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sakinSA\Downloads\"/>
    </mc:Choice>
  </mc:AlternateContent>
  <bookViews>
    <workbookView xWindow="0" yWindow="0" windowWidth="28800" windowHeight="12300"/>
  </bookViews>
  <sheets>
    <sheet name="Смета СН-2012 по гл. 1-5" sheetId="1" r:id="rId1"/>
    <sheet name="RV_DATA" sheetId="2" state="hidden" r:id="rId2"/>
    <sheet name="Расчет стоимости ресурсов" sheetId="3" r:id="rId3"/>
    <sheet name="Source" sheetId="4" r:id="rId4"/>
    <sheet name="SourceObSm" sheetId="5" r:id="rId5"/>
    <sheet name="SmtRes" sheetId="6" r:id="rId6"/>
    <sheet name="EtalonRes" sheetId="7" r:id="rId7"/>
  </sheets>
  <definedNames>
    <definedName name="Print_Titles" localSheetId="2">'Расчет стоимости ресурсов'!$5:$8</definedName>
    <definedName name="Print_Titles" localSheetId="0">'Смета СН-2012 по гл. 1-5'!$30:$30</definedName>
    <definedName name="_xlnm.Print_Area" localSheetId="2">'Расчет стоимости ресурсов'!$A$1:$F$9</definedName>
    <definedName name="_xlnm.Print_Area" localSheetId="0">'Смета СН-2012 по гл. 1-5'!$A$1:$K$919</definedName>
  </definedNames>
  <calcPr calcId="162913"/>
</workbook>
</file>

<file path=xl/calcChain.xml><?xml version="1.0" encoding="utf-8"?>
<calcChain xmlns="http://schemas.openxmlformats.org/spreadsheetml/2006/main">
  <c r="A280" i="7" l="1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DC4" i="6"/>
  <c r="DB4" i="6"/>
  <c r="DA4" i="6"/>
  <c r="CZ4" i="6"/>
  <c r="CY4" i="6"/>
  <c r="CX4" i="6"/>
  <c r="A4" i="6"/>
  <c r="DC3" i="6"/>
  <c r="DB3" i="6"/>
  <c r="DA3" i="6"/>
  <c r="CZ3" i="6"/>
  <c r="CY3" i="6"/>
  <c r="CX3" i="6"/>
  <c r="A3" i="6"/>
  <c r="DC2" i="6"/>
  <c r="DB2" i="6"/>
  <c r="DA2" i="6"/>
  <c r="CZ2" i="6"/>
  <c r="CY2" i="6"/>
  <c r="CX2" i="6"/>
  <c r="A2" i="6"/>
  <c r="DC1" i="6"/>
  <c r="DA1" i="6"/>
  <c r="CZ1" i="6"/>
  <c r="DB1" i="6" s="1"/>
  <c r="CY1" i="6"/>
  <c r="CX1" i="6"/>
  <c r="A1" i="6"/>
  <c r="G1294" i="4"/>
  <c r="F1294" i="4"/>
  <c r="D1294" i="4"/>
  <c r="C1294" i="4"/>
  <c r="B1294" i="4"/>
  <c r="G1264" i="4"/>
  <c r="F1264" i="4"/>
  <c r="D1264" i="4"/>
  <c r="C1264" i="4"/>
  <c r="B1264" i="4"/>
  <c r="G1230" i="4"/>
  <c r="F1230" i="4"/>
  <c r="D1230" i="4"/>
  <c r="C1230" i="4"/>
  <c r="B1230" i="4"/>
  <c r="F1209" i="4"/>
  <c r="CM1196" i="4"/>
  <c r="BD1196" i="4" s="1"/>
  <c r="BD1189" i="4" s="1"/>
  <c r="CL1196" i="4"/>
  <c r="BC1196" i="4" s="1"/>
  <c r="F1212" i="4" s="1"/>
  <c r="CK1196" i="4"/>
  <c r="BB1196" i="4" s="1"/>
  <c r="BX1196" i="4"/>
  <c r="CG1196" i="4" s="1"/>
  <c r="AO1196" i="4"/>
  <c r="F1200" i="4" s="1"/>
  <c r="G1196" i="4"/>
  <c r="F1196" i="4"/>
  <c r="D1196" i="4"/>
  <c r="D1189" i="4" s="1"/>
  <c r="C1196" i="4"/>
  <c r="C1189" i="4" s="1"/>
  <c r="B1196" i="4"/>
  <c r="B1189" i="4" s="1"/>
  <c r="HC1194" i="4"/>
  <c r="GV1194" i="4"/>
  <c r="GO1194" i="4"/>
  <c r="GN1194" i="4"/>
  <c r="GL1194" i="4"/>
  <c r="FR1194" i="4"/>
  <c r="CW1194" i="4"/>
  <c r="CV1194" i="4"/>
  <c r="AJ1194" i="4"/>
  <c r="CX1194" i="4" s="1"/>
  <c r="AI1194" i="4"/>
  <c r="AH1194" i="4"/>
  <c r="AG1194" i="4"/>
  <c r="CU1194" i="4" s="1"/>
  <c r="AF1194" i="4"/>
  <c r="CT1194" i="4" s="1"/>
  <c r="AE1194" i="4"/>
  <c r="AD1194" i="4" s="1"/>
  <c r="AC1194" i="4"/>
  <c r="D1194" i="4"/>
  <c r="GV1193" i="4"/>
  <c r="HC1193" i="4" s="1"/>
  <c r="GO1193" i="4"/>
  <c r="GN1193" i="4"/>
  <c r="GL1193" i="4"/>
  <c r="FR1193" i="4"/>
  <c r="CV1193" i="4"/>
  <c r="CU1193" i="4"/>
  <c r="CT1193" i="4"/>
  <c r="S1193" i="4" s="1"/>
  <c r="CS1193" i="4"/>
  <c r="R1193" i="4" s="1"/>
  <c r="AJ1193" i="4"/>
  <c r="CX1193" i="4" s="1"/>
  <c r="W1193" i="4" s="1"/>
  <c r="AI1193" i="4"/>
  <c r="CW1193" i="4" s="1"/>
  <c r="AH1193" i="4"/>
  <c r="AG1193" i="4"/>
  <c r="AF1193" i="4"/>
  <c r="AE1193" i="4"/>
  <c r="CR1193" i="4" s="1"/>
  <c r="Q1193" i="4" s="1"/>
  <c r="AC1193" i="4"/>
  <c r="V1193" i="4"/>
  <c r="K1193" i="4"/>
  <c r="I1193" i="4"/>
  <c r="D1193" i="4"/>
  <c r="HC1192" i="4"/>
  <c r="GX1192" i="4" s="1"/>
  <c r="GV1192" i="4"/>
  <c r="GO1192" i="4"/>
  <c r="GN1192" i="4"/>
  <c r="GL1192" i="4"/>
  <c r="BZ1196" i="4" s="1"/>
  <c r="FR1192" i="4"/>
  <c r="BY1196" i="4" s="1"/>
  <c r="CW1192" i="4"/>
  <c r="V1192" i="4" s="1"/>
  <c r="CR1192" i="4"/>
  <c r="Q1192" i="4" s="1"/>
  <c r="CQ1192" i="4"/>
  <c r="P1192" i="4" s="1"/>
  <c r="CP1192" i="4" s="1"/>
  <c r="O1192" i="4" s="1"/>
  <c r="AJ1192" i="4"/>
  <c r="CX1192" i="4" s="1"/>
  <c r="W1192" i="4" s="1"/>
  <c r="AI1192" i="4"/>
  <c r="AH1192" i="4"/>
  <c r="CV1192" i="4" s="1"/>
  <c r="U1192" i="4" s="1"/>
  <c r="AG1192" i="4"/>
  <c r="CU1192" i="4" s="1"/>
  <c r="T1192" i="4" s="1"/>
  <c r="AF1192" i="4"/>
  <c r="CT1192" i="4" s="1"/>
  <c r="AE1192" i="4"/>
  <c r="AD1192" i="4" s="1"/>
  <c r="AC1192" i="4"/>
  <c r="S1192" i="4"/>
  <c r="CZ1192" i="4" s="1"/>
  <c r="Y1192" i="4" s="1"/>
  <c r="I1192" i="4"/>
  <c r="HC1191" i="4"/>
  <c r="GX1191" i="4" s="1"/>
  <c r="GV1191" i="4"/>
  <c r="GO1191" i="4"/>
  <c r="CC1196" i="4" s="1"/>
  <c r="GN1191" i="4"/>
  <c r="CB1196" i="4" s="1"/>
  <c r="GL1191" i="4"/>
  <c r="FR1191" i="4"/>
  <c r="CX1191" i="4"/>
  <c r="W1191" i="4" s="1"/>
  <c r="CW1191" i="4"/>
  <c r="V1191" i="4" s="1"/>
  <c r="CV1191" i="4"/>
  <c r="U1191" i="4" s="1"/>
  <c r="CU1191" i="4"/>
  <c r="T1191" i="4" s="1"/>
  <c r="CQ1191" i="4"/>
  <c r="P1191" i="4" s="1"/>
  <c r="AJ1191" i="4"/>
  <c r="AI1191" i="4"/>
  <c r="AH1191" i="4"/>
  <c r="AG1191" i="4"/>
  <c r="AF1191" i="4"/>
  <c r="CT1191" i="4" s="1"/>
  <c r="S1191" i="4" s="1"/>
  <c r="AE1191" i="4"/>
  <c r="AD1191" i="4" s="1"/>
  <c r="AC1191" i="4"/>
  <c r="AB1191" i="4" s="1"/>
  <c r="D1191" i="4"/>
  <c r="GX1189" i="4"/>
  <c r="GW1189" i="4"/>
  <c r="GV1189" i="4"/>
  <c r="GU1189" i="4"/>
  <c r="GT1189" i="4"/>
  <c r="GS1189" i="4"/>
  <c r="GR1189" i="4"/>
  <c r="GQ1189" i="4"/>
  <c r="GP1189" i="4"/>
  <c r="GO1189" i="4"/>
  <c r="GN1189" i="4"/>
  <c r="GM1189" i="4"/>
  <c r="GL1189" i="4"/>
  <c r="GK1189" i="4"/>
  <c r="GJ1189" i="4"/>
  <c r="GI1189" i="4"/>
  <c r="GH1189" i="4"/>
  <c r="GG1189" i="4"/>
  <c r="GF1189" i="4"/>
  <c r="GE1189" i="4"/>
  <c r="GD1189" i="4"/>
  <c r="GC1189" i="4"/>
  <c r="GB1189" i="4"/>
  <c r="GA1189" i="4"/>
  <c r="FZ1189" i="4"/>
  <c r="FY1189" i="4"/>
  <c r="FX1189" i="4"/>
  <c r="FW1189" i="4"/>
  <c r="FV1189" i="4"/>
  <c r="FU1189" i="4"/>
  <c r="FT1189" i="4"/>
  <c r="FS1189" i="4"/>
  <c r="FR1189" i="4"/>
  <c r="FQ1189" i="4"/>
  <c r="FP1189" i="4"/>
  <c r="FO1189" i="4"/>
  <c r="FN1189" i="4"/>
  <c r="FM1189" i="4"/>
  <c r="FL1189" i="4"/>
  <c r="FK1189" i="4"/>
  <c r="FJ1189" i="4"/>
  <c r="FI1189" i="4"/>
  <c r="FH1189" i="4"/>
  <c r="FG1189" i="4"/>
  <c r="FF1189" i="4"/>
  <c r="FE1189" i="4"/>
  <c r="FD1189" i="4"/>
  <c r="FC1189" i="4"/>
  <c r="FB1189" i="4"/>
  <c r="FA1189" i="4"/>
  <c r="EZ1189" i="4"/>
  <c r="EY1189" i="4"/>
  <c r="EX1189" i="4"/>
  <c r="EW1189" i="4"/>
  <c r="EV1189" i="4"/>
  <c r="EU1189" i="4"/>
  <c r="ET1189" i="4"/>
  <c r="ES1189" i="4"/>
  <c r="ER1189" i="4"/>
  <c r="EQ1189" i="4"/>
  <c r="EP1189" i="4"/>
  <c r="EO1189" i="4"/>
  <c r="EN1189" i="4"/>
  <c r="EM1189" i="4"/>
  <c r="EL1189" i="4"/>
  <c r="EK1189" i="4"/>
  <c r="EJ1189" i="4"/>
  <c r="EI1189" i="4"/>
  <c r="EH1189" i="4"/>
  <c r="EG1189" i="4"/>
  <c r="EF1189" i="4"/>
  <c r="EE1189" i="4"/>
  <c r="ED1189" i="4"/>
  <c r="EC1189" i="4"/>
  <c r="EB1189" i="4"/>
  <c r="EA1189" i="4"/>
  <c r="DZ1189" i="4"/>
  <c r="DY1189" i="4"/>
  <c r="DX1189" i="4"/>
  <c r="DW1189" i="4"/>
  <c r="DV1189" i="4"/>
  <c r="DU1189" i="4"/>
  <c r="DT1189" i="4"/>
  <c r="DS1189" i="4"/>
  <c r="DR1189" i="4"/>
  <c r="DQ1189" i="4"/>
  <c r="DP1189" i="4"/>
  <c r="DO1189" i="4"/>
  <c r="DN1189" i="4"/>
  <c r="DM1189" i="4"/>
  <c r="DL1189" i="4"/>
  <c r="DK1189" i="4"/>
  <c r="DJ1189" i="4"/>
  <c r="DI1189" i="4"/>
  <c r="DH1189" i="4"/>
  <c r="DG1189" i="4"/>
  <c r="DF1189" i="4"/>
  <c r="DE1189" i="4"/>
  <c r="DD1189" i="4"/>
  <c r="DC1189" i="4"/>
  <c r="DB1189" i="4"/>
  <c r="DA1189" i="4"/>
  <c r="CZ1189" i="4"/>
  <c r="CY1189" i="4"/>
  <c r="CX1189" i="4"/>
  <c r="CW1189" i="4"/>
  <c r="CV1189" i="4"/>
  <c r="CU1189" i="4"/>
  <c r="CT1189" i="4"/>
  <c r="CS1189" i="4"/>
  <c r="CR1189" i="4"/>
  <c r="CQ1189" i="4"/>
  <c r="CP1189" i="4"/>
  <c r="CO1189" i="4"/>
  <c r="CN1189" i="4"/>
  <c r="CM1189" i="4"/>
  <c r="CL1189" i="4"/>
  <c r="CK1189" i="4"/>
  <c r="BX1189" i="4"/>
  <c r="BW1189" i="4"/>
  <c r="BV1189" i="4"/>
  <c r="BU1189" i="4"/>
  <c r="BT1189" i="4"/>
  <c r="BS1189" i="4"/>
  <c r="BR1189" i="4"/>
  <c r="BQ1189" i="4"/>
  <c r="BP1189" i="4"/>
  <c r="BO1189" i="4"/>
  <c r="BN1189" i="4"/>
  <c r="BM1189" i="4"/>
  <c r="BL1189" i="4"/>
  <c r="BK1189" i="4"/>
  <c r="BJ1189" i="4"/>
  <c r="BI1189" i="4"/>
  <c r="BH1189" i="4"/>
  <c r="BG1189" i="4"/>
  <c r="BF1189" i="4"/>
  <c r="BE1189" i="4"/>
  <c r="BC1189" i="4"/>
  <c r="BB1189" i="4"/>
  <c r="AO1189" i="4"/>
  <c r="AN1189" i="4"/>
  <c r="AM1189" i="4"/>
  <c r="AA1189" i="4"/>
  <c r="Z1189" i="4"/>
  <c r="G1189" i="4"/>
  <c r="F1189" i="4"/>
  <c r="E1189" i="4"/>
  <c r="D1187" i="4"/>
  <c r="CM1153" i="4"/>
  <c r="CL1153" i="4"/>
  <c r="CK1153" i="4"/>
  <c r="BX1153" i="4"/>
  <c r="BD1153" i="4"/>
  <c r="F1178" i="4" s="1"/>
  <c r="BC1153" i="4"/>
  <c r="BC1146" i="4" s="1"/>
  <c r="BB1153" i="4"/>
  <c r="F1166" i="4" s="1"/>
  <c r="AO1153" i="4"/>
  <c r="F1157" i="4" s="1"/>
  <c r="G1153" i="4"/>
  <c r="G1146" i="4" s="1"/>
  <c r="F1153" i="4"/>
  <c r="F1146" i="4" s="1"/>
  <c r="D1153" i="4"/>
  <c r="C1153" i="4"/>
  <c r="B1153" i="4"/>
  <c r="B1146" i="4" s="1"/>
  <c r="HC1151" i="4"/>
  <c r="GX1151" i="4" s="1"/>
  <c r="GV1151" i="4"/>
  <c r="GO1151" i="4"/>
  <c r="GN1151" i="4"/>
  <c r="GL1151" i="4"/>
  <c r="FR1151" i="4"/>
  <c r="CW1151" i="4"/>
  <c r="V1151" i="4" s="1"/>
  <c r="CV1151" i="4"/>
  <c r="U1151" i="4" s="1"/>
  <c r="CQ1151" i="4"/>
  <c r="AJ1151" i="4"/>
  <c r="CX1151" i="4" s="1"/>
  <c r="W1151" i="4" s="1"/>
  <c r="AI1151" i="4"/>
  <c r="AH1151" i="4"/>
  <c r="AG1151" i="4"/>
  <c r="CU1151" i="4" s="1"/>
  <c r="AF1151" i="4"/>
  <c r="CT1151" i="4" s="1"/>
  <c r="AE1151" i="4"/>
  <c r="AC1151" i="4"/>
  <c r="T1151" i="4"/>
  <c r="S1151" i="4"/>
  <c r="CZ1151" i="4" s="1"/>
  <c r="Y1151" i="4" s="1"/>
  <c r="I1151" i="4"/>
  <c r="D1151" i="4"/>
  <c r="GV1150" i="4"/>
  <c r="HC1150" i="4" s="1"/>
  <c r="GX1150" i="4" s="1"/>
  <c r="GO1150" i="4"/>
  <c r="GN1150" i="4"/>
  <c r="GL1150" i="4"/>
  <c r="FR1150" i="4"/>
  <c r="CX1150" i="4"/>
  <c r="W1150" i="4" s="1"/>
  <c r="CW1150" i="4"/>
  <c r="V1150" i="4" s="1"/>
  <c r="CU1150" i="4"/>
  <c r="T1150" i="4" s="1"/>
  <c r="CT1150" i="4"/>
  <c r="AJ1150" i="4"/>
  <c r="AI1150" i="4"/>
  <c r="AH1150" i="4"/>
  <c r="CV1150" i="4" s="1"/>
  <c r="U1150" i="4" s="1"/>
  <c r="AG1150" i="4"/>
  <c r="AF1150" i="4"/>
  <c r="AE1150" i="4"/>
  <c r="CS1150" i="4" s="1"/>
  <c r="R1150" i="4" s="1"/>
  <c r="AC1150" i="4"/>
  <c r="S1150" i="4"/>
  <c r="CZ1150" i="4" s="1"/>
  <c r="Y1150" i="4" s="1"/>
  <c r="K1150" i="4"/>
  <c r="I1150" i="4"/>
  <c r="K1151" i="4" s="1"/>
  <c r="D1150" i="4"/>
  <c r="HC1149" i="4"/>
  <c r="GV1149" i="4"/>
  <c r="GO1149" i="4"/>
  <c r="GN1149" i="4"/>
  <c r="GL1149" i="4"/>
  <c r="FR1149" i="4"/>
  <c r="CU1149" i="4"/>
  <c r="T1149" i="4" s="1"/>
  <c r="CT1149" i="4"/>
  <c r="S1149" i="4" s="1"/>
  <c r="CZ1149" i="4" s="1"/>
  <c r="Y1149" i="4" s="1"/>
  <c r="CS1149" i="4"/>
  <c r="CR1149" i="4"/>
  <c r="AJ1149" i="4"/>
  <c r="CX1149" i="4" s="1"/>
  <c r="AI1149" i="4"/>
  <c r="CW1149" i="4" s="1"/>
  <c r="AH1149" i="4"/>
  <c r="CV1149" i="4" s="1"/>
  <c r="U1149" i="4" s="1"/>
  <c r="AG1149" i="4"/>
  <c r="AF1149" i="4"/>
  <c r="AE1149" i="4"/>
  <c r="AD1149" i="4"/>
  <c r="AC1149" i="4"/>
  <c r="W1149" i="4"/>
  <c r="AJ1153" i="4" s="1"/>
  <c r="V1149" i="4"/>
  <c r="I1149" i="4"/>
  <c r="GX1149" i="4" s="1"/>
  <c r="HC1148" i="4"/>
  <c r="GX1148" i="4" s="1"/>
  <c r="GV1148" i="4"/>
  <c r="GO1148" i="4"/>
  <c r="CC1153" i="4" s="1"/>
  <c r="AT1153" i="4" s="1"/>
  <c r="GN1148" i="4"/>
  <c r="CB1153" i="4" s="1"/>
  <c r="GL1148" i="4"/>
  <c r="BZ1153" i="4" s="1"/>
  <c r="AQ1153" i="4" s="1"/>
  <c r="FR1148" i="4"/>
  <c r="BY1153" i="4" s="1"/>
  <c r="AP1153" i="4" s="1"/>
  <c r="CX1148" i="4"/>
  <c r="W1148" i="4" s="1"/>
  <c r="CV1148" i="4"/>
  <c r="U1148" i="4" s="1"/>
  <c r="CU1148" i="4"/>
  <c r="T1148" i="4" s="1"/>
  <c r="AJ1148" i="4"/>
  <c r="AI1148" i="4"/>
  <c r="CW1148" i="4" s="1"/>
  <c r="V1148" i="4" s="1"/>
  <c r="AH1148" i="4"/>
  <c r="AG1148" i="4"/>
  <c r="AF1148" i="4"/>
  <c r="CT1148" i="4" s="1"/>
  <c r="S1148" i="4" s="1"/>
  <c r="AE1148" i="4"/>
  <c r="CR1148" i="4" s="1"/>
  <c r="AC1148" i="4"/>
  <c r="CQ1148" i="4" s="1"/>
  <c r="Q1148" i="4"/>
  <c r="P1148" i="4"/>
  <c r="D1148" i="4"/>
  <c r="GX1146" i="4"/>
  <c r="GW1146" i="4"/>
  <c r="GV1146" i="4"/>
  <c r="GU1146" i="4"/>
  <c r="GT1146" i="4"/>
  <c r="GS1146" i="4"/>
  <c r="GR1146" i="4"/>
  <c r="GQ1146" i="4"/>
  <c r="GP1146" i="4"/>
  <c r="GO1146" i="4"/>
  <c r="GN1146" i="4"/>
  <c r="GM1146" i="4"/>
  <c r="GL1146" i="4"/>
  <c r="GK1146" i="4"/>
  <c r="GJ1146" i="4"/>
  <c r="GI1146" i="4"/>
  <c r="GH1146" i="4"/>
  <c r="GG1146" i="4"/>
  <c r="GF1146" i="4"/>
  <c r="GE1146" i="4"/>
  <c r="GD1146" i="4"/>
  <c r="GC1146" i="4"/>
  <c r="GB1146" i="4"/>
  <c r="GA1146" i="4"/>
  <c r="FZ1146" i="4"/>
  <c r="FY1146" i="4"/>
  <c r="FX1146" i="4"/>
  <c r="FW1146" i="4"/>
  <c r="FV1146" i="4"/>
  <c r="FU1146" i="4"/>
  <c r="FT1146" i="4"/>
  <c r="FS1146" i="4"/>
  <c r="FR1146" i="4"/>
  <c r="FQ1146" i="4"/>
  <c r="FP1146" i="4"/>
  <c r="FO1146" i="4"/>
  <c r="FN1146" i="4"/>
  <c r="FM1146" i="4"/>
  <c r="FL1146" i="4"/>
  <c r="FK1146" i="4"/>
  <c r="FJ1146" i="4"/>
  <c r="FI1146" i="4"/>
  <c r="FH1146" i="4"/>
  <c r="FG1146" i="4"/>
  <c r="FF1146" i="4"/>
  <c r="FE1146" i="4"/>
  <c r="FD1146" i="4"/>
  <c r="FC1146" i="4"/>
  <c r="FB1146" i="4"/>
  <c r="FA1146" i="4"/>
  <c r="EZ1146" i="4"/>
  <c r="EY1146" i="4"/>
  <c r="EX1146" i="4"/>
  <c r="EW1146" i="4"/>
  <c r="EV1146" i="4"/>
  <c r="EU1146" i="4"/>
  <c r="ET1146" i="4"/>
  <c r="ES1146" i="4"/>
  <c r="ER1146" i="4"/>
  <c r="EQ1146" i="4"/>
  <c r="EP1146" i="4"/>
  <c r="EO1146" i="4"/>
  <c r="EN1146" i="4"/>
  <c r="EM1146" i="4"/>
  <c r="EL1146" i="4"/>
  <c r="EK1146" i="4"/>
  <c r="EJ1146" i="4"/>
  <c r="EI1146" i="4"/>
  <c r="EH1146" i="4"/>
  <c r="EG1146" i="4"/>
  <c r="EF1146" i="4"/>
  <c r="EE1146" i="4"/>
  <c r="ED1146" i="4"/>
  <c r="EC1146" i="4"/>
  <c r="EB1146" i="4"/>
  <c r="EA1146" i="4"/>
  <c r="DZ1146" i="4"/>
  <c r="DY1146" i="4"/>
  <c r="DX1146" i="4"/>
  <c r="DW1146" i="4"/>
  <c r="DV1146" i="4"/>
  <c r="DU1146" i="4"/>
  <c r="DT1146" i="4"/>
  <c r="DS1146" i="4"/>
  <c r="DR1146" i="4"/>
  <c r="DQ1146" i="4"/>
  <c r="DP1146" i="4"/>
  <c r="DO1146" i="4"/>
  <c r="DN1146" i="4"/>
  <c r="DM1146" i="4"/>
  <c r="DL1146" i="4"/>
  <c r="DK1146" i="4"/>
  <c r="DJ1146" i="4"/>
  <c r="DI1146" i="4"/>
  <c r="DH1146" i="4"/>
  <c r="DG1146" i="4"/>
  <c r="DF1146" i="4"/>
  <c r="DE1146" i="4"/>
  <c r="DD1146" i="4"/>
  <c r="DC1146" i="4"/>
  <c r="DB1146" i="4"/>
  <c r="DA1146" i="4"/>
  <c r="CZ1146" i="4"/>
  <c r="CY1146" i="4"/>
  <c r="CX1146" i="4"/>
  <c r="CW1146" i="4"/>
  <c r="CV1146" i="4"/>
  <c r="CU1146" i="4"/>
  <c r="CT1146" i="4"/>
  <c r="CS1146" i="4"/>
  <c r="CR1146" i="4"/>
  <c r="CQ1146" i="4"/>
  <c r="CP1146" i="4"/>
  <c r="CO1146" i="4"/>
  <c r="CN1146" i="4"/>
  <c r="CM1146" i="4"/>
  <c r="CL1146" i="4"/>
  <c r="CK1146" i="4"/>
  <c r="CC1146" i="4"/>
  <c r="BX1146" i="4"/>
  <c r="BW1146" i="4"/>
  <c r="BV1146" i="4"/>
  <c r="BU1146" i="4"/>
  <c r="BT1146" i="4"/>
  <c r="BS1146" i="4"/>
  <c r="BR1146" i="4"/>
  <c r="BQ1146" i="4"/>
  <c r="BP1146" i="4"/>
  <c r="BO1146" i="4"/>
  <c r="BN1146" i="4"/>
  <c r="BM1146" i="4"/>
  <c r="BL1146" i="4"/>
  <c r="BK1146" i="4"/>
  <c r="BJ1146" i="4"/>
  <c r="BI1146" i="4"/>
  <c r="BH1146" i="4"/>
  <c r="BG1146" i="4"/>
  <c r="BF1146" i="4"/>
  <c r="BE1146" i="4"/>
  <c r="BD1146" i="4"/>
  <c r="AP1146" i="4"/>
  <c r="AO1146" i="4"/>
  <c r="AN1146" i="4"/>
  <c r="AM1146" i="4"/>
  <c r="AA1146" i="4"/>
  <c r="Z1146" i="4"/>
  <c r="E1146" i="4"/>
  <c r="D1146" i="4"/>
  <c r="C1146" i="4"/>
  <c r="D1144" i="4"/>
  <c r="GX1142" i="4"/>
  <c r="GW1142" i="4"/>
  <c r="GV1142" i="4"/>
  <c r="GU1142" i="4"/>
  <c r="GT1142" i="4"/>
  <c r="GS1142" i="4"/>
  <c r="GR1142" i="4"/>
  <c r="GQ1142" i="4"/>
  <c r="GP1142" i="4"/>
  <c r="GO1142" i="4"/>
  <c r="GN1142" i="4"/>
  <c r="GM1142" i="4"/>
  <c r="GL1142" i="4"/>
  <c r="GK1142" i="4"/>
  <c r="GJ1142" i="4"/>
  <c r="GI1142" i="4"/>
  <c r="GH1142" i="4"/>
  <c r="GG1142" i="4"/>
  <c r="GF1142" i="4"/>
  <c r="GE1142" i="4"/>
  <c r="GD1142" i="4"/>
  <c r="GC1142" i="4"/>
  <c r="GB1142" i="4"/>
  <c r="GA1142" i="4"/>
  <c r="FZ1142" i="4"/>
  <c r="FY1142" i="4"/>
  <c r="FX1142" i="4"/>
  <c r="FW1142" i="4"/>
  <c r="FV1142" i="4"/>
  <c r="FU1142" i="4"/>
  <c r="FT1142" i="4"/>
  <c r="FS1142" i="4"/>
  <c r="FR1142" i="4"/>
  <c r="FQ1142" i="4"/>
  <c r="FP1142" i="4"/>
  <c r="FO1142" i="4"/>
  <c r="FN1142" i="4"/>
  <c r="FM1142" i="4"/>
  <c r="FL1142" i="4"/>
  <c r="FK1142" i="4"/>
  <c r="FJ1142" i="4"/>
  <c r="FI1142" i="4"/>
  <c r="FH1142" i="4"/>
  <c r="FG1142" i="4"/>
  <c r="FF1142" i="4"/>
  <c r="FE1142" i="4"/>
  <c r="FD1142" i="4"/>
  <c r="FC1142" i="4"/>
  <c r="FB1142" i="4"/>
  <c r="FA1142" i="4"/>
  <c r="EZ1142" i="4"/>
  <c r="EY1142" i="4"/>
  <c r="EX1142" i="4"/>
  <c r="EW1142" i="4"/>
  <c r="EV1142" i="4"/>
  <c r="EU1142" i="4"/>
  <c r="ET1142" i="4"/>
  <c r="ES1142" i="4"/>
  <c r="ER1142" i="4"/>
  <c r="EQ1142" i="4"/>
  <c r="EP1142" i="4"/>
  <c r="EO1142" i="4"/>
  <c r="EN1142" i="4"/>
  <c r="EM1142" i="4"/>
  <c r="EL1142" i="4"/>
  <c r="EK1142" i="4"/>
  <c r="EJ1142" i="4"/>
  <c r="EI1142" i="4"/>
  <c r="EH1142" i="4"/>
  <c r="EG1142" i="4"/>
  <c r="EF1142" i="4"/>
  <c r="EE1142" i="4"/>
  <c r="ED1142" i="4"/>
  <c r="EC1142" i="4"/>
  <c r="EB1142" i="4"/>
  <c r="EA1142" i="4"/>
  <c r="DZ1142" i="4"/>
  <c r="DY1142" i="4"/>
  <c r="DX1142" i="4"/>
  <c r="DW1142" i="4"/>
  <c r="DV1142" i="4"/>
  <c r="DU1142" i="4"/>
  <c r="DT1142" i="4"/>
  <c r="DS1142" i="4"/>
  <c r="DR1142" i="4"/>
  <c r="DQ1142" i="4"/>
  <c r="DP1142" i="4"/>
  <c r="DO1142" i="4"/>
  <c r="DN1142" i="4"/>
  <c r="DM1142" i="4"/>
  <c r="DL1142" i="4"/>
  <c r="DK1142" i="4"/>
  <c r="DJ1142" i="4"/>
  <c r="DI1142" i="4"/>
  <c r="DH1142" i="4"/>
  <c r="DG1142" i="4"/>
  <c r="DF1142" i="4"/>
  <c r="DE1142" i="4"/>
  <c r="DD1142" i="4"/>
  <c r="DC1142" i="4"/>
  <c r="DB1142" i="4"/>
  <c r="DA1142" i="4"/>
  <c r="CZ1142" i="4"/>
  <c r="CY1142" i="4"/>
  <c r="CX1142" i="4"/>
  <c r="CW1142" i="4"/>
  <c r="CV1142" i="4"/>
  <c r="CU1142" i="4"/>
  <c r="CT1142" i="4"/>
  <c r="CS1142" i="4"/>
  <c r="CR1142" i="4"/>
  <c r="CQ1142" i="4"/>
  <c r="CP1142" i="4"/>
  <c r="CO1142" i="4"/>
  <c r="CN1142" i="4"/>
  <c r="CM1142" i="4"/>
  <c r="CL1142" i="4"/>
  <c r="CK1142" i="4"/>
  <c r="CJ1142" i="4"/>
  <c r="CI1142" i="4"/>
  <c r="CH1142" i="4"/>
  <c r="CG1142" i="4"/>
  <c r="CF1142" i="4"/>
  <c r="CE1142" i="4"/>
  <c r="CD1142" i="4"/>
  <c r="CC1142" i="4"/>
  <c r="CB1142" i="4"/>
  <c r="CA1142" i="4"/>
  <c r="BZ1142" i="4"/>
  <c r="BY1142" i="4"/>
  <c r="BX1142" i="4"/>
  <c r="BW1142" i="4"/>
  <c r="BV1142" i="4"/>
  <c r="BU1142" i="4"/>
  <c r="BT1142" i="4"/>
  <c r="BS1142" i="4"/>
  <c r="BR1142" i="4"/>
  <c r="BQ1142" i="4"/>
  <c r="BP1142" i="4"/>
  <c r="BO1142" i="4"/>
  <c r="BN1142" i="4"/>
  <c r="BM1142" i="4"/>
  <c r="BL1142" i="4"/>
  <c r="BK1142" i="4"/>
  <c r="BJ1142" i="4"/>
  <c r="BI1142" i="4"/>
  <c r="BH1142" i="4"/>
  <c r="BG1142" i="4"/>
  <c r="BF1142" i="4"/>
  <c r="BE1142" i="4"/>
  <c r="AN1142" i="4"/>
  <c r="AM1142" i="4"/>
  <c r="AL1142" i="4"/>
  <c r="AK1142" i="4"/>
  <c r="AJ1142" i="4"/>
  <c r="AI1142" i="4"/>
  <c r="AH1142" i="4"/>
  <c r="AG1142" i="4"/>
  <c r="AF1142" i="4"/>
  <c r="AE1142" i="4"/>
  <c r="AD1142" i="4"/>
  <c r="AC1142" i="4"/>
  <c r="AB1142" i="4"/>
  <c r="AA1142" i="4"/>
  <c r="Z1142" i="4"/>
  <c r="G1142" i="4"/>
  <c r="F1142" i="4"/>
  <c r="E1142" i="4"/>
  <c r="D1142" i="4"/>
  <c r="C1142" i="4"/>
  <c r="B1142" i="4"/>
  <c r="D1140" i="4"/>
  <c r="BB1106" i="4"/>
  <c r="F1119" i="4" s="1"/>
  <c r="G1106" i="4"/>
  <c r="F1106" i="4"/>
  <c r="D1106" i="4"/>
  <c r="C1106" i="4"/>
  <c r="B1106" i="4"/>
  <c r="F1088" i="4"/>
  <c r="CM1072" i="4"/>
  <c r="CL1072" i="4"/>
  <c r="CK1072" i="4"/>
  <c r="CG1072" i="4"/>
  <c r="CB1072" i="4"/>
  <c r="AS1072" i="4" s="1"/>
  <c r="BX1072" i="4"/>
  <c r="AO1072" i="4" s="1"/>
  <c r="BD1072" i="4"/>
  <c r="F1097" i="4" s="1"/>
  <c r="BC1072" i="4"/>
  <c r="BB1072" i="4"/>
  <c r="F1085" i="4" s="1"/>
  <c r="AQ1072" i="4"/>
  <c r="F1082" i="4" s="1"/>
  <c r="G1072" i="4"/>
  <c r="G1065" i="4" s="1"/>
  <c r="F1072" i="4"/>
  <c r="F1065" i="4" s="1"/>
  <c r="D1072" i="4"/>
  <c r="C1072" i="4"/>
  <c r="B1072" i="4"/>
  <c r="HC1070" i="4"/>
  <c r="GX1070" i="4" s="1"/>
  <c r="GV1070" i="4"/>
  <c r="GO1070" i="4"/>
  <c r="GN1070" i="4"/>
  <c r="GL1070" i="4"/>
  <c r="FR1070" i="4"/>
  <c r="CS1070" i="4"/>
  <c r="CR1070" i="4"/>
  <c r="CQ1070" i="4"/>
  <c r="AJ1070" i="4"/>
  <c r="CX1070" i="4" s="1"/>
  <c r="AI1070" i="4"/>
  <c r="CW1070" i="4" s="1"/>
  <c r="V1070" i="4" s="1"/>
  <c r="AH1070" i="4"/>
  <c r="CV1070" i="4" s="1"/>
  <c r="AG1070" i="4"/>
  <c r="CU1070" i="4" s="1"/>
  <c r="AF1070" i="4"/>
  <c r="AE1070" i="4"/>
  <c r="AD1070" i="4"/>
  <c r="AC1070" i="4"/>
  <c r="R1070" i="4"/>
  <c r="K1070" i="4"/>
  <c r="D1070" i="4"/>
  <c r="GV1069" i="4"/>
  <c r="HC1069" i="4" s="1"/>
  <c r="GX1069" i="4" s="1"/>
  <c r="GO1069" i="4"/>
  <c r="GN1069" i="4"/>
  <c r="GL1069" i="4"/>
  <c r="FR1069" i="4"/>
  <c r="CZ1069" i="4"/>
  <c r="Y1069" i="4" s="1"/>
  <c r="CX1069" i="4"/>
  <c r="CS1069" i="4"/>
  <c r="R1069" i="4" s="1"/>
  <c r="CR1069" i="4"/>
  <c r="Q1069" i="4" s="1"/>
  <c r="AJ1069" i="4"/>
  <c r="AI1069" i="4"/>
  <c r="CW1069" i="4" s="1"/>
  <c r="V1069" i="4" s="1"/>
  <c r="AH1069" i="4"/>
  <c r="CV1069" i="4" s="1"/>
  <c r="U1069" i="4" s="1"/>
  <c r="AG1069" i="4"/>
  <c r="CU1069" i="4" s="1"/>
  <c r="T1069" i="4" s="1"/>
  <c r="AF1069" i="4"/>
  <c r="CT1069" i="4" s="1"/>
  <c r="S1069" i="4" s="1"/>
  <c r="CY1069" i="4" s="1"/>
  <c r="X1069" i="4" s="1"/>
  <c r="AE1069" i="4"/>
  <c r="AD1069" i="4"/>
  <c r="AC1069" i="4"/>
  <c r="CQ1069" i="4" s="1"/>
  <c r="AB1069" i="4"/>
  <c r="P1069" i="4"/>
  <c r="K1069" i="4"/>
  <c r="I1069" i="4"/>
  <c r="I1070" i="4" s="1"/>
  <c r="D1069" i="4"/>
  <c r="GV1068" i="4"/>
  <c r="HC1068" i="4" s="1"/>
  <c r="GX1068" i="4" s="1"/>
  <c r="GO1068" i="4"/>
  <c r="GN1068" i="4"/>
  <c r="GL1068" i="4"/>
  <c r="FR1068" i="4"/>
  <c r="CV1068" i="4"/>
  <c r="CU1068" i="4"/>
  <c r="T1068" i="4" s="1"/>
  <c r="CT1068" i="4"/>
  <c r="CS1068" i="4"/>
  <c r="R1068" i="4" s="1"/>
  <c r="GK1068" i="4" s="1"/>
  <c r="CR1068" i="4"/>
  <c r="Q1068" i="4" s="1"/>
  <c r="CQ1068" i="4"/>
  <c r="AJ1068" i="4"/>
  <c r="CX1068" i="4" s="1"/>
  <c r="AI1068" i="4"/>
  <c r="CW1068" i="4" s="1"/>
  <c r="AH1068" i="4"/>
  <c r="AG1068" i="4"/>
  <c r="AF1068" i="4"/>
  <c r="AE1068" i="4"/>
  <c r="AD1068" i="4"/>
  <c r="AC1068" i="4"/>
  <c r="AB1068" i="4"/>
  <c r="W1068" i="4"/>
  <c r="V1068" i="4"/>
  <c r="U1068" i="4"/>
  <c r="P1068" i="4"/>
  <c r="I1068" i="4"/>
  <c r="GV1067" i="4"/>
  <c r="HC1067" i="4" s="1"/>
  <c r="GX1067" i="4" s="1"/>
  <c r="GO1067" i="4"/>
  <c r="CC1072" i="4" s="1"/>
  <c r="AT1072" i="4" s="1"/>
  <c r="GN1067" i="4"/>
  <c r="GL1067" i="4"/>
  <c r="BZ1072" i="4" s="1"/>
  <c r="FR1067" i="4"/>
  <c r="CU1067" i="4"/>
  <c r="T1067" i="4" s="1"/>
  <c r="AJ1067" i="4"/>
  <c r="CX1067" i="4" s="1"/>
  <c r="W1067" i="4" s="1"/>
  <c r="AI1067" i="4"/>
  <c r="CW1067" i="4" s="1"/>
  <c r="V1067" i="4" s="1"/>
  <c r="AI1072" i="4" s="1"/>
  <c r="AH1067" i="4"/>
  <c r="CV1067" i="4" s="1"/>
  <c r="U1067" i="4" s="1"/>
  <c r="AG1067" i="4"/>
  <c r="AF1067" i="4"/>
  <c r="CT1067" i="4" s="1"/>
  <c r="S1067" i="4" s="1"/>
  <c r="CZ1067" i="4" s="1"/>
  <c r="Y1067" i="4" s="1"/>
  <c r="AE1067" i="4"/>
  <c r="AC1067" i="4"/>
  <c r="D1067" i="4"/>
  <c r="GX1065" i="4"/>
  <c r="GW1065" i="4"/>
  <c r="GV1065" i="4"/>
  <c r="GU1065" i="4"/>
  <c r="GT1065" i="4"/>
  <c r="GS1065" i="4"/>
  <c r="GR1065" i="4"/>
  <c r="GQ1065" i="4"/>
  <c r="GP1065" i="4"/>
  <c r="GO1065" i="4"/>
  <c r="GN1065" i="4"/>
  <c r="GM1065" i="4"/>
  <c r="GL1065" i="4"/>
  <c r="GK1065" i="4"/>
  <c r="GJ1065" i="4"/>
  <c r="GI1065" i="4"/>
  <c r="GH1065" i="4"/>
  <c r="GG1065" i="4"/>
  <c r="GF1065" i="4"/>
  <c r="GE1065" i="4"/>
  <c r="GD1065" i="4"/>
  <c r="GC1065" i="4"/>
  <c r="GB1065" i="4"/>
  <c r="GA1065" i="4"/>
  <c r="FZ1065" i="4"/>
  <c r="FY1065" i="4"/>
  <c r="FX1065" i="4"/>
  <c r="FW1065" i="4"/>
  <c r="FV1065" i="4"/>
  <c r="FU1065" i="4"/>
  <c r="FT1065" i="4"/>
  <c r="FS1065" i="4"/>
  <c r="FR1065" i="4"/>
  <c r="FQ1065" i="4"/>
  <c r="FP1065" i="4"/>
  <c r="FO1065" i="4"/>
  <c r="FN1065" i="4"/>
  <c r="FM1065" i="4"/>
  <c r="FL1065" i="4"/>
  <c r="FK1065" i="4"/>
  <c r="FJ1065" i="4"/>
  <c r="FI1065" i="4"/>
  <c r="FH1065" i="4"/>
  <c r="FG1065" i="4"/>
  <c r="FF1065" i="4"/>
  <c r="FE1065" i="4"/>
  <c r="FD1065" i="4"/>
  <c r="FC1065" i="4"/>
  <c r="FB1065" i="4"/>
  <c r="FA1065" i="4"/>
  <c r="EZ1065" i="4"/>
  <c r="EY1065" i="4"/>
  <c r="EX1065" i="4"/>
  <c r="EW1065" i="4"/>
  <c r="EV1065" i="4"/>
  <c r="EU1065" i="4"/>
  <c r="ET1065" i="4"/>
  <c r="ES1065" i="4"/>
  <c r="ER1065" i="4"/>
  <c r="EQ1065" i="4"/>
  <c r="EP1065" i="4"/>
  <c r="EO1065" i="4"/>
  <c r="EN1065" i="4"/>
  <c r="EM1065" i="4"/>
  <c r="EL1065" i="4"/>
  <c r="EK1065" i="4"/>
  <c r="EJ1065" i="4"/>
  <c r="EI1065" i="4"/>
  <c r="EH1065" i="4"/>
  <c r="EG1065" i="4"/>
  <c r="EF1065" i="4"/>
  <c r="EE1065" i="4"/>
  <c r="ED1065" i="4"/>
  <c r="EC1065" i="4"/>
  <c r="EB1065" i="4"/>
  <c r="EA1065" i="4"/>
  <c r="DZ1065" i="4"/>
  <c r="DY1065" i="4"/>
  <c r="DX1065" i="4"/>
  <c r="DW1065" i="4"/>
  <c r="DV1065" i="4"/>
  <c r="DU1065" i="4"/>
  <c r="DT1065" i="4"/>
  <c r="DS1065" i="4"/>
  <c r="DR1065" i="4"/>
  <c r="DQ1065" i="4"/>
  <c r="DP1065" i="4"/>
  <c r="DO1065" i="4"/>
  <c r="DN1065" i="4"/>
  <c r="DM1065" i="4"/>
  <c r="DL1065" i="4"/>
  <c r="DK1065" i="4"/>
  <c r="DJ1065" i="4"/>
  <c r="DI1065" i="4"/>
  <c r="DH1065" i="4"/>
  <c r="DG1065" i="4"/>
  <c r="DF1065" i="4"/>
  <c r="DE1065" i="4"/>
  <c r="DD1065" i="4"/>
  <c r="DC1065" i="4"/>
  <c r="DB1065" i="4"/>
  <c r="DA1065" i="4"/>
  <c r="CZ1065" i="4"/>
  <c r="CY1065" i="4"/>
  <c r="CX1065" i="4"/>
  <c r="CW1065" i="4"/>
  <c r="CV1065" i="4"/>
  <c r="CU1065" i="4"/>
  <c r="CT1065" i="4"/>
  <c r="CS1065" i="4"/>
  <c r="CR1065" i="4"/>
  <c r="CQ1065" i="4"/>
  <c r="CP1065" i="4"/>
  <c r="CO1065" i="4"/>
  <c r="CN1065" i="4"/>
  <c r="CM1065" i="4"/>
  <c r="CL1065" i="4"/>
  <c r="CK1065" i="4"/>
  <c r="BZ1065" i="4"/>
  <c r="BW1065" i="4"/>
  <c r="BV1065" i="4"/>
  <c r="BU1065" i="4"/>
  <c r="BT1065" i="4"/>
  <c r="BS1065" i="4"/>
  <c r="BR1065" i="4"/>
  <c r="BQ1065" i="4"/>
  <c r="BP1065" i="4"/>
  <c r="BO1065" i="4"/>
  <c r="BN1065" i="4"/>
  <c r="BM1065" i="4"/>
  <c r="BL1065" i="4"/>
  <c r="BK1065" i="4"/>
  <c r="BJ1065" i="4"/>
  <c r="BI1065" i="4"/>
  <c r="BH1065" i="4"/>
  <c r="BG1065" i="4"/>
  <c r="BF1065" i="4"/>
  <c r="BE1065" i="4"/>
  <c r="BD1065" i="4"/>
  <c r="BC1065" i="4"/>
  <c r="BB1065" i="4"/>
  <c r="AN1065" i="4"/>
  <c r="AM1065" i="4"/>
  <c r="AA1065" i="4"/>
  <c r="Z1065" i="4"/>
  <c r="E1065" i="4"/>
  <c r="D1065" i="4"/>
  <c r="C1065" i="4"/>
  <c r="B1065" i="4"/>
  <c r="D1063" i="4"/>
  <c r="F1042" i="4"/>
  <c r="CM1029" i="4"/>
  <c r="CL1029" i="4"/>
  <c r="BC1029" i="4" s="1"/>
  <c r="CK1029" i="4"/>
  <c r="BX1029" i="4"/>
  <c r="BD1029" i="4"/>
  <c r="BB1029" i="4"/>
  <c r="G1029" i="4"/>
  <c r="F1029" i="4"/>
  <c r="D1029" i="4"/>
  <c r="D1022" i="4" s="1"/>
  <c r="C1029" i="4"/>
  <c r="C1022" i="4" s="1"/>
  <c r="B1029" i="4"/>
  <c r="B1022" i="4" s="1"/>
  <c r="HC1027" i="4"/>
  <c r="GV1027" i="4"/>
  <c r="GO1027" i="4"/>
  <c r="GN1027" i="4"/>
  <c r="GL1027" i="4"/>
  <c r="FR1027" i="4"/>
  <c r="CZ1027" i="4"/>
  <c r="Y1027" i="4" s="1"/>
  <c r="CX1027" i="4"/>
  <c r="CS1027" i="4"/>
  <c r="R1027" i="4" s="1"/>
  <c r="CR1027" i="4"/>
  <c r="AJ1027" i="4"/>
  <c r="AI1027" i="4"/>
  <c r="CW1027" i="4" s="1"/>
  <c r="V1027" i="4" s="1"/>
  <c r="AH1027" i="4"/>
  <c r="CV1027" i="4" s="1"/>
  <c r="U1027" i="4" s="1"/>
  <c r="AG1027" i="4"/>
  <c r="CU1027" i="4" s="1"/>
  <c r="AF1027" i="4"/>
  <c r="CT1027" i="4" s="1"/>
  <c r="S1027" i="4" s="1"/>
  <c r="CY1027" i="4" s="1"/>
  <c r="X1027" i="4" s="1"/>
  <c r="AE1027" i="4"/>
  <c r="AD1027" i="4" s="1"/>
  <c r="AB1027" i="4" s="1"/>
  <c r="AC1027" i="4"/>
  <c r="CQ1027" i="4" s="1"/>
  <c r="T1027" i="4"/>
  <c r="K1027" i="4"/>
  <c r="I1027" i="4"/>
  <c r="GX1027" i="4" s="1"/>
  <c r="D1027" i="4"/>
  <c r="GV1026" i="4"/>
  <c r="HC1026" i="4" s="1"/>
  <c r="GX1026" i="4" s="1"/>
  <c r="GO1026" i="4"/>
  <c r="GN1026" i="4"/>
  <c r="GL1026" i="4"/>
  <c r="FR1026" i="4"/>
  <c r="CZ1026" i="4"/>
  <c r="Y1026" i="4" s="1"/>
  <c r="CU1026" i="4"/>
  <c r="T1026" i="4" s="1"/>
  <c r="CT1026" i="4"/>
  <c r="S1026" i="4" s="1"/>
  <c r="CY1026" i="4" s="1"/>
  <c r="X1026" i="4" s="1"/>
  <c r="CS1026" i="4"/>
  <c r="R1026" i="4" s="1"/>
  <c r="CR1026" i="4"/>
  <c r="Q1026" i="4" s="1"/>
  <c r="AJ1026" i="4"/>
  <c r="CX1026" i="4" s="1"/>
  <c r="W1026" i="4" s="1"/>
  <c r="AI1026" i="4"/>
  <c r="CW1026" i="4" s="1"/>
  <c r="V1026" i="4" s="1"/>
  <c r="AH1026" i="4"/>
  <c r="CV1026" i="4" s="1"/>
  <c r="U1026" i="4" s="1"/>
  <c r="AG1026" i="4"/>
  <c r="AF1026" i="4"/>
  <c r="AE1026" i="4"/>
  <c r="AD1026" i="4"/>
  <c r="AC1026" i="4"/>
  <c r="K1026" i="4"/>
  <c r="I1026" i="4"/>
  <c r="D1026" i="4"/>
  <c r="GV1025" i="4"/>
  <c r="HC1025" i="4" s="1"/>
  <c r="GX1025" i="4" s="1"/>
  <c r="GO1025" i="4"/>
  <c r="GN1025" i="4"/>
  <c r="GL1025" i="4"/>
  <c r="FR1025" i="4"/>
  <c r="CY1025" i="4"/>
  <c r="CV1025" i="4"/>
  <c r="U1025" i="4" s="1"/>
  <c r="CU1025" i="4"/>
  <c r="CQ1025" i="4"/>
  <c r="P1025" i="4" s="1"/>
  <c r="AJ1025" i="4"/>
  <c r="CX1025" i="4" s="1"/>
  <c r="AI1025" i="4"/>
  <c r="CW1025" i="4" s="1"/>
  <c r="V1025" i="4" s="1"/>
  <c r="AH1025" i="4"/>
  <c r="AG1025" i="4"/>
  <c r="AF1025" i="4"/>
  <c r="CT1025" i="4" s="1"/>
  <c r="S1025" i="4" s="1"/>
  <c r="CZ1025" i="4" s="1"/>
  <c r="Y1025" i="4" s="1"/>
  <c r="AE1025" i="4"/>
  <c r="AD1025" i="4"/>
  <c r="AB1025" i="4" s="1"/>
  <c r="AC1025" i="4"/>
  <c r="X1025" i="4"/>
  <c r="W1025" i="4"/>
  <c r="T1025" i="4"/>
  <c r="I1025" i="4"/>
  <c r="GX1024" i="4"/>
  <c r="GV1024" i="4"/>
  <c r="HC1024" i="4" s="1"/>
  <c r="GO1024" i="4"/>
  <c r="CC1029" i="4" s="1"/>
  <c r="GN1024" i="4"/>
  <c r="GL1024" i="4"/>
  <c r="FR1024" i="4"/>
  <c r="BY1029" i="4" s="1"/>
  <c r="CW1024" i="4"/>
  <c r="CV1024" i="4"/>
  <c r="U1024" i="4" s="1"/>
  <c r="CU1024" i="4"/>
  <c r="T1024" i="4" s="1"/>
  <c r="AJ1024" i="4"/>
  <c r="CX1024" i="4" s="1"/>
  <c r="AI1024" i="4"/>
  <c r="AH1024" i="4"/>
  <c r="AG1024" i="4"/>
  <c r="AF1024" i="4"/>
  <c r="CT1024" i="4" s="1"/>
  <c r="S1024" i="4" s="1"/>
  <c r="AE1024" i="4"/>
  <c r="AC1024" i="4"/>
  <c r="CQ1024" i="4" s="1"/>
  <c r="P1024" i="4" s="1"/>
  <c r="W1024" i="4"/>
  <c r="V1024" i="4"/>
  <c r="D1024" i="4"/>
  <c r="GX1022" i="4"/>
  <c r="GW1022" i="4"/>
  <c r="GV1022" i="4"/>
  <c r="GU1022" i="4"/>
  <c r="GT1022" i="4"/>
  <c r="GS1022" i="4"/>
  <c r="GR1022" i="4"/>
  <c r="GQ1022" i="4"/>
  <c r="GP1022" i="4"/>
  <c r="GO1022" i="4"/>
  <c r="GN1022" i="4"/>
  <c r="GM1022" i="4"/>
  <c r="GL1022" i="4"/>
  <c r="GK1022" i="4"/>
  <c r="GJ1022" i="4"/>
  <c r="GI1022" i="4"/>
  <c r="GH1022" i="4"/>
  <c r="GG1022" i="4"/>
  <c r="GF1022" i="4"/>
  <c r="GE1022" i="4"/>
  <c r="GD1022" i="4"/>
  <c r="GC1022" i="4"/>
  <c r="GB1022" i="4"/>
  <c r="GA1022" i="4"/>
  <c r="FZ1022" i="4"/>
  <c r="FY1022" i="4"/>
  <c r="FX1022" i="4"/>
  <c r="FW1022" i="4"/>
  <c r="FV1022" i="4"/>
  <c r="FU1022" i="4"/>
  <c r="FT1022" i="4"/>
  <c r="FS1022" i="4"/>
  <c r="FR1022" i="4"/>
  <c r="FQ1022" i="4"/>
  <c r="FP1022" i="4"/>
  <c r="FO1022" i="4"/>
  <c r="FN1022" i="4"/>
  <c r="FM1022" i="4"/>
  <c r="FL1022" i="4"/>
  <c r="FK1022" i="4"/>
  <c r="FJ1022" i="4"/>
  <c r="FI1022" i="4"/>
  <c r="FH1022" i="4"/>
  <c r="FG1022" i="4"/>
  <c r="FF1022" i="4"/>
  <c r="FE1022" i="4"/>
  <c r="FD1022" i="4"/>
  <c r="FC1022" i="4"/>
  <c r="FB1022" i="4"/>
  <c r="FA1022" i="4"/>
  <c r="EZ1022" i="4"/>
  <c r="EY1022" i="4"/>
  <c r="EX1022" i="4"/>
  <c r="EW1022" i="4"/>
  <c r="EV1022" i="4"/>
  <c r="EU1022" i="4"/>
  <c r="ET1022" i="4"/>
  <c r="ES1022" i="4"/>
  <c r="ER1022" i="4"/>
  <c r="EQ1022" i="4"/>
  <c r="EP1022" i="4"/>
  <c r="EO1022" i="4"/>
  <c r="EN1022" i="4"/>
  <c r="EM1022" i="4"/>
  <c r="EL1022" i="4"/>
  <c r="EK1022" i="4"/>
  <c r="EJ1022" i="4"/>
  <c r="EI1022" i="4"/>
  <c r="EH1022" i="4"/>
  <c r="EG1022" i="4"/>
  <c r="EF1022" i="4"/>
  <c r="EE1022" i="4"/>
  <c r="ED1022" i="4"/>
  <c r="EC1022" i="4"/>
  <c r="EB1022" i="4"/>
  <c r="EA1022" i="4"/>
  <c r="DZ1022" i="4"/>
  <c r="DY1022" i="4"/>
  <c r="DX1022" i="4"/>
  <c r="DW1022" i="4"/>
  <c r="DV1022" i="4"/>
  <c r="DU1022" i="4"/>
  <c r="DT1022" i="4"/>
  <c r="DS1022" i="4"/>
  <c r="DR1022" i="4"/>
  <c r="DQ1022" i="4"/>
  <c r="DP1022" i="4"/>
  <c r="DO1022" i="4"/>
  <c r="DN1022" i="4"/>
  <c r="DM1022" i="4"/>
  <c r="DL1022" i="4"/>
  <c r="DK1022" i="4"/>
  <c r="DJ1022" i="4"/>
  <c r="DI1022" i="4"/>
  <c r="DH1022" i="4"/>
  <c r="DG1022" i="4"/>
  <c r="DF1022" i="4"/>
  <c r="DE1022" i="4"/>
  <c r="DD1022" i="4"/>
  <c r="DC1022" i="4"/>
  <c r="DB1022" i="4"/>
  <c r="DA1022" i="4"/>
  <c r="CZ1022" i="4"/>
  <c r="CY1022" i="4"/>
  <c r="CX1022" i="4"/>
  <c r="CW1022" i="4"/>
  <c r="CV1022" i="4"/>
  <c r="CU1022" i="4"/>
  <c r="CT1022" i="4"/>
  <c r="CS1022" i="4"/>
  <c r="CR1022" i="4"/>
  <c r="CQ1022" i="4"/>
  <c r="CP1022" i="4"/>
  <c r="CO1022" i="4"/>
  <c r="CN1022" i="4"/>
  <c r="CM1022" i="4"/>
  <c r="CL1022" i="4"/>
  <c r="CK1022" i="4"/>
  <c r="BX1022" i="4"/>
  <c r="BW1022" i="4"/>
  <c r="BV1022" i="4"/>
  <c r="BU1022" i="4"/>
  <c r="BT1022" i="4"/>
  <c r="BS1022" i="4"/>
  <c r="BR1022" i="4"/>
  <c r="BQ1022" i="4"/>
  <c r="BP1022" i="4"/>
  <c r="BO1022" i="4"/>
  <c r="BN1022" i="4"/>
  <c r="BM1022" i="4"/>
  <c r="BL1022" i="4"/>
  <c r="BK1022" i="4"/>
  <c r="BJ1022" i="4"/>
  <c r="BI1022" i="4"/>
  <c r="BH1022" i="4"/>
  <c r="BG1022" i="4"/>
  <c r="BF1022" i="4"/>
  <c r="BE1022" i="4"/>
  <c r="BB1022" i="4"/>
  <c r="AN1022" i="4"/>
  <c r="AM1022" i="4"/>
  <c r="AA1022" i="4"/>
  <c r="Z1022" i="4"/>
  <c r="G1022" i="4"/>
  <c r="F1022" i="4"/>
  <c r="E1022" i="4"/>
  <c r="D1020" i="4"/>
  <c r="GX1018" i="4"/>
  <c r="GW1018" i="4"/>
  <c r="GV1018" i="4"/>
  <c r="GU1018" i="4"/>
  <c r="GT1018" i="4"/>
  <c r="GS1018" i="4"/>
  <c r="GR1018" i="4"/>
  <c r="GQ1018" i="4"/>
  <c r="GP1018" i="4"/>
  <c r="GO1018" i="4"/>
  <c r="GN1018" i="4"/>
  <c r="GM1018" i="4"/>
  <c r="GL1018" i="4"/>
  <c r="GK1018" i="4"/>
  <c r="GJ1018" i="4"/>
  <c r="GI1018" i="4"/>
  <c r="GH1018" i="4"/>
  <c r="GG1018" i="4"/>
  <c r="GF1018" i="4"/>
  <c r="GE1018" i="4"/>
  <c r="GD1018" i="4"/>
  <c r="GC1018" i="4"/>
  <c r="GB1018" i="4"/>
  <c r="GA1018" i="4"/>
  <c r="FZ1018" i="4"/>
  <c r="FY1018" i="4"/>
  <c r="FX1018" i="4"/>
  <c r="FW1018" i="4"/>
  <c r="FV1018" i="4"/>
  <c r="FU1018" i="4"/>
  <c r="FT1018" i="4"/>
  <c r="FS1018" i="4"/>
  <c r="FR1018" i="4"/>
  <c r="FQ1018" i="4"/>
  <c r="FP1018" i="4"/>
  <c r="FO1018" i="4"/>
  <c r="FN1018" i="4"/>
  <c r="FM1018" i="4"/>
  <c r="FL1018" i="4"/>
  <c r="FK1018" i="4"/>
  <c r="FJ1018" i="4"/>
  <c r="FI1018" i="4"/>
  <c r="FH1018" i="4"/>
  <c r="FG1018" i="4"/>
  <c r="FF1018" i="4"/>
  <c r="FE1018" i="4"/>
  <c r="FD1018" i="4"/>
  <c r="FC1018" i="4"/>
  <c r="FB1018" i="4"/>
  <c r="FA1018" i="4"/>
  <c r="EZ1018" i="4"/>
  <c r="EY1018" i="4"/>
  <c r="EX1018" i="4"/>
  <c r="EW1018" i="4"/>
  <c r="EV1018" i="4"/>
  <c r="EU1018" i="4"/>
  <c r="ET1018" i="4"/>
  <c r="ES1018" i="4"/>
  <c r="ER1018" i="4"/>
  <c r="EQ1018" i="4"/>
  <c r="EP1018" i="4"/>
  <c r="EO1018" i="4"/>
  <c r="EN1018" i="4"/>
  <c r="EM1018" i="4"/>
  <c r="EL1018" i="4"/>
  <c r="EK1018" i="4"/>
  <c r="EJ1018" i="4"/>
  <c r="EI1018" i="4"/>
  <c r="EH1018" i="4"/>
  <c r="EG1018" i="4"/>
  <c r="EF1018" i="4"/>
  <c r="EE1018" i="4"/>
  <c r="ED1018" i="4"/>
  <c r="EC1018" i="4"/>
  <c r="EB1018" i="4"/>
  <c r="EA1018" i="4"/>
  <c r="DZ1018" i="4"/>
  <c r="DY1018" i="4"/>
  <c r="DX1018" i="4"/>
  <c r="DW1018" i="4"/>
  <c r="DV1018" i="4"/>
  <c r="DU1018" i="4"/>
  <c r="DT1018" i="4"/>
  <c r="DS1018" i="4"/>
  <c r="DR1018" i="4"/>
  <c r="DQ1018" i="4"/>
  <c r="DP1018" i="4"/>
  <c r="DO1018" i="4"/>
  <c r="DN1018" i="4"/>
  <c r="DM1018" i="4"/>
  <c r="DL1018" i="4"/>
  <c r="DK1018" i="4"/>
  <c r="DJ1018" i="4"/>
  <c r="DI1018" i="4"/>
  <c r="DH1018" i="4"/>
  <c r="DG1018" i="4"/>
  <c r="DF1018" i="4"/>
  <c r="DE1018" i="4"/>
  <c r="DD1018" i="4"/>
  <c r="DC1018" i="4"/>
  <c r="DB1018" i="4"/>
  <c r="DA1018" i="4"/>
  <c r="CZ1018" i="4"/>
  <c r="CY1018" i="4"/>
  <c r="CX1018" i="4"/>
  <c r="CW1018" i="4"/>
  <c r="CV1018" i="4"/>
  <c r="CU1018" i="4"/>
  <c r="CT1018" i="4"/>
  <c r="CS1018" i="4"/>
  <c r="CR1018" i="4"/>
  <c r="CQ1018" i="4"/>
  <c r="CP1018" i="4"/>
  <c r="CO1018" i="4"/>
  <c r="CN1018" i="4"/>
  <c r="CM1018" i="4"/>
  <c r="CL1018" i="4"/>
  <c r="CK1018" i="4"/>
  <c r="CJ1018" i="4"/>
  <c r="CI1018" i="4"/>
  <c r="CH1018" i="4"/>
  <c r="CG1018" i="4"/>
  <c r="CF1018" i="4"/>
  <c r="CE1018" i="4"/>
  <c r="CD1018" i="4"/>
  <c r="CC1018" i="4"/>
  <c r="CB1018" i="4"/>
  <c r="CA1018" i="4"/>
  <c r="BZ1018" i="4"/>
  <c r="BY1018" i="4"/>
  <c r="BX1018" i="4"/>
  <c r="BW1018" i="4"/>
  <c r="BV1018" i="4"/>
  <c r="BU1018" i="4"/>
  <c r="BT1018" i="4"/>
  <c r="BS1018" i="4"/>
  <c r="BR1018" i="4"/>
  <c r="BQ1018" i="4"/>
  <c r="BP1018" i="4"/>
  <c r="BO1018" i="4"/>
  <c r="BN1018" i="4"/>
  <c r="BM1018" i="4"/>
  <c r="BL1018" i="4"/>
  <c r="BK1018" i="4"/>
  <c r="BJ1018" i="4"/>
  <c r="BI1018" i="4"/>
  <c r="BH1018" i="4"/>
  <c r="BG1018" i="4"/>
  <c r="BF1018" i="4"/>
  <c r="BE1018" i="4"/>
  <c r="BB1018" i="4"/>
  <c r="AN1018" i="4"/>
  <c r="AM1018" i="4"/>
  <c r="AL1018" i="4"/>
  <c r="AK1018" i="4"/>
  <c r="AJ1018" i="4"/>
  <c r="AI1018" i="4"/>
  <c r="AH1018" i="4"/>
  <c r="AG1018" i="4"/>
  <c r="AF1018" i="4"/>
  <c r="AE1018" i="4"/>
  <c r="AD1018" i="4"/>
  <c r="AC1018" i="4"/>
  <c r="AB1018" i="4"/>
  <c r="AA1018" i="4"/>
  <c r="Z1018" i="4"/>
  <c r="G1018" i="4"/>
  <c r="F1018" i="4"/>
  <c r="E1018" i="4"/>
  <c r="D1018" i="4"/>
  <c r="C1018" i="4"/>
  <c r="B1018" i="4"/>
  <c r="D1016" i="4"/>
  <c r="G982" i="4"/>
  <c r="F982" i="4"/>
  <c r="D982" i="4"/>
  <c r="C982" i="4"/>
  <c r="B982" i="4"/>
  <c r="B894" i="4" s="1"/>
  <c r="CM948" i="4"/>
  <c r="CL948" i="4"/>
  <c r="BC948" i="4" s="1"/>
  <c r="CK948" i="4"/>
  <c r="BB948" i="4" s="1"/>
  <c r="F961" i="4" s="1"/>
  <c r="CB948" i="4"/>
  <c r="BX948" i="4"/>
  <c r="BD948" i="4"/>
  <c r="BD941" i="4" s="1"/>
  <c r="AO948" i="4"/>
  <c r="F952" i="4" s="1"/>
  <c r="G948" i="4"/>
  <c r="F948" i="4"/>
  <c r="F941" i="4" s="1"/>
  <c r="D948" i="4"/>
  <c r="C948" i="4"/>
  <c r="C941" i="4" s="1"/>
  <c r="B948" i="4"/>
  <c r="B941" i="4" s="1"/>
  <c r="HC946" i="4"/>
  <c r="GV946" i="4"/>
  <c r="GO946" i="4"/>
  <c r="GN946" i="4"/>
  <c r="GL946" i="4"/>
  <c r="FR946" i="4"/>
  <c r="CX946" i="4"/>
  <c r="CW946" i="4"/>
  <c r="CR946" i="4"/>
  <c r="AJ946" i="4"/>
  <c r="AI946" i="4"/>
  <c r="AH946" i="4"/>
  <c r="CV946" i="4" s="1"/>
  <c r="AG946" i="4"/>
  <c r="CU946" i="4" s="1"/>
  <c r="AF946" i="4"/>
  <c r="CT946" i="4" s="1"/>
  <c r="AE946" i="4"/>
  <c r="CS946" i="4" s="1"/>
  <c r="AD946" i="4"/>
  <c r="AC946" i="4"/>
  <c r="AB946" i="4" s="1"/>
  <c r="D946" i="4"/>
  <c r="HC945" i="4"/>
  <c r="GV945" i="4"/>
  <c r="GO945" i="4"/>
  <c r="GN945" i="4"/>
  <c r="GL945" i="4"/>
  <c r="FR945" i="4"/>
  <c r="CW945" i="4"/>
  <c r="CT945" i="4"/>
  <c r="S945" i="4" s="1"/>
  <c r="CS945" i="4"/>
  <c r="CR945" i="4"/>
  <c r="Q945" i="4" s="1"/>
  <c r="AJ945" i="4"/>
  <c r="CX945" i="4" s="1"/>
  <c r="W945" i="4" s="1"/>
  <c r="AI945" i="4"/>
  <c r="AH945" i="4"/>
  <c r="CV945" i="4" s="1"/>
  <c r="AG945" i="4"/>
  <c r="CU945" i="4" s="1"/>
  <c r="AF945" i="4"/>
  <c r="AE945" i="4"/>
  <c r="AD945" i="4" s="1"/>
  <c r="AC945" i="4"/>
  <c r="CQ945" i="4" s="1"/>
  <c r="AB945" i="4"/>
  <c r="K945" i="4"/>
  <c r="I945" i="4"/>
  <c r="D945" i="4"/>
  <c r="HC944" i="4"/>
  <c r="GX944" i="4" s="1"/>
  <c r="GV944" i="4"/>
  <c r="GO944" i="4"/>
  <c r="GN944" i="4"/>
  <c r="GL944" i="4"/>
  <c r="FR944" i="4"/>
  <c r="CS944" i="4"/>
  <c r="CR944" i="4"/>
  <c r="Q944" i="4" s="1"/>
  <c r="AJ944" i="4"/>
  <c r="CX944" i="4" s="1"/>
  <c r="W944" i="4" s="1"/>
  <c r="AI944" i="4"/>
  <c r="CW944" i="4" s="1"/>
  <c r="V944" i="4" s="1"/>
  <c r="AH944" i="4"/>
  <c r="CV944" i="4" s="1"/>
  <c r="U944" i="4" s="1"/>
  <c r="AG944" i="4"/>
  <c r="CU944" i="4" s="1"/>
  <c r="T944" i="4" s="1"/>
  <c r="AF944" i="4"/>
  <c r="CT944" i="4" s="1"/>
  <c r="S944" i="4" s="1"/>
  <c r="CY944" i="4" s="1"/>
  <c r="X944" i="4" s="1"/>
  <c r="AE944" i="4"/>
  <c r="AD944" i="4"/>
  <c r="AC944" i="4"/>
  <c r="AB944" i="4" s="1"/>
  <c r="R944" i="4"/>
  <c r="GK944" i="4" s="1"/>
  <c r="I944" i="4"/>
  <c r="HC943" i="4"/>
  <c r="GX943" i="4" s="1"/>
  <c r="GV943" i="4"/>
  <c r="GO943" i="4"/>
  <c r="CC948" i="4" s="1"/>
  <c r="GN943" i="4"/>
  <c r="GL943" i="4"/>
  <c r="BZ948" i="4" s="1"/>
  <c r="FR943" i="4"/>
  <c r="BY948" i="4" s="1"/>
  <c r="CV943" i="4"/>
  <c r="U943" i="4" s="1"/>
  <c r="CU943" i="4"/>
  <c r="T943" i="4" s="1"/>
  <c r="CT943" i="4"/>
  <c r="S943" i="4" s="1"/>
  <c r="CR943" i="4"/>
  <c r="Q943" i="4" s="1"/>
  <c r="AJ943" i="4"/>
  <c r="CX943" i="4" s="1"/>
  <c r="W943" i="4" s="1"/>
  <c r="AI943" i="4"/>
  <c r="CW943" i="4" s="1"/>
  <c r="V943" i="4" s="1"/>
  <c r="AH943" i="4"/>
  <c r="AG943" i="4"/>
  <c r="AF943" i="4"/>
  <c r="AE943" i="4"/>
  <c r="CS943" i="4" s="1"/>
  <c r="R943" i="4" s="1"/>
  <c r="AD943" i="4"/>
  <c r="AC943" i="4"/>
  <c r="D943" i="4"/>
  <c r="C943" i="4"/>
  <c r="GX941" i="4"/>
  <c r="GW941" i="4"/>
  <c r="GV941" i="4"/>
  <c r="GU941" i="4"/>
  <c r="GT941" i="4"/>
  <c r="GS941" i="4"/>
  <c r="GR941" i="4"/>
  <c r="GQ941" i="4"/>
  <c r="GP941" i="4"/>
  <c r="GO941" i="4"/>
  <c r="GN941" i="4"/>
  <c r="GM941" i="4"/>
  <c r="GL941" i="4"/>
  <c r="GK941" i="4"/>
  <c r="GJ941" i="4"/>
  <c r="GI941" i="4"/>
  <c r="GH941" i="4"/>
  <c r="GG941" i="4"/>
  <c r="GF941" i="4"/>
  <c r="GE941" i="4"/>
  <c r="GD941" i="4"/>
  <c r="GC941" i="4"/>
  <c r="GB941" i="4"/>
  <c r="GA941" i="4"/>
  <c r="FZ941" i="4"/>
  <c r="FY941" i="4"/>
  <c r="FX941" i="4"/>
  <c r="FW941" i="4"/>
  <c r="FV941" i="4"/>
  <c r="FU941" i="4"/>
  <c r="FT941" i="4"/>
  <c r="FS941" i="4"/>
  <c r="FR941" i="4"/>
  <c r="FQ941" i="4"/>
  <c r="FP941" i="4"/>
  <c r="FO941" i="4"/>
  <c r="FN941" i="4"/>
  <c r="FM941" i="4"/>
  <c r="FL941" i="4"/>
  <c r="FK941" i="4"/>
  <c r="FJ941" i="4"/>
  <c r="FI941" i="4"/>
  <c r="FH941" i="4"/>
  <c r="FG941" i="4"/>
  <c r="FF941" i="4"/>
  <c r="FE941" i="4"/>
  <c r="FD941" i="4"/>
  <c r="FC941" i="4"/>
  <c r="FB941" i="4"/>
  <c r="FA941" i="4"/>
  <c r="EZ941" i="4"/>
  <c r="EY941" i="4"/>
  <c r="EX941" i="4"/>
  <c r="EW941" i="4"/>
  <c r="EV941" i="4"/>
  <c r="EU941" i="4"/>
  <c r="ET941" i="4"/>
  <c r="ES941" i="4"/>
  <c r="ER941" i="4"/>
  <c r="EQ941" i="4"/>
  <c r="EP941" i="4"/>
  <c r="EO941" i="4"/>
  <c r="EN941" i="4"/>
  <c r="EM941" i="4"/>
  <c r="EL941" i="4"/>
  <c r="EK941" i="4"/>
  <c r="EJ941" i="4"/>
  <c r="EI941" i="4"/>
  <c r="EH941" i="4"/>
  <c r="EG941" i="4"/>
  <c r="EF941" i="4"/>
  <c r="EE941" i="4"/>
  <c r="ED941" i="4"/>
  <c r="EC941" i="4"/>
  <c r="EB941" i="4"/>
  <c r="EA941" i="4"/>
  <c r="DZ941" i="4"/>
  <c r="DY941" i="4"/>
  <c r="DX941" i="4"/>
  <c r="DW941" i="4"/>
  <c r="DV941" i="4"/>
  <c r="DU941" i="4"/>
  <c r="DT941" i="4"/>
  <c r="DS941" i="4"/>
  <c r="DR941" i="4"/>
  <c r="DQ941" i="4"/>
  <c r="DP941" i="4"/>
  <c r="DO941" i="4"/>
  <c r="DN941" i="4"/>
  <c r="DM941" i="4"/>
  <c r="DL941" i="4"/>
  <c r="DK941" i="4"/>
  <c r="DJ941" i="4"/>
  <c r="DI941" i="4"/>
  <c r="DH941" i="4"/>
  <c r="DG941" i="4"/>
  <c r="DF941" i="4"/>
  <c r="DE941" i="4"/>
  <c r="DD941" i="4"/>
  <c r="DC941" i="4"/>
  <c r="DB941" i="4"/>
  <c r="DA941" i="4"/>
  <c r="CZ941" i="4"/>
  <c r="CY941" i="4"/>
  <c r="CX941" i="4"/>
  <c r="CW941" i="4"/>
  <c r="CV941" i="4"/>
  <c r="CU941" i="4"/>
  <c r="CT941" i="4"/>
  <c r="CS941" i="4"/>
  <c r="CR941" i="4"/>
  <c r="CQ941" i="4"/>
  <c r="CP941" i="4"/>
  <c r="CO941" i="4"/>
  <c r="CN941" i="4"/>
  <c r="CM941" i="4"/>
  <c r="CL941" i="4"/>
  <c r="CK941" i="4"/>
  <c r="BZ941" i="4"/>
  <c r="BY941" i="4"/>
  <c r="BX941" i="4"/>
  <c r="BW941" i="4"/>
  <c r="BV941" i="4"/>
  <c r="BU941" i="4"/>
  <c r="BT941" i="4"/>
  <c r="BS941" i="4"/>
  <c r="BR941" i="4"/>
  <c r="BQ941" i="4"/>
  <c r="BP941" i="4"/>
  <c r="BO941" i="4"/>
  <c r="BN941" i="4"/>
  <c r="BM941" i="4"/>
  <c r="BL941" i="4"/>
  <c r="BK941" i="4"/>
  <c r="BJ941" i="4"/>
  <c r="BI941" i="4"/>
  <c r="BH941" i="4"/>
  <c r="BG941" i="4"/>
  <c r="BF941" i="4"/>
  <c r="BE941" i="4"/>
  <c r="AO941" i="4"/>
  <c r="AN941" i="4"/>
  <c r="AM941" i="4"/>
  <c r="AA941" i="4"/>
  <c r="Z941" i="4"/>
  <c r="G941" i="4"/>
  <c r="E941" i="4"/>
  <c r="D941" i="4"/>
  <c r="D939" i="4"/>
  <c r="F930" i="4"/>
  <c r="F921" i="4"/>
  <c r="F918" i="4"/>
  <c r="CM905" i="4"/>
  <c r="BD905" i="4" s="1"/>
  <c r="BD898" i="4" s="1"/>
  <c r="CL905" i="4"/>
  <c r="CK905" i="4"/>
  <c r="BX905" i="4"/>
  <c r="BX898" i="4" s="1"/>
  <c r="BC905" i="4"/>
  <c r="BB905" i="4"/>
  <c r="G905" i="4"/>
  <c r="G898" i="4" s="1"/>
  <c r="F905" i="4"/>
  <c r="D905" i="4"/>
  <c r="C905" i="4"/>
  <c r="C898" i="4" s="1"/>
  <c r="B905" i="4"/>
  <c r="B898" i="4" s="1"/>
  <c r="GV903" i="4"/>
  <c r="HC903" i="4" s="1"/>
  <c r="GO903" i="4"/>
  <c r="GN903" i="4"/>
  <c r="GL903" i="4"/>
  <c r="FR903" i="4"/>
  <c r="CV903" i="4"/>
  <c r="CT903" i="4"/>
  <c r="CS903" i="4"/>
  <c r="CQ903" i="4"/>
  <c r="AJ903" i="4"/>
  <c r="CX903" i="4" s="1"/>
  <c r="AI903" i="4"/>
  <c r="CW903" i="4" s="1"/>
  <c r="AH903" i="4"/>
  <c r="AG903" i="4"/>
  <c r="CU903" i="4" s="1"/>
  <c r="AF903" i="4"/>
  <c r="AE903" i="4"/>
  <c r="AC903" i="4"/>
  <c r="S903" i="4"/>
  <c r="K903" i="4"/>
  <c r="D903" i="4"/>
  <c r="HC902" i="4"/>
  <c r="GX902" i="4"/>
  <c r="GV902" i="4"/>
  <c r="GO902" i="4"/>
  <c r="CC905" i="4" s="1"/>
  <c r="AT905" i="4" s="1"/>
  <c r="GN902" i="4"/>
  <c r="GL902" i="4"/>
  <c r="FR902" i="4"/>
  <c r="CX902" i="4"/>
  <c r="W902" i="4" s="1"/>
  <c r="CV902" i="4"/>
  <c r="AJ902" i="4"/>
  <c r="AI902" i="4"/>
  <c r="CW902" i="4" s="1"/>
  <c r="V902" i="4" s="1"/>
  <c r="AH902" i="4"/>
  <c r="AG902" i="4"/>
  <c r="CU902" i="4" s="1"/>
  <c r="T902" i="4" s="1"/>
  <c r="AF902" i="4"/>
  <c r="CT902" i="4" s="1"/>
  <c r="S902" i="4" s="1"/>
  <c r="AE902" i="4"/>
  <c r="AC902" i="4"/>
  <c r="U902" i="4"/>
  <c r="K902" i="4"/>
  <c r="I902" i="4"/>
  <c r="I903" i="4" s="1"/>
  <c r="T903" i="4" s="1"/>
  <c r="D902" i="4"/>
  <c r="GV901" i="4"/>
  <c r="HC901" i="4" s="1"/>
  <c r="GX901" i="4" s="1"/>
  <c r="GO901" i="4"/>
  <c r="GN901" i="4"/>
  <c r="GL901" i="4"/>
  <c r="GK901" i="4"/>
  <c r="FR901" i="4"/>
  <c r="CW901" i="4"/>
  <c r="CV901" i="4"/>
  <c r="U901" i="4" s="1"/>
  <c r="CT901" i="4"/>
  <c r="S901" i="4" s="1"/>
  <c r="CS901" i="4"/>
  <c r="R901" i="4" s="1"/>
  <c r="CR901" i="4"/>
  <c r="Q901" i="4" s="1"/>
  <c r="CP901" i="4" s="1"/>
  <c r="O901" i="4" s="1"/>
  <c r="AJ901" i="4"/>
  <c r="CX901" i="4" s="1"/>
  <c r="W901" i="4" s="1"/>
  <c r="AI901" i="4"/>
  <c r="AH901" i="4"/>
  <c r="AG901" i="4"/>
  <c r="CU901" i="4" s="1"/>
  <c r="T901" i="4" s="1"/>
  <c r="AF901" i="4"/>
  <c r="AE901" i="4"/>
  <c r="AD901" i="4" s="1"/>
  <c r="AC901" i="4"/>
  <c r="CQ901" i="4" s="1"/>
  <c r="P901" i="4" s="1"/>
  <c r="AB901" i="4"/>
  <c r="V901" i="4"/>
  <c r="I901" i="4"/>
  <c r="GV900" i="4"/>
  <c r="HC900" i="4" s="1"/>
  <c r="GX900" i="4" s="1"/>
  <c r="GO900" i="4"/>
  <c r="GN900" i="4"/>
  <c r="GL900" i="4"/>
  <c r="BZ905" i="4" s="1"/>
  <c r="AQ905" i="4" s="1"/>
  <c r="F915" i="4" s="1"/>
  <c r="FR900" i="4"/>
  <c r="CX900" i="4"/>
  <c r="W900" i="4" s="1"/>
  <c r="CV900" i="4"/>
  <c r="U900" i="4" s="1"/>
  <c r="CQ900" i="4"/>
  <c r="AJ900" i="4"/>
  <c r="AI900" i="4"/>
  <c r="CW900" i="4" s="1"/>
  <c r="V900" i="4" s="1"/>
  <c r="AH900" i="4"/>
  <c r="AG900" i="4"/>
  <c r="CU900" i="4" s="1"/>
  <c r="T900" i="4" s="1"/>
  <c r="AG905" i="4" s="1"/>
  <c r="AF900" i="4"/>
  <c r="CT900" i="4" s="1"/>
  <c r="S900" i="4" s="1"/>
  <c r="AE900" i="4"/>
  <c r="AC900" i="4"/>
  <c r="P900" i="4"/>
  <c r="D900" i="4"/>
  <c r="C900" i="4"/>
  <c r="GX898" i="4"/>
  <c r="GW898" i="4"/>
  <c r="GV898" i="4"/>
  <c r="GU898" i="4"/>
  <c r="GT898" i="4"/>
  <c r="GS898" i="4"/>
  <c r="GR898" i="4"/>
  <c r="GQ898" i="4"/>
  <c r="GP898" i="4"/>
  <c r="GO898" i="4"/>
  <c r="GN898" i="4"/>
  <c r="GM898" i="4"/>
  <c r="GL898" i="4"/>
  <c r="GK898" i="4"/>
  <c r="GJ898" i="4"/>
  <c r="GI898" i="4"/>
  <c r="GH898" i="4"/>
  <c r="GG898" i="4"/>
  <c r="GF898" i="4"/>
  <c r="GE898" i="4"/>
  <c r="GD898" i="4"/>
  <c r="GC898" i="4"/>
  <c r="GB898" i="4"/>
  <c r="GA898" i="4"/>
  <c r="FZ898" i="4"/>
  <c r="FY898" i="4"/>
  <c r="FX898" i="4"/>
  <c r="FW898" i="4"/>
  <c r="FV898" i="4"/>
  <c r="FU898" i="4"/>
  <c r="FT898" i="4"/>
  <c r="FS898" i="4"/>
  <c r="FR898" i="4"/>
  <c r="FQ898" i="4"/>
  <c r="FP898" i="4"/>
  <c r="FO898" i="4"/>
  <c r="FN898" i="4"/>
  <c r="FM898" i="4"/>
  <c r="FL898" i="4"/>
  <c r="FK898" i="4"/>
  <c r="FJ898" i="4"/>
  <c r="FI898" i="4"/>
  <c r="FH898" i="4"/>
  <c r="FG898" i="4"/>
  <c r="FF898" i="4"/>
  <c r="FE898" i="4"/>
  <c r="FD898" i="4"/>
  <c r="FC898" i="4"/>
  <c r="FB898" i="4"/>
  <c r="FA898" i="4"/>
  <c r="EZ898" i="4"/>
  <c r="EY898" i="4"/>
  <c r="EX898" i="4"/>
  <c r="EW898" i="4"/>
  <c r="EV898" i="4"/>
  <c r="EU898" i="4"/>
  <c r="ET898" i="4"/>
  <c r="ES898" i="4"/>
  <c r="ER898" i="4"/>
  <c r="EQ898" i="4"/>
  <c r="EP898" i="4"/>
  <c r="EO898" i="4"/>
  <c r="EN898" i="4"/>
  <c r="EM898" i="4"/>
  <c r="EL898" i="4"/>
  <c r="EK898" i="4"/>
  <c r="EJ898" i="4"/>
  <c r="EI898" i="4"/>
  <c r="EH898" i="4"/>
  <c r="EG898" i="4"/>
  <c r="EF898" i="4"/>
  <c r="EE898" i="4"/>
  <c r="ED898" i="4"/>
  <c r="EC898" i="4"/>
  <c r="EB898" i="4"/>
  <c r="EA898" i="4"/>
  <c r="DZ898" i="4"/>
  <c r="DY898" i="4"/>
  <c r="DX898" i="4"/>
  <c r="DW898" i="4"/>
  <c r="DV898" i="4"/>
  <c r="DU898" i="4"/>
  <c r="DT898" i="4"/>
  <c r="DS898" i="4"/>
  <c r="DR898" i="4"/>
  <c r="DQ898" i="4"/>
  <c r="DP898" i="4"/>
  <c r="DO898" i="4"/>
  <c r="DN898" i="4"/>
  <c r="DM898" i="4"/>
  <c r="DL898" i="4"/>
  <c r="DK898" i="4"/>
  <c r="DJ898" i="4"/>
  <c r="DI898" i="4"/>
  <c r="DH898" i="4"/>
  <c r="DG898" i="4"/>
  <c r="DF898" i="4"/>
  <c r="DE898" i="4"/>
  <c r="DD898" i="4"/>
  <c r="DC898" i="4"/>
  <c r="DB898" i="4"/>
  <c r="DA898" i="4"/>
  <c r="CZ898" i="4"/>
  <c r="CY898" i="4"/>
  <c r="CX898" i="4"/>
  <c r="CW898" i="4"/>
  <c r="CV898" i="4"/>
  <c r="CU898" i="4"/>
  <c r="CT898" i="4"/>
  <c r="CS898" i="4"/>
  <c r="CR898" i="4"/>
  <c r="CQ898" i="4"/>
  <c r="CP898" i="4"/>
  <c r="CO898" i="4"/>
  <c r="CN898" i="4"/>
  <c r="CM898" i="4"/>
  <c r="CL898" i="4"/>
  <c r="CK898" i="4"/>
  <c r="BZ898" i="4"/>
  <c r="BW898" i="4"/>
  <c r="BV898" i="4"/>
  <c r="BU898" i="4"/>
  <c r="BT898" i="4"/>
  <c r="BS898" i="4"/>
  <c r="BR898" i="4"/>
  <c r="BQ898" i="4"/>
  <c r="BP898" i="4"/>
  <c r="BO898" i="4"/>
  <c r="BN898" i="4"/>
  <c r="BM898" i="4"/>
  <c r="BL898" i="4"/>
  <c r="BK898" i="4"/>
  <c r="BJ898" i="4"/>
  <c r="BI898" i="4"/>
  <c r="BH898" i="4"/>
  <c r="BG898" i="4"/>
  <c r="BF898" i="4"/>
  <c r="BE898" i="4"/>
  <c r="BC898" i="4"/>
  <c r="BB898" i="4"/>
  <c r="AQ898" i="4"/>
  <c r="AN898" i="4"/>
  <c r="AM898" i="4"/>
  <c r="AA898" i="4"/>
  <c r="Z898" i="4"/>
  <c r="F898" i="4"/>
  <c r="E898" i="4"/>
  <c r="D898" i="4"/>
  <c r="D896" i="4"/>
  <c r="GX894" i="4"/>
  <c r="GW894" i="4"/>
  <c r="GV894" i="4"/>
  <c r="GU894" i="4"/>
  <c r="GT894" i="4"/>
  <c r="GS894" i="4"/>
  <c r="GR894" i="4"/>
  <c r="GQ894" i="4"/>
  <c r="GP894" i="4"/>
  <c r="GO894" i="4"/>
  <c r="GN894" i="4"/>
  <c r="GM894" i="4"/>
  <c r="GL894" i="4"/>
  <c r="GK894" i="4"/>
  <c r="GJ894" i="4"/>
  <c r="GI894" i="4"/>
  <c r="GH894" i="4"/>
  <c r="GG894" i="4"/>
  <c r="GF894" i="4"/>
  <c r="GE894" i="4"/>
  <c r="GD894" i="4"/>
  <c r="GC894" i="4"/>
  <c r="GB894" i="4"/>
  <c r="GA894" i="4"/>
  <c r="FZ894" i="4"/>
  <c r="FY894" i="4"/>
  <c r="FX894" i="4"/>
  <c r="FW894" i="4"/>
  <c r="FV894" i="4"/>
  <c r="FU894" i="4"/>
  <c r="FT894" i="4"/>
  <c r="FS894" i="4"/>
  <c r="FR894" i="4"/>
  <c r="FQ894" i="4"/>
  <c r="FP894" i="4"/>
  <c r="FO894" i="4"/>
  <c r="FN894" i="4"/>
  <c r="FM894" i="4"/>
  <c r="FL894" i="4"/>
  <c r="FK894" i="4"/>
  <c r="FJ894" i="4"/>
  <c r="FI894" i="4"/>
  <c r="FH894" i="4"/>
  <c r="FG894" i="4"/>
  <c r="FF894" i="4"/>
  <c r="FE894" i="4"/>
  <c r="FD894" i="4"/>
  <c r="FC894" i="4"/>
  <c r="FB894" i="4"/>
  <c r="FA894" i="4"/>
  <c r="EZ894" i="4"/>
  <c r="EY894" i="4"/>
  <c r="EX894" i="4"/>
  <c r="EW894" i="4"/>
  <c r="EV894" i="4"/>
  <c r="EU894" i="4"/>
  <c r="ET894" i="4"/>
  <c r="ES894" i="4"/>
  <c r="ER894" i="4"/>
  <c r="EQ894" i="4"/>
  <c r="EP894" i="4"/>
  <c r="EO894" i="4"/>
  <c r="EN894" i="4"/>
  <c r="EM894" i="4"/>
  <c r="EL894" i="4"/>
  <c r="EK894" i="4"/>
  <c r="EJ894" i="4"/>
  <c r="EI894" i="4"/>
  <c r="EH894" i="4"/>
  <c r="EG894" i="4"/>
  <c r="EF894" i="4"/>
  <c r="EE894" i="4"/>
  <c r="ED894" i="4"/>
  <c r="EC894" i="4"/>
  <c r="EB894" i="4"/>
  <c r="EA894" i="4"/>
  <c r="DZ894" i="4"/>
  <c r="DY894" i="4"/>
  <c r="DX894" i="4"/>
  <c r="DW894" i="4"/>
  <c r="DV894" i="4"/>
  <c r="DU894" i="4"/>
  <c r="DT894" i="4"/>
  <c r="DS894" i="4"/>
  <c r="DR894" i="4"/>
  <c r="DQ894" i="4"/>
  <c r="DP894" i="4"/>
  <c r="DO894" i="4"/>
  <c r="DN894" i="4"/>
  <c r="DM894" i="4"/>
  <c r="DL894" i="4"/>
  <c r="DK894" i="4"/>
  <c r="DJ894" i="4"/>
  <c r="DI894" i="4"/>
  <c r="DH894" i="4"/>
  <c r="DG894" i="4"/>
  <c r="DF894" i="4"/>
  <c r="DE894" i="4"/>
  <c r="DD894" i="4"/>
  <c r="DC894" i="4"/>
  <c r="DB894" i="4"/>
  <c r="DA894" i="4"/>
  <c r="CZ894" i="4"/>
  <c r="CY894" i="4"/>
  <c r="CX894" i="4"/>
  <c r="CW894" i="4"/>
  <c r="CV894" i="4"/>
  <c r="CU894" i="4"/>
  <c r="CT894" i="4"/>
  <c r="CS894" i="4"/>
  <c r="CR894" i="4"/>
  <c r="CQ894" i="4"/>
  <c r="CP894" i="4"/>
  <c r="CO894" i="4"/>
  <c r="CN894" i="4"/>
  <c r="CM894" i="4"/>
  <c r="CL894" i="4"/>
  <c r="CK894" i="4"/>
  <c r="CJ894" i="4"/>
  <c r="CI894" i="4"/>
  <c r="CH894" i="4"/>
  <c r="CG894" i="4"/>
  <c r="CF894" i="4"/>
  <c r="CE894" i="4"/>
  <c r="CD894" i="4"/>
  <c r="CC894" i="4"/>
  <c r="CB894" i="4"/>
  <c r="CA894" i="4"/>
  <c r="BZ894" i="4"/>
  <c r="BY894" i="4"/>
  <c r="BX894" i="4"/>
  <c r="BW894" i="4"/>
  <c r="BV894" i="4"/>
  <c r="BU894" i="4"/>
  <c r="BT894" i="4"/>
  <c r="BS894" i="4"/>
  <c r="BR894" i="4"/>
  <c r="BQ894" i="4"/>
  <c r="BP894" i="4"/>
  <c r="BO894" i="4"/>
  <c r="BN894" i="4"/>
  <c r="BM894" i="4"/>
  <c r="BL894" i="4"/>
  <c r="BK894" i="4"/>
  <c r="BJ894" i="4"/>
  <c r="BI894" i="4"/>
  <c r="BH894" i="4"/>
  <c r="BG894" i="4"/>
  <c r="BF894" i="4"/>
  <c r="BE894" i="4"/>
  <c r="AN894" i="4"/>
  <c r="AM894" i="4"/>
  <c r="AL894" i="4"/>
  <c r="AK894" i="4"/>
  <c r="AJ894" i="4"/>
  <c r="AI894" i="4"/>
  <c r="AH894" i="4"/>
  <c r="AG894" i="4"/>
  <c r="AF894" i="4"/>
  <c r="AE894" i="4"/>
  <c r="AD894" i="4"/>
  <c r="AC894" i="4"/>
  <c r="AB894" i="4"/>
  <c r="AA894" i="4"/>
  <c r="Z894" i="4"/>
  <c r="G894" i="4"/>
  <c r="F894" i="4"/>
  <c r="E894" i="4"/>
  <c r="D894" i="4"/>
  <c r="C894" i="4"/>
  <c r="D892" i="4"/>
  <c r="G858" i="4"/>
  <c r="F858" i="4"/>
  <c r="D858" i="4"/>
  <c r="C858" i="4"/>
  <c r="B858" i="4"/>
  <c r="CM824" i="4"/>
  <c r="CL824" i="4"/>
  <c r="BC824" i="4" s="1"/>
  <c r="CK824" i="4"/>
  <c r="BB824" i="4" s="1"/>
  <c r="F837" i="4" s="1"/>
  <c r="BX824" i="4"/>
  <c r="BD824" i="4"/>
  <c r="F849" i="4" s="1"/>
  <c r="G824" i="4"/>
  <c r="F824" i="4"/>
  <c r="F817" i="4" s="1"/>
  <c r="D824" i="4"/>
  <c r="D817" i="4" s="1"/>
  <c r="C824" i="4"/>
  <c r="B824" i="4"/>
  <c r="B817" i="4" s="1"/>
  <c r="GV822" i="4"/>
  <c r="HC822" i="4" s="1"/>
  <c r="GX822" i="4" s="1"/>
  <c r="GO822" i="4"/>
  <c r="GN822" i="4"/>
  <c r="GL822" i="4"/>
  <c r="FR822" i="4"/>
  <c r="CZ822" i="4"/>
  <c r="CX822" i="4"/>
  <c r="W822" i="4" s="1"/>
  <c r="CV822" i="4"/>
  <c r="CU822" i="4"/>
  <c r="T822" i="4" s="1"/>
  <c r="CS822" i="4"/>
  <c r="R822" i="4" s="1"/>
  <c r="CR822" i="4"/>
  <c r="Q822" i="4" s="1"/>
  <c r="CQ822" i="4"/>
  <c r="P822" i="4" s="1"/>
  <c r="CP822" i="4" s="1"/>
  <c r="O822" i="4" s="1"/>
  <c r="AJ822" i="4"/>
  <c r="AI822" i="4"/>
  <c r="CW822" i="4" s="1"/>
  <c r="AH822" i="4"/>
  <c r="AG822" i="4"/>
  <c r="AF822" i="4"/>
  <c r="CT822" i="4" s="1"/>
  <c r="AE822" i="4"/>
  <c r="AD822" i="4"/>
  <c r="AC822" i="4"/>
  <c r="AB822" i="4"/>
  <c r="Y822" i="4"/>
  <c r="X822" i="4"/>
  <c r="V822" i="4"/>
  <c r="S822" i="4"/>
  <c r="CY822" i="4" s="1"/>
  <c r="K822" i="4"/>
  <c r="I822" i="4"/>
  <c r="U822" i="4" s="1"/>
  <c r="D822" i="4"/>
  <c r="GV821" i="4"/>
  <c r="HC821" i="4" s="1"/>
  <c r="GX821" i="4" s="1"/>
  <c r="GO821" i="4"/>
  <c r="GN821" i="4"/>
  <c r="GL821" i="4"/>
  <c r="FR821" i="4"/>
  <c r="CX821" i="4"/>
  <c r="W821" i="4" s="1"/>
  <c r="CS821" i="4"/>
  <c r="R821" i="4" s="1"/>
  <c r="CQ821" i="4"/>
  <c r="AJ821" i="4"/>
  <c r="AI821" i="4"/>
  <c r="CW821" i="4" s="1"/>
  <c r="V821" i="4" s="1"/>
  <c r="AH821" i="4"/>
  <c r="CV821" i="4" s="1"/>
  <c r="U821" i="4" s="1"/>
  <c r="AG821" i="4"/>
  <c r="CU821" i="4" s="1"/>
  <c r="AF821" i="4"/>
  <c r="CT821" i="4" s="1"/>
  <c r="AE821" i="4"/>
  <c r="CR821" i="4" s="1"/>
  <c r="AD821" i="4"/>
  <c r="AB821" i="4" s="1"/>
  <c r="AC821" i="4"/>
  <c r="T821" i="4"/>
  <c r="S821" i="4"/>
  <c r="CZ821" i="4" s="1"/>
  <c r="Y821" i="4" s="1"/>
  <c r="Q821" i="4"/>
  <c r="CP821" i="4" s="1"/>
  <c r="O821" i="4" s="1"/>
  <c r="P821" i="4"/>
  <c r="K821" i="4"/>
  <c r="I821" i="4"/>
  <c r="D821" i="4"/>
  <c r="HC820" i="4"/>
  <c r="GX820" i="4" s="1"/>
  <c r="GV820" i="4"/>
  <c r="GO820" i="4"/>
  <c r="GN820" i="4"/>
  <c r="GL820" i="4"/>
  <c r="FR820" i="4"/>
  <c r="CX820" i="4"/>
  <c r="W820" i="4" s="1"/>
  <c r="CV820" i="4"/>
  <c r="CT820" i="4"/>
  <c r="S820" i="4" s="1"/>
  <c r="CQ820" i="4"/>
  <c r="AJ820" i="4"/>
  <c r="AI820" i="4"/>
  <c r="CW820" i="4" s="1"/>
  <c r="V820" i="4" s="1"/>
  <c r="AH820" i="4"/>
  <c r="AG820" i="4"/>
  <c r="CU820" i="4" s="1"/>
  <c r="T820" i="4" s="1"/>
  <c r="AG824" i="4" s="1"/>
  <c r="AF820" i="4"/>
  <c r="AE820" i="4"/>
  <c r="CS820" i="4" s="1"/>
  <c r="R820" i="4" s="1"/>
  <c r="GK820" i="4" s="1"/>
  <c r="AD820" i="4"/>
  <c r="AC820" i="4"/>
  <c r="U820" i="4"/>
  <c r="P820" i="4"/>
  <c r="I820" i="4"/>
  <c r="HC819" i="4"/>
  <c r="GX819" i="4"/>
  <c r="GV819" i="4"/>
  <c r="GO819" i="4"/>
  <c r="CC824" i="4" s="1"/>
  <c r="GN819" i="4"/>
  <c r="CB824" i="4" s="1"/>
  <c r="AS824" i="4" s="1"/>
  <c r="GL819" i="4"/>
  <c r="BZ824" i="4" s="1"/>
  <c r="AQ824" i="4" s="1"/>
  <c r="FR819" i="4"/>
  <c r="CX819" i="4"/>
  <c r="W819" i="4" s="1"/>
  <c r="AJ824" i="4" s="1"/>
  <c r="CW819" i="4"/>
  <c r="V819" i="4" s="1"/>
  <c r="CU819" i="4"/>
  <c r="T819" i="4" s="1"/>
  <c r="CS819" i="4"/>
  <c r="CR819" i="4"/>
  <c r="Q819" i="4" s="1"/>
  <c r="CQ819" i="4"/>
  <c r="AJ819" i="4"/>
  <c r="AI819" i="4"/>
  <c r="AH819" i="4"/>
  <c r="CV819" i="4" s="1"/>
  <c r="U819" i="4" s="1"/>
  <c r="AG819" i="4"/>
  <c r="AF819" i="4"/>
  <c r="CT819" i="4" s="1"/>
  <c r="AE819" i="4"/>
  <c r="AD819" i="4"/>
  <c r="AB819" i="4" s="1"/>
  <c r="AC819" i="4"/>
  <c r="S819" i="4"/>
  <c r="R819" i="4"/>
  <c r="GK819" i="4" s="1"/>
  <c r="P819" i="4"/>
  <c r="D819" i="4"/>
  <c r="C819" i="4"/>
  <c r="GX817" i="4"/>
  <c r="GW817" i="4"/>
  <c r="GV817" i="4"/>
  <c r="GU817" i="4"/>
  <c r="GT817" i="4"/>
  <c r="GS817" i="4"/>
  <c r="GR817" i="4"/>
  <c r="GQ817" i="4"/>
  <c r="GP817" i="4"/>
  <c r="GO817" i="4"/>
  <c r="GN817" i="4"/>
  <c r="GM817" i="4"/>
  <c r="GL817" i="4"/>
  <c r="GK817" i="4"/>
  <c r="GJ817" i="4"/>
  <c r="GI817" i="4"/>
  <c r="GH817" i="4"/>
  <c r="GG817" i="4"/>
  <c r="GF817" i="4"/>
  <c r="GE817" i="4"/>
  <c r="GD817" i="4"/>
  <c r="GC817" i="4"/>
  <c r="GB817" i="4"/>
  <c r="GA817" i="4"/>
  <c r="FZ817" i="4"/>
  <c r="FY817" i="4"/>
  <c r="FX817" i="4"/>
  <c r="FW817" i="4"/>
  <c r="FV817" i="4"/>
  <c r="FU817" i="4"/>
  <c r="FT817" i="4"/>
  <c r="FS817" i="4"/>
  <c r="FR817" i="4"/>
  <c r="FQ817" i="4"/>
  <c r="FP817" i="4"/>
  <c r="FO817" i="4"/>
  <c r="FN817" i="4"/>
  <c r="FM817" i="4"/>
  <c r="FL817" i="4"/>
  <c r="FK817" i="4"/>
  <c r="FJ817" i="4"/>
  <c r="FI817" i="4"/>
  <c r="FH817" i="4"/>
  <c r="FG817" i="4"/>
  <c r="FF817" i="4"/>
  <c r="FE817" i="4"/>
  <c r="FD817" i="4"/>
  <c r="FC817" i="4"/>
  <c r="FB817" i="4"/>
  <c r="FA817" i="4"/>
  <c r="EZ817" i="4"/>
  <c r="EY817" i="4"/>
  <c r="EX817" i="4"/>
  <c r="EW817" i="4"/>
  <c r="EV817" i="4"/>
  <c r="EU817" i="4"/>
  <c r="ET817" i="4"/>
  <c r="ES817" i="4"/>
  <c r="ER817" i="4"/>
  <c r="EQ817" i="4"/>
  <c r="EP817" i="4"/>
  <c r="EO817" i="4"/>
  <c r="EN817" i="4"/>
  <c r="EM817" i="4"/>
  <c r="EL817" i="4"/>
  <c r="EK817" i="4"/>
  <c r="EJ817" i="4"/>
  <c r="EI817" i="4"/>
  <c r="EH817" i="4"/>
  <c r="EG817" i="4"/>
  <c r="EF817" i="4"/>
  <c r="EE817" i="4"/>
  <c r="ED817" i="4"/>
  <c r="EC817" i="4"/>
  <c r="EB817" i="4"/>
  <c r="EA817" i="4"/>
  <c r="DZ817" i="4"/>
  <c r="DY817" i="4"/>
  <c r="DX817" i="4"/>
  <c r="DW817" i="4"/>
  <c r="DV817" i="4"/>
  <c r="DU817" i="4"/>
  <c r="DT817" i="4"/>
  <c r="DS817" i="4"/>
  <c r="DR817" i="4"/>
  <c r="DQ817" i="4"/>
  <c r="DP817" i="4"/>
  <c r="DO817" i="4"/>
  <c r="DN817" i="4"/>
  <c r="DM817" i="4"/>
  <c r="DL817" i="4"/>
  <c r="DK817" i="4"/>
  <c r="DJ817" i="4"/>
  <c r="DI817" i="4"/>
  <c r="DH817" i="4"/>
  <c r="DG817" i="4"/>
  <c r="DF817" i="4"/>
  <c r="DE817" i="4"/>
  <c r="DD817" i="4"/>
  <c r="DC817" i="4"/>
  <c r="DB817" i="4"/>
  <c r="DA817" i="4"/>
  <c r="CZ817" i="4"/>
  <c r="CY817" i="4"/>
  <c r="CX817" i="4"/>
  <c r="CW817" i="4"/>
  <c r="CV817" i="4"/>
  <c r="CU817" i="4"/>
  <c r="CT817" i="4"/>
  <c r="CS817" i="4"/>
  <c r="CR817" i="4"/>
  <c r="CQ817" i="4"/>
  <c r="CP817" i="4"/>
  <c r="CO817" i="4"/>
  <c r="CN817" i="4"/>
  <c r="CM817" i="4"/>
  <c r="CL817" i="4"/>
  <c r="CK817" i="4"/>
  <c r="CB817" i="4"/>
  <c r="BX817" i="4"/>
  <c r="BW817" i="4"/>
  <c r="BV817" i="4"/>
  <c r="BU817" i="4"/>
  <c r="BT817" i="4"/>
  <c r="BS817" i="4"/>
  <c r="BR817" i="4"/>
  <c r="BQ817" i="4"/>
  <c r="BP817" i="4"/>
  <c r="BO817" i="4"/>
  <c r="BN817" i="4"/>
  <c r="BM817" i="4"/>
  <c r="BL817" i="4"/>
  <c r="BK817" i="4"/>
  <c r="BJ817" i="4"/>
  <c r="BI817" i="4"/>
  <c r="BH817" i="4"/>
  <c r="BG817" i="4"/>
  <c r="BF817" i="4"/>
  <c r="BE817" i="4"/>
  <c r="BD817" i="4"/>
  <c r="BB817" i="4"/>
  <c r="AN817" i="4"/>
  <c r="AM817" i="4"/>
  <c r="AA817" i="4"/>
  <c r="Z817" i="4"/>
  <c r="G817" i="4"/>
  <c r="E817" i="4"/>
  <c r="C817" i="4"/>
  <c r="D815" i="4"/>
  <c r="CM781" i="4"/>
  <c r="CL781" i="4"/>
  <c r="CK781" i="4"/>
  <c r="BX781" i="4"/>
  <c r="BD781" i="4"/>
  <c r="BC781" i="4"/>
  <c r="F797" i="4" s="1"/>
  <c r="BB781" i="4"/>
  <c r="AP781" i="4"/>
  <c r="AO781" i="4"/>
  <c r="G781" i="4"/>
  <c r="G774" i="4" s="1"/>
  <c r="F781" i="4"/>
  <c r="F774" i="4" s="1"/>
  <c r="D781" i="4"/>
  <c r="D774" i="4" s="1"/>
  <c r="C781" i="4"/>
  <c r="B781" i="4"/>
  <c r="HC779" i="4"/>
  <c r="GV779" i="4"/>
  <c r="GO779" i="4"/>
  <c r="GN779" i="4"/>
  <c r="GL779" i="4"/>
  <c r="FR779" i="4"/>
  <c r="CW779" i="4"/>
  <c r="CV779" i="4"/>
  <c r="CS779" i="4"/>
  <c r="CR779" i="4"/>
  <c r="Q779" i="4" s="1"/>
  <c r="AJ779" i="4"/>
  <c r="CX779" i="4" s="1"/>
  <c r="AI779" i="4"/>
  <c r="AH779" i="4"/>
  <c r="AG779" i="4"/>
  <c r="CU779" i="4" s="1"/>
  <c r="T779" i="4" s="1"/>
  <c r="AF779" i="4"/>
  <c r="CT779" i="4" s="1"/>
  <c r="S779" i="4" s="1"/>
  <c r="AE779" i="4"/>
  <c r="AD779" i="4" s="1"/>
  <c r="AC779" i="4"/>
  <c r="W779" i="4"/>
  <c r="I779" i="4"/>
  <c r="D779" i="4"/>
  <c r="HC778" i="4"/>
  <c r="GX778" i="4" s="1"/>
  <c r="GV778" i="4"/>
  <c r="GO778" i="4"/>
  <c r="GN778" i="4"/>
  <c r="GL778" i="4"/>
  <c r="FR778" i="4"/>
  <c r="CY778" i="4"/>
  <c r="X778" i="4" s="1"/>
  <c r="CW778" i="4"/>
  <c r="V778" i="4" s="1"/>
  <c r="CU778" i="4"/>
  <c r="CQ778" i="4"/>
  <c r="AJ778" i="4"/>
  <c r="CX778" i="4" s="1"/>
  <c r="W778" i="4" s="1"/>
  <c r="AI778" i="4"/>
  <c r="AH778" i="4"/>
  <c r="CV778" i="4" s="1"/>
  <c r="U778" i="4" s="1"/>
  <c r="AG778" i="4"/>
  <c r="AF778" i="4"/>
  <c r="CT778" i="4" s="1"/>
  <c r="S778" i="4" s="1"/>
  <c r="CZ778" i="4" s="1"/>
  <c r="Y778" i="4" s="1"/>
  <c r="AE778" i="4"/>
  <c r="AD778" i="4" s="1"/>
  <c r="AC778" i="4"/>
  <c r="T778" i="4"/>
  <c r="K778" i="4"/>
  <c r="I778" i="4"/>
  <c r="P778" i="4" s="1"/>
  <c r="D778" i="4"/>
  <c r="GV777" i="4"/>
  <c r="HC777" i="4" s="1"/>
  <c r="GO777" i="4"/>
  <c r="GN777" i="4"/>
  <c r="GL777" i="4"/>
  <c r="FR777" i="4"/>
  <c r="CV777" i="4"/>
  <c r="CU777" i="4"/>
  <c r="CS777" i="4"/>
  <c r="R777" i="4" s="1"/>
  <c r="GK777" i="4" s="1"/>
  <c r="CR777" i="4"/>
  <c r="CQ777" i="4"/>
  <c r="AJ777" i="4"/>
  <c r="CX777" i="4" s="1"/>
  <c r="AI777" i="4"/>
  <c r="CW777" i="4" s="1"/>
  <c r="AH777" i="4"/>
  <c r="AG777" i="4"/>
  <c r="AF777" i="4"/>
  <c r="CT777" i="4" s="1"/>
  <c r="AE777" i="4"/>
  <c r="AD777" i="4"/>
  <c r="AC777" i="4"/>
  <c r="AB777" i="4"/>
  <c r="P777" i="4"/>
  <c r="I777" i="4"/>
  <c r="U777" i="4" s="1"/>
  <c r="HC776" i="4"/>
  <c r="GX776" i="4" s="1"/>
  <c r="GV776" i="4"/>
  <c r="GO776" i="4"/>
  <c r="CC781" i="4" s="1"/>
  <c r="AT781" i="4" s="1"/>
  <c r="GN776" i="4"/>
  <c r="GL776" i="4"/>
  <c r="FR776" i="4"/>
  <c r="BY781" i="4" s="1"/>
  <c r="BY774" i="4" s="1"/>
  <c r="CY776" i="4"/>
  <c r="X776" i="4" s="1"/>
  <c r="CW776" i="4"/>
  <c r="CT776" i="4"/>
  <c r="CS776" i="4"/>
  <c r="AJ776" i="4"/>
  <c r="CX776" i="4" s="1"/>
  <c r="W776" i="4" s="1"/>
  <c r="AI776" i="4"/>
  <c r="AH776" i="4"/>
  <c r="CV776" i="4" s="1"/>
  <c r="U776" i="4" s="1"/>
  <c r="AG776" i="4"/>
  <c r="CU776" i="4" s="1"/>
  <c r="T776" i="4" s="1"/>
  <c r="AF776" i="4"/>
  <c r="AE776" i="4"/>
  <c r="CR776" i="4" s="1"/>
  <c r="Q776" i="4" s="1"/>
  <c r="AD776" i="4"/>
  <c r="AC776" i="4"/>
  <c r="AB776" i="4" s="1"/>
  <c r="V776" i="4"/>
  <c r="S776" i="4"/>
  <c r="R776" i="4"/>
  <c r="D776" i="4"/>
  <c r="C776" i="4"/>
  <c r="GX774" i="4"/>
  <c r="GW774" i="4"/>
  <c r="GV774" i="4"/>
  <c r="GU774" i="4"/>
  <c r="GT774" i="4"/>
  <c r="GS774" i="4"/>
  <c r="GR774" i="4"/>
  <c r="GQ774" i="4"/>
  <c r="GP774" i="4"/>
  <c r="GO774" i="4"/>
  <c r="GN774" i="4"/>
  <c r="GM774" i="4"/>
  <c r="GL774" i="4"/>
  <c r="GK774" i="4"/>
  <c r="GJ774" i="4"/>
  <c r="GI774" i="4"/>
  <c r="GH774" i="4"/>
  <c r="GG774" i="4"/>
  <c r="GF774" i="4"/>
  <c r="GE774" i="4"/>
  <c r="GD774" i="4"/>
  <c r="GC774" i="4"/>
  <c r="GB774" i="4"/>
  <c r="GA774" i="4"/>
  <c r="FZ774" i="4"/>
  <c r="FY774" i="4"/>
  <c r="FX774" i="4"/>
  <c r="FW774" i="4"/>
  <c r="FV774" i="4"/>
  <c r="FU774" i="4"/>
  <c r="FT774" i="4"/>
  <c r="FS774" i="4"/>
  <c r="FR774" i="4"/>
  <c r="FQ774" i="4"/>
  <c r="FP774" i="4"/>
  <c r="FO774" i="4"/>
  <c r="FN774" i="4"/>
  <c r="FM774" i="4"/>
  <c r="FL774" i="4"/>
  <c r="FK774" i="4"/>
  <c r="FJ774" i="4"/>
  <c r="FI774" i="4"/>
  <c r="FH774" i="4"/>
  <c r="FG774" i="4"/>
  <c r="FF774" i="4"/>
  <c r="FE774" i="4"/>
  <c r="FD774" i="4"/>
  <c r="FC774" i="4"/>
  <c r="FB774" i="4"/>
  <c r="FA774" i="4"/>
  <c r="EZ774" i="4"/>
  <c r="EY774" i="4"/>
  <c r="EX774" i="4"/>
  <c r="EW774" i="4"/>
  <c r="EV774" i="4"/>
  <c r="EU774" i="4"/>
  <c r="ET774" i="4"/>
  <c r="ES774" i="4"/>
  <c r="ER774" i="4"/>
  <c r="EQ774" i="4"/>
  <c r="EP774" i="4"/>
  <c r="EO774" i="4"/>
  <c r="EN774" i="4"/>
  <c r="EM774" i="4"/>
  <c r="EL774" i="4"/>
  <c r="EK774" i="4"/>
  <c r="EJ774" i="4"/>
  <c r="EI774" i="4"/>
  <c r="EH774" i="4"/>
  <c r="EG774" i="4"/>
  <c r="EF774" i="4"/>
  <c r="EE774" i="4"/>
  <c r="ED774" i="4"/>
  <c r="EC774" i="4"/>
  <c r="EB774" i="4"/>
  <c r="EA774" i="4"/>
  <c r="DZ774" i="4"/>
  <c r="DY774" i="4"/>
  <c r="DX774" i="4"/>
  <c r="DW774" i="4"/>
  <c r="DV774" i="4"/>
  <c r="DU774" i="4"/>
  <c r="DT774" i="4"/>
  <c r="DS774" i="4"/>
  <c r="DR774" i="4"/>
  <c r="DQ774" i="4"/>
  <c r="DP774" i="4"/>
  <c r="DO774" i="4"/>
  <c r="DN774" i="4"/>
  <c r="DM774" i="4"/>
  <c r="DL774" i="4"/>
  <c r="DK774" i="4"/>
  <c r="DJ774" i="4"/>
  <c r="DI774" i="4"/>
  <c r="DH774" i="4"/>
  <c r="DG774" i="4"/>
  <c r="DF774" i="4"/>
  <c r="DE774" i="4"/>
  <c r="DD774" i="4"/>
  <c r="DC774" i="4"/>
  <c r="DB774" i="4"/>
  <c r="DA774" i="4"/>
  <c r="CZ774" i="4"/>
  <c r="CY774" i="4"/>
  <c r="CX774" i="4"/>
  <c r="CW774" i="4"/>
  <c r="CV774" i="4"/>
  <c r="CU774" i="4"/>
  <c r="CT774" i="4"/>
  <c r="CS774" i="4"/>
  <c r="CR774" i="4"/>
  <c r="CQ774" i="4"/>
  <c r="CP774" i="4"/>
  <c r="CO774" i="4"/>
  <c r="CN774" i="4"/>
  <c r="CM774" i="4"/>
  <c r="CL774" i="4"/>
  <c r="CK774" i="4"/>
  <c r="CC774" i="4"/>
  <c r="BX774" i="4"/>
  <c r="BW774" i="4"/>
  <c r="BV774" i="4"/>
  <c r="BU774" i="4"/>
  <c r="BT774" i="4"/>
  <c r="BS774" i="4"/>
  <c r="BR774" i="4"/>
  <c r="BQ774" i="4"/>
  <c r="BP774" i="4"/>
  <c r="BO774" i="4"/>
  <c r="BN774" i="4"/>
  <c r="BM774" i="4"/>
  <c r="BL774" i="4"/>
  <c r="BK774" i="4"/>
  <c r="BJ774" i="4"/>
  <c r="BI774" i="4"/>
  <c r="BH774" i="4"/>
  <c r="BG774" i="4"/>
  <c r="BF774" i="4"/>
  <c r="BE774" i="4"/>
  <c r="BC774" i="4"/>
  <c r="AT774" i="4"/>
  <c r="AO774" i="4"/>
  <c r="AN774" i="4"/>
  <c r="AM774" i="4"/>
  <c r="AA774" i="4"/>
  <c r="Z774" i="4"/>
  <c r="E774" i="4"/>
  <c r="C774" i="4"/>
  <c r="B774" i="4"/>
  <c r="D772" i="4"/>
  <c r="GX770" i="4"/>
  <c r="GW770" i="4"/>
  <c r="GV770" i="4"/>
  <c r="GU770" i="4"/>
  <c r="GT770" i="4"/>
  <c r="GS770" i="4"/>
  <c r="GR770" i="4"/>
  <c r="GQ770" i="4"/>
  <c r="GP770" i="4"/>
  <c r="GO770" i="4"/>
  <c r="GN770" i="4"/>
  <c r="GM770" i="4"/>
  <c r="GL770" i="4"/>
  <c r="GK770" i="4"/>
  <c r="GJ770" i="4"/>
  <c r="GI770" i="4"/>
  <c r="GH770" i="4"/>
  <c r="GG770" i="4"/>
  <c r="GF770" i="4"/>
  <c r="GE770" i="4"/>
  <c r="GD770" i="4"/>
  <c r="GC770" i="4"/>
  <c r="GB770" i="4"/>
  <c r="GA770" i="4"/>
  <c r="FZ770" i="4"/>
  <c r="FY770" i="4"/>
  <c r="FX770" i="4"/>
  <c r="FW770" i="4"/>
  <c r="FV770" i="4"/>
  <c r="FU770" i="4"/>
  <c r="FT770" i="4"/>
  <c r="FS770" i="4"/>
  <c r="FR770" i="4"/>
  <c r="FQ770" i="4"/>
  <c r="FP770" i="4"/>
  <c r="FO770" i="4"/>
  <c r="FN770" i="4"/>
  <c r="FM770" i="4"/>
  <c r="FL770" i="4"/>
  <c r="FK770" i="4"/>
  <c r="FJ770" i="4"/>
  <c r="FI770" i="4"/>
  <c r="FH770" i="4"/>
  <c r="FG770" i="4"/>
  <c r="FF770" i="4"/>
  <c r="FE770" i="4"/>
  <c r="FD770" i="4"/>
  <c r="FC770" i="4"/>
  <c r="FB770" i="4"/>
  <c r="FA770" i="4"/>
  <c r="EZ770" i="4"/>
  <c r="EY770" i="4"/>
  <c r="EX770" i="4"/>
  <c r="EW770" i="4"/>
  <c r="EV770" i="4"/>
  <c r="EU770" i="4"/>
  <c r="ET770" i="4"/>
  <c r="ES770" i="4"/>
  <c r="ER770" i="4"/>
  <c r="EQ770" i="4"/>
  <c r="EP770" i="4"/>
  <c r="EO770" i="4"/>
  <c r="EN770" i="4"/>
  <c r="EM770" i="4"/>
  <c r="EL770" i="4"/>
  <c r="EK770" i="4"/>
  <c r="EJ770" i="4"/>
  <c r="EI770" i="4"/>
  <c r="EH770" i="4"/>
  <c r="EG770" i="4"/>
  <c r="EF770" i="4"/>
  <c r="EE770" i="4"/>
  <c r="ED770" i="4"/>
  <c r="EC770" i="4"/>
  <c r="EB770" i="4"/>
  <c r="EA770" i="4"/>
  <c r="DZ770" i="4"/>
  <c r="DY770" i="4"/>
  <c r="DX770" i="4"/>
  <c r="DW770" i="4"/>
  <c r="DV770" i="4"/>
  <c r="DU770" i="4"/>
  <c r="DT770" i="4"/>
  <c r="DS770" i="4"/>
  <c r="DR770" i="4"/>
  <c r="DQ770" i="4"/>
  <c r="DP770" i="4"/>
  <c r="DO770" i="4"/>
  <c r="DN770" i="4"/>
  <c r="DM770" i="4"/>
  <c r="DL770" i="4"/>
  <c r="DK770" i="4"/>
  <c r="DJ770" i="4"/>
  <c r="DI770" i="4"/>
  <c r="DH770" i="4"/>
  <c r="DG770" i="4"/>
  <c r="DF770" i="4"/>
  <c r="DE770" i="4"/>
  <c r="DD770" i="4"/>
  <c r="DC770" i="4"/>
  <c r="DB770" i="4"/>
  <c r="DA770" i="4"/>
  <c r="CZ770" i="4"/>
  <c r="CY770" i="4"/>
  <c r="CX770" i="4"/>
  <c r="CW770" i="4"/>
  <c r="CV770" i="4"/>
  <c r="CU770" i="4"/>
  <c r="CT770" i="4"/>
  <c r="CS770" i="4"/>
  <c r="CR770" i="4"/>
  <c r="CQ770" i="4"/>
  <c r="CP770" i="4"/>
  <c r="CO770" i="4"/>
  <c r="CN770" i="4"/>
  <c r="CM770" i="4"/>
  <c r="CL770" i="4"/>
  <c r="CK770" i="4"/>
  <c r="CJ770" i="4"/>
  <c r="CI770" i="4"/>
  <c r="CH770" i="4"/>
  <c r="CG770" i="4"/>
  <c r="CF770" i="4"/>
  <c r="CE770" i="4"/>
  <c r="CD770" i="4"/>
  <c r="CC770" i="4"/>
  <c r="CB770" i="4"/>
  <c r="CA770" i="4"/>
  <c r="BZ770" i="4"/>
  <c r="BY770" i="4"/>
  <c r="BX770" i="4"/>
  <c r="BW770" i="4"/>
  <c r="BV770" i="4"/>
  <c r="BU770" i="4"/>
  <c r="BT770" i="4"/>
  <c r="BS770" i="4"/>
  <c r="BR770" i="4"/>
  <c r="BQ770" i="4"/>
  <c r="BP770" i="4"/>
  <c r="BO770" i="4"/>
  <c r="BN770" i="4"/>
  <c r="BM770" i="4"/>
  <c r="BL770" i="4"/>
  <c r="BK770" i="4"/>
  <c r="BJ770" i="4"/>
  <c r="BI770" i="4"/>
  <c r="BH770" i="4"/>
  <c r="BG770" i="4"/>
  <c r="BF770" i="4"/>
  <c r="BE770" i="4"/>
  <c r="AN770" i="4"/>
  <c r="AM770" i="4"/>
  <c r="AL770" i="4"/>
  <c r="AK770" i="4"/>
  <c r="AJ770" i="4"/>
  <c r="AI770" i="4"/>
  <c r="AH770" i="4"/>
  <c r="AG770" i="4"/>
  <c r="AF770" i="4"/>
  <c r="AE770" i="4"/>
  <c r="AD770" i="4"/>
  <c r="AC770" i="4"/>
  <c r="AB770" i="4"/>
  <c r="AA770" i="4"/>
  <c r="Z770" i="4"/>
  <c r="G770" i="4"/>
  <c r="F770" i="4"/>
  <c r="E770" i="4"/>
  <c r="D770" i="4"/>
  <c r="C770" i="4"/>
  <c r="B770" i="4"/>
  <c r="D768" i="4"/>
  <c r="G734" i="4"/>
  <c r="F734" i="4"/>
  <c r="D734" i="4"/>
  <c r="C734" i="4"/>
  <c r="B734" i="4"/>
  <c r="CM700" i="4"/>
  <c r="CL700" i="4"/>
  <c r="CK700" i="4"/>
  <c r="BY700" i="4"/>
  <c r="BY693" i="4" s="1"/>
  <c r="BX700" i="4"/>
  <c r="AO700" i="4" s="1"/>
  <c r="F704" i="4" s="1"/>
  <c r="BD700" i="4"/>
  <c r="BC700" i="4"/>
  <c r="F716" i="4" s="1"/>
  <c r="BB700" i="4"/>
  <c r="F713" i="4" s="1"/>
  <c r="G700" i="4"/>
  <c r="G693" i="4" s="1"/>
  <c r="F700" i="4"/>
  <c r="D700" i="4"/>
  <c r="C700" i="4"/>
  <c r="B700" i="4"/>
  <c r="GV698" i="4"/>
  <c r="HC698" i="4" s="1"/>
  <c r="GX698" i="4" s="1"/>
  <c r="GO698" i="4"/>
  <c r="GN698" i="4"/>
  <c r="GL698" i="4"/>
  <c r="FR698" i="4"/>
  <c r="CX698" i="4"/>
  <c r="CU698" i="4"/>
  <c r="CT698" i="4"/>
  <c r="CR698" i="4"/>
  <c r="CQ698" i="4"/>
  <c r="P698" i="4" s="1"/>
  <c r="AJ698" i="4"/>
  <c r="AI698" i="4"/>
  <c r="CW698" i="4" s="1"/>
  <c r="AH698" i="4"/>
  <c r="CV698" i="4" s="1"/>
  <c r="U698" i="4" s="1"/>
  <c r="AG698" i="4"/>
  <c r="AF698" i="4"/>
  <c r="AE698" i="4"/>
  <c r="AD698" i="4" s="1"/>
  <c r="AC698" i="4"/>
  <c r="T698" i="4"/>
  <c r="K698" i="4"/>
  <c r="I698" i="4"/>
  <c r="W698" i="4" s="1"/>
  <c r="D698" i="4"/>
  <c r="HC697" i="4"/>
  <c r="GX697" i="4" s="1"/>
  <c r="GV697" i="4"/>
  <c r="GO697" i="4"/>
  <c r="GN697" i="4"/>
  <c r="GL697" i="4"/>
  <c r="FR697" i="4"/>
  <c r="CY697" i="4"/>
  <c r="X697" i="4" s="1"/>
  <c r="CW697" i="4"/>
  <c r="V697" i="4" s="1"/>
  <c r="CT697" i="4"/>
  <c r="CS697" i="4"/>
  <c r="AJ697" i="4"/>
  <c r="CX697" i="4" s="1"/>
  <c r="W697" i="4" s="1"/>
  <c r="AI697" i="4"/>
  <c r="AH697" i="4"/>
  <c r="CV697" i="4" s="1"/>
  <c r="U697" i="4" s="1"/>
  <c r="AG697" i="4"/>
  <c r="CU697" i="4" s="1"/>
  <c r="AF697" i="4"/>
  <c r="AE697" i="4"/>
  <c r="CR697" i="4" s="1"/>
  <c r="Q697" i="4" s="1"/>
  <c r="AD697" i="4"/>
  <c r="AC697" i="4"/>
  <c r="T697" i="4"/>
  <c r="S697" i="4"/>
  <c r="CZ697" i="4" s="1"/>
  <c r="Y697" i="4" s="1"/>
  <c r="R697" i="4"/>
  <c r="K697" i="4"/>
  <c r="I697" i="4"/>
  <c r="D697" i="4"/>
  <c r="HC696" i="4"/>
  <c r="GV696" i="4"/>
  <c r="GO696" i="4"/>
  <c r="GN696" i="4"/>
  <c r="GL696" i="4"/>
  <c r="FR696" i="4"/>
  <c r="CX696" i="4"/>
  <c r="CW696" i="4"/>
  <c r="CS696" i="4"/>
  <c r="AJ696" i="4"/>
  <c r="AI696" i="4"/>
  <c r="AH696" i="4"/>
  <c r="CV696" i="4" s="1"/>
  <c r="AG696" i="4"/>
  <c r="CU696" i="4" s="1"/>
  <c r="T696" i="4" s="1"/>
  <c r="AF696" i="4"/>
  <c r="CT696" i="4" s="1"/>
  <c r="S696" i="4" s="1"/>
  <c r="AE696" i="4"/>
  <c r="CR696" i="4" s="1"/>
  <c r="AD696" i="4"/>
  <c r="AC696" i="4"/>
  <c r="CQ696" i="4" s="1"/>
  <c r="P696" i="4"/>
  <c r="I696" i="4"/>
  <c r="GX696" i="4" s="1"/>
  <c r="GV695" i="4"/>
  <c r="HC695" i="4" s="1"/>
  <c r="GX695" i="4" s="1"/>
  <c r="GO695" i="4"/>
  <c r="GN695" i="4"/>
  <c r="GL695" i="4"/>
  <c r="FR695" i="4"/>
  <c r="CY695" i="4"/>
  <c r="X695" i="4" s="1"/>
  <c r="CV695" i="4"/>
  <c r="U695" i="4" s="1"/>
  <c r="CU695" i="4"/>
  <c r="CS695" i="4"/>
  <c r="R695" i="4" s="1"/>
  <c r="CR695" i="4"/>
  <c r="Q695" i="4" s="1"/>
  <c r="CQ695" i="4"/>
  <c r="P695" i="4" s="1"/>
  <c r="AJ695" i="4"/>
  <c r="CX695" i="4" s="1"/>
  <c r="W695" i="4" s="1"/>
  <c r="AI695" i="4"/>
  <c r="CW695" i="4" s="1"/>
  <c r="AH695" i="4"/>
  <c r="AG695" i="4"/>
  <c r="AF695" i="4"/>
  <c r="CT695" i="4" s="1"/>
  <c r="S695" i="4" s="1"/>
  <c r="AE695" i="4"/>
  <c r="AD695" i="4"/>
  <c r="AC695" i="4"/>
  <c r="AB695" i="4"/>
  <c r="V695" i="4"/>
  <c r="T695" i="4"/>
  <c r="D695" i="4"/>
  <c r="GX693" i="4"/>
  <c r="GW693" i="4"/>
  <c r="GV693" i="4"/>
  <c r="GU693" i="4"/>
  <c r="GT693" i="4"/>
  <c r="GS693" i="4"/>
  <c r="GR693" i="4"/>
  <c r="GQ693" i="4"/>
  <c r="GP693" i="4"/>
  <c r="GO693" i="4"/>
  <c r="GN693" i="4"/>
  <c r="GM693" i="4"/>
  <c r="GL693" i="4"/>
  <c r="GK693" i="4"/>
  <c r="GJ693" i="4"/>
  <c r="GI693" i="4"/>
  <c r="GH693" i="4"/>
  <c r="GG693" i="4"/>
  <c r="GF693" i="4"/>
  <c r="GE693" i="4"/>
  <c r="GD693" i="4"/>
  <c r="GC693" i="4"/>
  <c r="GB693" i="4"/>
  <c r="GA693" i="4"/>
  <c r="FZ693" i="4"/>
  <c r="FY693" i="4"/>
  <c r="FX693" i="4"/>
  <c r="FW693" i="4"/>
  <c r="FV693" i="4"/>
  <c r="FU693" i="4"/>
  <c r="FT693" i="4"/>
  <c r="FS693" i="4"/>
  <c r="FR693" i="4"/>
  <c r="FQ693" i="4"/>
  <c r="FP693" i="4"/>
  <c r="FO693" i="4"/>
  <c r="FN693" i="4"/>
  <c r="FM693" i="4"/>
  <c r="FL693" i="4"/>
  <c r="FK693" i="4"/>
  <c r="FJ693" i="4"/>
  <c r="FI693" i="4"/>
  <c r="FH693" i="4"/>
  <c r="FG693" i="4"/>
  <c r="FF693" i="4"/>
  <c r="FE693" i="4"/>
  <c r="FD693" i="4"/>
  <c r="FC693" i="4"/>
  <c r="FB693" i="4"/>
  <c r="FA693" i="4"/>
  <c r="EZ693" i="4"/>
  <c r="EY693" i="4"/>
  <c r="EX693" i="4"/>
  <c r="EW693" i="4"/>
  <c r="EV693" i="4"/>
  <c r="EU693" i="4"/>
  <c r="ET693" i="4"/>
  <c r="ES693" i="4"/>
  <c r="ER693" i="4"/>
  <c r="EQ693" i="4"/>
  <c r="EP693" i="4"/>
  <c r="EO693" i="4"/>
  <c r="EN693" i="4"/>
  <c r="EM693" i="4"/>
  <c r="EL693" i="4"/>
  <c r="EK693" i="4"/>
  <c r="EJ693" i="4"/>
  <c r="EI693" i="4"/>
  <c r="EH693" i="4"/>
  <c r="EG693" i="4"/>
  <c r="EF693" i="4"/>
  <c r="EE693" i="4"/>
  <c r="ED693" i="4"/>
  <c r="EC693" i="4"/>
  <c r="EB693" i="4"/>
  <c r="EA693" i="4"/>
  <c r="DZ693" i="4"/>
  <c r="DY693" i="4"/>
  <c r="DX693" i="4"/>
  <c r="DW693" i="4"/>
  <c r="DV693" i="4"/>
  <c r="DU693" i="4"/>
  <c r="DT693" i="4"/>
  <c r="DS693" i="4"/>
  <c r="DR693" i="4"/>
  <c r="DQ693" i="4"/>
  <c r="DP693" i="4"/>
  <c r="DO693" i="4"/>
  <c r="DN693" i="4"/>
  <c r="DM693" i="4"/>
  <c r="DL693" i="4"/>
  <c r="DK693" i="4"/>
  <c r="DJ693" i="4"/>
  <c r="DI693" i="4"/>
  <c r="DH693" i="4"/>
  <c r="DG693" i="4"/>
  <c r="DF693" i="4"/>
  <c r="DE693" i="4"/>
  <c r="DD693" i="4"/>
  <c r="DC693" i="4"/>
  <c r="DB693" i="4"/>
  <c r="DA693" i="4"/>
  <c r="CZ693" i="4"/>
  <c r="CY693" i="4"/>
  <c r="CX693" i="4"/>
  <c r="CW693" i="4"/>
  <c r="CV693" i="4"/>
  <c r="CU693" i="4"/>
  <c r="CT693" i="4"/>
  <c r="CS693" i="4"/>
  <c r="CR693" i="4"/>
  <c r="CQ693" i="4"/>
  <c r="CP693" i="4"/>
  <c r="CO693" i="4"/>
  <c r="CN693" i="4"/>
  <c r="CM693" i="4"/>
  <c r="CL693" i="4"/>
  <c r="CK693" i="4"/>
  <c r="BX693" i="4"/>
  <c r="BW693" i="4"/>
  <c r="BV693" i="4"/>
  <c r="BU693" i="4"/>
  <c r="BT693" i="4"/>
  <c r="BS693" i="4"/>
  <c r="BR693" i="4"/>
  <c r="BQ693" i="4"/>
  <c r="BP693" i="4"/>
  <c r="BO693" i="4"/>
  <c r="BN693" i="4"/>
  <c r="BM693" i="4"/>
  <c r="BL693" i="4"/>
  <c r="BK693" i="4"/>
  <c r="BJ693" i="4"/>
  <c r="BI693" i="4"/>
  <c r="BH693" i="4"/>
  <c r="BG693" i="4"/>
  <c r="BF693" i="4"/>
  <c r="BE693" i="4"/>
  <c r="BC693" i="4"/>
  <c r="BB693" i="4"/>
  <c r="AO693" i="4"/>
  <c r="AN693" i="4"/>
  <c r="AM693" i="4"/>
  <c r="AA693" i="4"/>
  <c r="Z693" i="4"/>
  <c r="F693" i="4"/>
  <c r="E693" i="4"/>
  <c r="D693" i="4"/>
  <c r="C693" i="4"/>
  <c r="B693" i="4"/>
  <c r="D691" i="4"/>
  <c r="F673" i="4"/>
  <c r="CM657" i="4"/>
  <c r="CL657" i="4"/>
  <c r="CK657" i="4"/>
  <c r="CK650" i="4" s="1"/>
  <c r="BX657" i="4"/>
  <c r="BD657" i="4"/>
  <c r="F682" i="4" s="1"/>
  <c r="BC657" i="4"/>
  <c r="BC734" i="4" s="1"/>
  <c r="F750" i="4" s="1"/>
  <c r="BB657" i="4"/>
  <c r="AP657" i="4"/>
  <c r="AO657" i="4"/>
  <c r="AO734" i="4" s="1"/>
  <c r="F738" i="4" s="1"/>
  <c r="G657" i="4"/>
  <c r="G650" i="4" s="1"/>
  <c r="F657" i="4"/>
  <c r="D657" i="4"/>
  <c r="C657" i="4"/>
  <c r="B657" i="4"/>
  <c r="HC655" i="4"/>
  <c r="GX655" i="4" s="1"/>
  <c r="GV655" i="4"/>
  <c r="GO655" i="4"/>
  <c r="GN655" i="4"/>
  <c r="GL655" i="4"/>
  <c r="FR655" i="4"/>
  <c r="CU655" i="4"/>
  <c r="CT655" i="4"/>
  <c r="S655" i="4" s="1"/>
  <c r="CS655" i="4"/>
  <c r="R655" i="4" s="1"/>
  <c r="CR655" i="4"/>
  <c r="Q655" i="4" s="1"/>
  <c r="AJ655" i="4"/>
  <c r="CX655" i="4" s="1"/>
  <c r="W655" i="4" s="1"/>
  <c r="AI655" i="4"/>
  <c r="CW655" i="4" s="1"/>
  <c r="V655" i="4" s="1"/>
  <c r="AH655" i="4"/>
  <c r="CV655" i="4" s="1"/>
  <c r="U655" i="4" s="1"/>
  <c r="AG655" i="4"/>
  <c r="AF655" i="4"/>
  <c r="AE655" i="4"/>
  <c r="AD655" i="4" s="1"/>
  <c r="AC655" i="4"/>
  <c r="I655" i="4"/>
  <c r="T655" i="4" s="1"/>
  <c r="D655" i="4"/>
  <c r="HC654" i="4"/>
  <c r="GX654" i="4" s="1"/>
  <c r="GV654" i="4"/>
  <c r="GO654" i="4"/>
  <c r="GN654" i="4"/>
  <c r="GL654" i="4"/>
  <c r="FR654" i="4"/>
  <c r="CW654" i="4"/>
  <c r="V654" i="4" s="1"/>
  <c r="CU654" i="4"/>
  <c r="AJ654" i="4"/>
  <c r="CX654" i="4" s="1"/>
  <c r="W654" i="4" s="1"/>
  <c r="AI654" i="4"/>
  <c r="AH654" i="4"/>
  <c r="CV654" i="4" s="1"/>
  <c r="U654" i="4" s="1"/>
  <c r="AG654" i="4"/>
  <c r="AF654" i="4"/>
  <c r="CT654" i="4" s="1"/>
  <c r="S654" i="4" s="1"/>
  <c r="AE654" i="4"/>
  <c r="CS654" i="4" s="1"/>
  <c r="AC654" i="4"/>
  <c r="T654" i="4"/>
  <c r="R654" i="4"/>
  <c r="K654" i="4"/>
  <c r="I654" i="4"/>
  <c r="K655" i="4" s="1"/>
  <c r="D654" i="4"/>
  <c r="GV653" i="4"/>
  <c r="HC653" i="4" s="1"/>
  <c r="GX653" i="4" s="1"/>
  <c r="GO653" i="4"/>
  <c r="GN653" i="4"/>
  <c r="CB657" i="4" s="1"/>
  <c r="GL653" i="4"/>
  <c r="FR653" i="4"/>
  <c r="CX653" i="4"/>
  <c r="CW653" i="4"/>
  <c r="V653" i="4" s="1"/>
  <c r="CV653" i="4"/>
  <c r="CU653" i="4"/>
  <c r="CS653" i="4"/>
  <c r="CR653" i="4"/>
  <c r="Q653" i="4" s="1"/>
  <c r="CQ653" i="4"/>
  <c r="AJ653" i="4"/>
  <c r="AI653" i="4"/>
  <c r="AH653" i="4"/>
  <c r="AG653" i="4"/>
  <c r="AF653" i="4"/>
  <c r="CT653" i="4" s="1"/>
  <c r="S653" i="4" s="1"/>
  <c r="AE653" i="4"/>
  <c r="AD653" i="4"/>
  <c r="AC653" i="4"/>
  <c r="AB653" i="4"/>
  <c r="I653" i="4"/>
  <c r="HC652" i="4"/>
  <c r="GX652" i="4" s="1"/>
  <c r="CJ657" i="4" s="1"/>
  <c r="GV652" i="4"/>
  <c r="GO652" i="4"/>
  <c r="CC657" i="4" s="1"/>
  <c r="AT657" i="4" s="1"/>
  <c r="GN652" i="4"/>
  <c r="GL652" i="4"/>
  <c r="FR652" i="4"/>
  <c r="BY657" i="4" s="1"/>
  <c r="CW652" i="4"/>
  <c r="CQ652" i="4"/>
  <c r="P652" i="4" s="1"/>
  <c r="AJ652" i="4"/>
  <c r="CX652" i="4" s="1"/>
  <c r="W652" i="4" s="1"/>
  <c r="AI652" i="4"/>
  <c r="AH652" i="4"/>
  <c r="CV652" i="4" s="1"/>
  <c r="U652" i="4" s="1"/>
  <c r="AG652" i="4"/>
  <c r="CU652" i="4" s="1"/>
  <c r="T652" i="4" s="1"/>
  <c r="AF652" i="4"/>
  <c r="CT652" i="4" s="1"/>
  <c r="S652" i="4" s="1"/>
  <c r="AE652" i="4"/>
  <c r="AD652" i="4" s="1"/>
  <c r="AC652" i="4"/>
  <c r="V652" i="4"/>
  <c r="D652" i="4"/>
  <c r="GX650" i="4"/>
  <c r="GW650" i="4"/>
  <c r="GV650" i="4"/>
  <c r="GU650" i="4"/>
  <c r="GT650" i="4"/>
  <c r="GS650" i="4"/>
  <c r="GR650" i="4"/>
  <c r="GQ650" i="4"/>
  <c r="GP650" i="4"/>
  <c r="GO650" i="4"/>
  <c r="GN650" i="4"/>
  <c r="GM650" i="4"/>
  <c r="GL650" i="4"/>
  <c r="GK650" i="4"/>
  <c r="GJ650" i="4"/>
  <c r="GI650" i="4"/>
  <c r="GH650" i="4"/>
  <c r="GG650" i="4"/>
  <c r="GF650" i="4"/>
  <c r="GE650" i="4"/>
  <c r="GD650" i="4"/>
  <c r="GC650" i="4"/>
  <c r="GB650" i="4"/>
  <c r="GA650" i="4"/>
  <c r="FZ650" i="4"/>
  <c r="FY650" i="4"/>
  <c r="FX650" i="4"/>
  <c r="FW650" i="4"/>
  <c r="FV650" i="4"/>
  <c r="FU650" i="4"/>
  <c r="FT650" i="4"/>
  <c r="FS650" i="4"/>
  <c r="FR650" i="4"/>
  <c r="FQ650" i="4"/>
  <c r="FP650" i="4"/>
  <c r="FO650" i="4"/>
  <c r="FN650" i="4"/>
  <c r="FM650" i="4"/>
  <c r="FL650" i="4"/>
  <c r="FK650" i="4"/>
  <c r="FJ650" i="4"/>
  <c r="FI650" i="4"/>
  <c r="FH650" i="4"/>
  <c r="FG650" i="4"/>
  <c r="FF650" i="4"/>
  <c r="FE650" i="4"/>
  <c r="FD650" i="4"/>
  <c r="FC650" i="4"/>
  <c r="FB650" i="4"/>
  <c r="FA650" i="4"/>
  <c r="EZ650" i="4"/>
  <c r="EY650" i="4"/>
  <c r="EX650" i="4"/>
  <c r="EW650" i="4"/>
  <c r="EV650" i="4"/>
  <c r="EU650" i="4"/>
  <c r="ET650" i="4"/>
  <c r="ES650" i="4"/>
  <c r="ER650" i="4"/>
  <c r="EQ650" i="4"/>
  <c r="EP650" i="4"/>
  <c r="EO650" i="4"/>
  <c r="EN650" i="4"/>
  <c r="EM650" i="4"/>
  <c r="EL650" i="4"/>
  <c r="EK650" i="4"/>
  <c r="EJ650" i="4"/>
  <c r="EI650" i="4"/>
  <c r="EH650" i="4"/>
  <c r="EG650" i="4"/>
  <c r="EF650" i="4"/>
  <c r="EE650" i="4"/>
  <c r="ED650" i="4"/>
  <c r="EC650" i="4"/>
  <c r="EB650" i="4"/>
  <c r="EA650" i="4"/>
  <c r="DZ650" i="4"/>
  <c r="DY650" i="4"/>
  <c r="DX650" i="4"/>
  <c r="DW650" i="4"/>
  <c r="DV650" i="4"/>
  <c r="DU650" i="4"/>
  <c r="DT650" i="4"/>
  <c r="DS650" i="4"/>
  <c r="DR650" i="4"/>
  <c r="DQ650" i="4"/>
  <c r="DP650" i="4"/>
  <c r="DO650" i="4"/>
  <c r="DN650" i="4"/>
  <c r="DM650" i="4"/>
  <c r="DL650" i="4"/>
  <c r="DK650" i="4"/>
  <c r="DJ650" i="4"/>
  <c r="DI650" i="4"/>
  <c r="DH650" i="4"/>
  <c r="DG650" i="4"/>
  <c r="DF650" i="4"/>
  <c r="DE650" i="4"/>
  <c r="DD650" i="4"/>
  <c r="DC650" i="4"/>
  <c r="DB650" i="4"/>
  <c r="DA650" i="4"/>
  <c r="CZ650" i="4"/>
  <c r="CY650" i="4"/>
  <c r="CX650" i="4"/>
  <c r="CW650" i="4"/>
  <c r="CV650" i="4"/>
  <c r="CU650" i="4"/>
  <c r="CT650" i="4"/>
  <c r="CS650" i="4"/>
  <c r="CR650" i="4"/>
  <c r="CQ650" i="4"/>
  <c r="CP650" i="4"/>
  <c r="CO650" i="4"/>
  <c r="CN650" i="4"/>
  <c r="CM650" i="4"/>
  <c r="CL650" i="4"/>
  <c r="BX650" i="4"/>
  <c r="BW650" i="4"/>
  <c r="BV650" i="4"/>
  <c r="BU650" i="4"/>
  <c r="BT650" i="4"/>
  <c r="BS650" i="4"/>
  <c r="BR650" i="4"/>
  <c r="BQ650" i="4"/>
  <c r="BP650" i="4"/>
  <c r="BO650" i="4"/>
  <c r="BN650" i="4"/>
  <c r="BM650" i="4"/>
  <c r="BL650" i="4"/>
  <c r="BK650" i="4"/>
  <c r="BJ650" i="4"/>
  <c r="BI650" i="4"/>
  <c r="BH650" i="4"/>
  <c r="BG650" i="4"/>
  <c r="BF650" i="4"/>
  <c r="BE650" i="4"/>
  <c r="BD650" i="4"/>
  <c r="BC650" i="4"/>
  <c r="AO650" i="4"/>
  <c r="AN650" i="4"/>
  <c r="AM650" i="4"/>
  <c r="AA650" i="4"/>
  <c r="Z650" i="4"/>
  <c r="F650" i="4"/>
  <c r="E650" i="4"/>
  <c r="D650" i="4"/>
  <c r="C650" i="4"/>
  <c r="B650" i="4"/>
  <c r="D648" i="4"/>
  <c r="GX646" i="4"/>
  <c r="GW646" i="4"/>
  <c r="GV646" i="4"/>
  <c r="GU646" i="4"/>
  <c r="GT646" i="4"/>
  <c r="GS646" i="4"/>
  <c r="GR646" i="4"/>
  <c r="GQ646" i="4"/>
  <c r="GP646" i="4"/>
  <c r="GO646" i="4"/>
  <c r="GN646" i="4"/>
  <c r="GM646" i="4"/>
  <c r="GL646" i="4"/>
  <c r="GK646" i="4"/>
  <c r="GJ646" i="4"/>
  <c r="GI646" i="4"/>
  <c r="GH646" i="4"/>
  <c r="GG646" i="4"/>
  <c r="GF646" i="4"/>
  <c r="GE646" i="4"/>
  <c r="GD646" i="4"/>
  <c r="GC646" i="4"/>
  <c r="GB646" i="4"/>
  <c r="GA646" i="4"/>
  <c r="FZ646" i="4"/>
  <c r="FY646" i="4"/>
  <c r="FX646" i="4"/>
  <c r="FW646" i="4"/>
  <c r="FV646" i="4"/>
  <c r="FU646" i="4"/>
  <c r="FT646" i="4"/>
  <c r="FS646" i="4"/>
  <c r="FR646" i="4"/>
  <c r="FQ646" i="4"/>
  <c r="FP646" i="4"/>
  <c r="FO646" i="4"/>
  <c r="FN646" i="4"/>
  <c r="FM646" i="4"/>
  <c r="FL646" i="4"/>
  <c r="FK646" i="4"/>
  <c r="FJ646" i="4"/>
  <c r="FI646" i="4"/>
  <c r="FH646" i="4"/>
  <c r="FG646" i="4"/>
  <c r="FF646" i="4"/>
  <c r="FE646" i="4"/>
  <c r="FD646" i="4"/>
  <c r="FC646" i="4"/>
  <c r="FB646" i="4"/>
  <c r="FA646" i="4"/>
  <c r="EZ646" i="4"/>
  <c r="EY646" i="4"/>
  <c r="EX646" i="4"/>
  <c r="EW646" i="4"/>
  <c r="EV646" i="4"/>
  <c r="EU646" i="4"/>
  <c r="ET646" i="4"/>
  <c r="ES646" i="4"/>
  <c r="ER646" i="4"/>
  <c r="EQ646" i="4"/>
  <c r="EP646" i="4"/>
  <c r="EO646" i="4"/>
  <c r="EN646" i="4"/>
  <c r="EM646" i="4"/>
  <c r="EL646" i="4"/>
  <c r="EK646" i="4"/>
  <c r="EJ646" i="4"/>
  <c r="EI646" i="4"/>
  <c r="EH646" i="4"/>
  <c r="EG646" i="4"/>
  <c r="EF646" i="4"/>
  <c r="EE646" i="4"/>
  <c r="ED646" i="4"/>
  <c r="EC646" i="4"/>
  <c r="EB646" i="4"/>
  <c r="EA646" i="4"/>
  <c r="DZ646" i="4"/>
  <c r="DY646" i="4"/>
  <c r="DX646" i="4"/>
  <c r="DW646" i="4"/>
  <c r="DV646" i="4"/>
  <c r="DU646" i="4"/>
  <c r="DT646" i="4"/>
  <c r="DS646" i="4"/>
  <c r="DR646" i="4"/>
  <c r="DQ646" i="4"/>
  <c r="DP646" i="4"/>
  <c r="DO646" i="4"/>
  <c r="DN646" i="4"/>
  <c r="DM646" i="4"/>
  <c r="DL646" i="4"/>
  <c r="DK646" i="4"/>
  <c r="DJ646" i="4"/>
  <c r="DI646" i="4"/>
  <c r="DH646" i="4"/>
  <c r="DG646" i="4"/>
  <c r="DF646" i="4"/>
  <c r="DE646" i="4"/>
  <c r="DD646" i="4"/>
  <c r="DC646" i="4"/>
  <c r="DB646" i="4"/>
  <c r="DA646" i="4"/>
  <c r="CZ646" i="4"/>
  <c r="CY646" i="4"/>
  <c r="CX646" i="4"/>
  <c r="CW646" i="4"/>
  <c r="CV646" i="4"/>
  <c r="CU646" i="4"/>
  <c r="CT646" i="4"/>
  <c r="CS646" i="4"/>
  <c r="CR646" i="4"/>
  <c r="CQ646" i="4"/>
  <c r="CP646" i="4"/>
  <c r="CO646" i="4"/>
  <c r="CN646" i="4"/>
  <c r="CM646" i="4"/>
  <c r="CL646" i="4"/>
  <c r="CK646" i="4"/>
  <c r="CJ646" i="4"/>
  <c r="CI646" i="4"/>
  <c r="CH646" i="4"/>
  <c r="CG646" i="4"/>
  <c r="CF646" i="4"/>
  <c r="CE646" i="4"/>
  <c r="CD646" i="4"/>
  <c r="CC646" i="4"/>
  <c r="CB646" i="4"/>
  <c r="CA646" i="4"/>
  <c r="BZ646" i="4"/>
  <c r="BY646" i="4"/>
  <c r="BX646" i="4"/>
  <c r="BW646" i="4"/>
  <c r="BV646" i="4"/>
  <c r="BU646" i="4"/>
  <c r="BT646" i="4"/>
  <c r="BS646" i="4"/>
  <c r="BR646" i="4"/>
  <c r="BQ646" i="4"/>
  <c r="BP646" i="4"/>
  <c r="BO646" i="4"/>
  <c r="BN646" i="4"/>
  <c r="BM646" i="4"/>
  <c r="BL646" i="4"/>
  <c r="BK646" i="4"/>
  <c r="BJ646" i="4"/>
  <c r="BI646" i="4"/>
  <c r="BH646" i="4"/>
  <c r="BG646" i="4"/>
  <c r="BF646" i="4"/>
  <c r="BE646" i="4"/>
  <c r="BC646" i="4"/>
  <c r="AO646" i="4"/>
  <c r="AN646" i="4"/>
  <c r="AM646" i="4"/>
  <c r="AL646" i="4"/>
  <c r="AK646" i="4"/>
  <c r="AJ646" i="4"/>
  <c r="AI646" i="4"/>
  <c r="AH646" i="4"/>
  <c r="AG646" i="4"/>
  <c r="AF646" i="4"/>
  <c r="AE646" i="4"/>
  <c r="AD646" i="4"/>
  <c r="AC646" i="4"/>
  <c r="AB646" i="4"/>
  <c r="AA646" i="4"/>
  <c r="Z646" i="4"/>
  <c r="G646" i="4"/>
  <c r="F646" i="4"/>
  <c r="E646" i="4"/>
  <c r="D646" i="4"/>
  <c r="C646" i="4"/>
  <c r="B646" i="4"/>
  <c r="D644" i="4"/>
  <c r="G610" i="4"/>
  <c r="F610" i="4"/>
  <c r="D610" i="4"/>
  <c r="C610" i="4"/>
  <c r="B610" i="4"/>
  <c r="CM576" i="4"/>
  <c r="BD576" i="4" s="1"/>
  <c r="CL576" i="4"/>
  <c r="CL569" i="4" s="1"/>
  <c r="CK576" i="4"/>
  <c r="BX576" i="4"/>
  <c r="BX569" i="4" s="1"/>
  <c r="BC576" i="4"/>
  <c r="BB576" i="4"/>
  <c r="F589" i="4" s="1"/>
  <c r="AQ576" i="4"/>
  <c r="G576" i="4"/>
  <c r="F576" i="4"/>
  <c r="D576" i="4"/>
  <c r="C576" i="4"/>
  <c r="B576" i="4"/>
  <c r="GV574" i="4"/>
  <c r="HC574" i="4" s="1"/>
  <c r="GO574" i="4"/>
  <c r="GN574" i="4"/>
  <c r="GL574" i="4"/>
  <c r="FR574" i="4"/>
  <c r="CV574" i="4"/>
  <c r="CU574" i="4"/>
  <c r="CT574" i="4"/>
  <c r="CS574" i="4"/>
  <c r="CQ574" i="4"/>
  <c r="AJ574" i="4"/>
  <c r="CX574" i="4" s="1"/>
  <c r="AI574" i="4"/>
  <c r="CW574" i="4" s="1"/>
  <c r="AH574" i="4"/>
  <c r="AG574" i="4"/>
  <c r="AF574" i="4"/>
  <c r="AE574" i="4"/>
  <c r="CR574" i="4" s="1"/>
  <c r="AD574" i="4"/>
  <c r="AB574" i="4" s="1"/>
  <c r="AC574" i="4"/>
  <c r="K574" i="4"/>
  <c r="D574" i="4"/>
  <c r="HC573" i="4"/>
  <c r="GX573" i="4" s="1"/>
  <c r="GV573" i="4"/>
  <c r="GO573" i="4"/>
  <c r="GN573" i="4"/>
  <c r="GL573" i="4"/>
  <c r="BZ576" i="4" s="1"/>
  <c r="BZ569" i="4" s="1"/>
  <c r="FR573" i="4"/>
  <c r="CX573" i="4"/>
  <c r="W573" i="4" s="1"/>
  <c r="CV573" i="4"/>
  <c r="CQ573" i="4"/>
  <c r="AJ573" i="4"/>
  <c r="AI573" i="4"/>
  <c r="CW573" i="4" s="1"/>
  <c r="V573" i="4" s="1"/>
  <c r="AH573" i="4"/>
  <c r="AG573" i="4"/>
  <c r="CU573" i="4" s="1"/>
  <c r="T573" i="4" s="1"/>
  <c r="AF573" i="4"/>
  <c r="CT573" i="4" s="1"/>
  <c r="AE573" i="4"/>
  <c r="CS573" i="4" s="1"/>
  <c r="R573" i="4" s="1"/>
  <c r="AD573" i="4"/>
  <c r="AB573" i="4" s="1"/>
  <c r="AC573" i="4"/>
  <c r="U573" i="4"/>
  <c r="S573" i="4"/>
  <c r="P573" i="4"/>
  <c r="K573" i="4"/>
  <c r="I573" i="4"/>
  <c r="I574" i="4" s="1"/>
  <c r="U574" i="4" s="1"/>
  <c r="D573" i="4"/>
  <c r="HC572" i="4"/>
  <c r="GX572" i="4" s="1"/>
  <c r="GV572" i="4"/>
  <c r="GO572" i="4"/>
  <c r="GN572" i="4"/>
  <c r="GL572" i="4"/>
  <c r="FR572" i="4"/>
  <c r="CX572" i="4"/>
  <c r="W572" i="4" s="1"/>
  <c r="CW572" i="4"/>
  <c r="V572" i="4" s="1"/>
  <c r="CV572" i="4"/>
  <c r="U572" i="4" s="1"/>
  <c r="CT572" i="4"/>
  <c r="S572" i="4" s="1"/>
  <c r="AJ572" i="4"/>
  <c r="AI572" i="4"/>
  <c r="AH572" i="4"/>
  <c r="AG572" i="4"/>
  <c r="CU572" i="4" s="1"/>
  <c r="T572" i="4" s="1"/>
  <c r="AF572" i="4"/>
  <c r="AE572" i="4"/>
  <c r="AD572" i="4" s="1"/>
  <c r="AC572" i="4"/>
  <c r="I572" i="4"/>
  <c r="HC571" i="4"/>
  <c r="GX571" i="4"/>
  <c r="GV571" i="4"/>
  <c r="GO571" i="4"/>
  <c r="CC576" i="4" s="1"/>
  <c r="GN571" i="4"/>
  <c r="CB576" i="4" s="1"/>
  <c r="GL571" i="4"/>
  <c r="GK571" i="4"/>
  <c r="FR571" i="4"/>
  <c r="BY576" i="4" s="1"/>
  <c r="CX571" i="4"/>
  <c r="CS571" i="4"/>
  <c r="CR571" i="4"/>
  <c r="Q571" i="4" s="1"/>
  <c r="CQ571" i="4"/>
  <c r="P571" i="4" s="1"/>
  <c r="AJ571" i="4"/>
  <c r="AI571" i="4"/>
  <c r="CW571" i="4" s="1"/>
  <c r="V571" i="4" s="1"/>
  <c r="AH571" i="4"/>
  <c r="CV571" i="4" s="1"/>
  <c r="U571" i="4" s="1"/>
  <c r="AH576" i="4" s="1"/>
  <c r="AG571" i="4"/>
  <c r="CU571" i="4" s="1"/>
  <c r="T571" i="4" s="1"/>
  <c r="AF571" i="4"/>
  <c r="CT571" i="4" s="1"/>
  <c r="S571" i="4" s="1"/>
  <c r="AE571" i="4"/>
  <c r="AD571" i="4"/>
  <c r="AC571" i="4"/>
  <c r="W571" i="4"/>
  <c r="R571" i="4"/>
  <c r="D571" i="4"/>
  <c r="GX569" i="4"/>
  <c r="GW569" i="4"/>
  <c r="GV569" i="4"/>
  <c r="GU569" i="4"/>
  <c r="GT569" i="4"/>
  <c r="GS569" i="4"/>
  <c r="GR569" i="4"/>
  <c r="GQ569" i="4"/>
  <c r="GP569" i="4"/>
  <c r="GO569" i="4"/>
  <c r="GN569" i="4"/>
  <c r="GM569" i="4"/>
  <c r="GL569" i="4"/>
  <c r="GK569" i="4"/>
  <c r="GJ569" i="4"/>
  <c r="GI569" i="4"/>
  <c r="GH569" i="4"/>
  <c r="GG569" i="4"/>
  <c r="GF569" i="4"/>
  <c r="GE569" i="4"/>
  <c r="GD569" i="4"/>
  <c r="GC569" i="4"/>
  <c r="GB569" i="4"/>
  <c r="GA569" i="4"/>
  <c r="FZ569" i="4"/>
  <c r="FY569" i="4"/>
  <c r="FX569" i="4"/>
  <c r="FW569" i="4"/>
  <c r="FV569" i="4"/>
  <c r="FU569" i="4"/>
  <c r="FT569" i="4"/>
  <c r="FS569" i="4"/>
  <c r="FR569" i="4"/>
  <c r="FQ569" i="4"/>
  <c r="FP569" i="4"/>
  <c r="FO569" i="4"/>
  <c r="FN569" i="4"/>
  <c r="FM569" i="4"/>
  <c r="FL569" i="4"/>
  <c r="FK569" i="4"/>
  <c r="FJ569" i="4"/>
  <c r="FI569" i="4"/>
  <c r="FH569" i="4"/>
  <c r="FG569" i="4"/>
  <c r="FF569" i="4"/>
  <c r="FE569" i="4"/>
  <c r="FD569" i="4"/>
  <c r="FC569" i="4"/>
  <c r="FB569" i="4"/>
  <c r="FA569" i="4"/>
  <c r="EZ569" i="4"/>
  <c r="EY569" i="4"/>
  <c r="EX569" i="4"/>
  <c r="EW569" i="4"/>
  <c r="EV569" i="4"/>
  <c r="EU569" i="4"/>
  <c r="ET569" i="4"/>
  <c r="ES569" i="4"/>
  <c r="ER569" i="4"/>
  <c r="EQ569" i="4"/>
  <c r="EP569" i="4"/>
  <c r="EO569" i="4"/>
  <c r="EN569" i="4"/>
  <c r="EM569" i="4"/>
  <c r="EL569" i="4"/>
  <c r="EK569" i="4"/>
  <c r="EJ569" i="4"/>
  <c r="EI569" i="4"/>
  <c r="EH569" i="4"/>
  <c r="EG569" i="4"/>
  <c r="EF569" i="4"/>
  <c r="EE569" i="4"/>
  <c r="ED569" i="4"/>
  <c r="EC569" i="4"/>
  <c r="EB569" i="4"/>
  <c r="EA569" i="4"/>
  <c r="DZ569" i="4"/>
  <c r="DY569" i="4"/>
  <c r="DX569" i="4"/>
  <c r="DW569" i="4"/>
  <c r="DV569" i="4"/>
  <c r="DU569" i="4"/>
  <c r="DT569" i="4"/>
  <c r="DS569" i="4"/>
  <c r="DR569" i="4"/>
  <c r="DQ569" i="4"/>
  <c r="DP569" i="4"/>
  <c r="DO569" i="4"/>
  <c r="DN569" i="4"/>
  <c r="DM569" i="4"/>
  <c r="DL569" i="4"/>
  <c r="DK569" i="4"/>
  <c r="DJ569" i="4"/>
  <c r="DI569" i="4"/>
  <c r="DH569" i="4"/>
  <c r="DG569" i="4"/>
  <c r="DF569" i="4"/>
  <c r="DE569" i="4"/>
  <c r="DD569" i="4"/>
  <c r="DC569" i="4"/>
  <c r="DB569" i="4"/>
  <c r="DA569" i="4"/>
  <c r="CZ569" i="4"/>
  <c r="CY569" i="4"/>
  <c r="CX569" i="4"/>
  <c r="CW569" i="4"/>
  <c r="CV569" i="4"/>
  <c r="CU569" i="4"/>
  <c r="CT569" i="4"/>
  <c r="CS569" i="4"/>
  <c r="CR569" i="4"/>
  <c r="CQ569" i="4"/>
  <c r="CP569" i="4"/>
  <c r="CO569" i="4"/>
  <c r="CN569" i="4"/>
  <c r="CM569" i="4"/>
  <c r="CK569" i="4"/>
  <c r="BW569" i="4"/>
  <c r="BV569" i="4"/>
  <c r="BU569" i="4"/>
  <c r="BT569" i="4"/>
  <c r="BS569" i="4"/>
  <c r="BR569" i="4"/>
  <c r="BQ569" i="4"/>
  <c r="BP569" i="4"/>
  <c r="BO569" i="4"/>
  <c r="BN569" i="4"/>
  <c r="BM569" i="4"/>
  <c r="BL569" i="4"/>
  <c r="BK569" i="4"/>
  <c r="BJ569" i="4"/>
  <c r="BI569" i="4"/>
  <c r="BH569" i="4"/>
  <c r="BG569" i="4"/>
  <c r="BF569" i="4"/>
  <c r="BE569" i="4"/>
  <c r="BB569" i="4"/>
  <c r="AN569" i="4"/>
  <c r="AM569" i="4"/>
  <c r="AA569" i="4"/>
  <c r="Z569" i="4"/>
  <c r="G569" i="4"/>
  <c r="F569" i="4"/>
  <c r="E569" i="4"/>
  <c r="D569" i="4"/>
  <c r="C569" i="4"/>
  <c r="B569" i="4"/>
  <c r="D567" i="4"/>
  <c r="CM533" i="4"/>
  <c r="BD533" i="4" s="1"/>
  <c r="BD610" i="4" s="1"/>
  <c r="F635" i="4" s="1"/>
  <c r="CL533" i="4"/>
  <c r="CK533" i="4"/>
  <c r="BB533" i="4" s="1"/>
  <c r="BB610" i="4" s="1"/>
  <c r="F623" i="4" s="1"/>
  <c r="BY533" i="4"/>
  <c r="BX533" i="4"/>
  <c r="BC533" i="4"/>
  <c r="BC610" i="4" s="1"/>
  <c r="F626" i="4" s="1"/>
  <c r="G533" i="4"/>
  <c r="F533" i="4"/>
  <c r="D533" i="4"/>
  <c r="C533" i="4"/>
  <c r="B533" i="4"/>
  <c r="HC531" i="4"/>
  <c r="GV531" i="4"/>
  <c r="GO531" i="4"/>
  <c r="GN531" i="4"/>
  <c r="GL531" i="4"/>
  <c r="FR531" i="4"/>
  <c r="CX531" i="4"/>
  <c r="CW531" i="4"/>
  <c r="CV531" i="4"/>
  <c r="CT531" i="4"/>
  <c r="S531" i="4" s="1"/>
  <c r="CS531" i="4"/>
  <c r="R531" i="4" s="1"/>
  <c r="CQ531" i="4"/>
  <c r="AJ531" i="4"/>
  <c r="AI531" i="4"/>
  <c r="AH531" i="4"/>
  <c r="AG531" i="4"/>
  <c r="CU531" i="4" s="1"/>
  <c r="AF531" i="4"/>
  <c r="AE531" i="4"/>
  <c r="AC531" i="4"/>
  <c r="T531" i="4"/>
  <c r="K531" i="4"/>
  <c r="D531" i="4"/>
  <c r="HC530" i="4"/>
  <c r="GV530" i="4"/>
  <c r="GO530" i="4"/>
  <c r="GN530" i="4"/>
  <c r="GL530" i="4"/>
  <c r="FR530" i="4"/>
  <c r="CX530" i="4"/>
  <c r="W530" i="4" s="1"/>
  <c r="CT530" i="4"/>
  <c r="S530" i="4" s="1"/>
  <c r="CS530" i="4"/>
  <c r="R530" i="4" s="1"/>
  <c r="CR530" i="4"/>
  <c r="Q530" i="4" s="1"/>
  <c r="AJ530" i="4"/>
  <c r="AI530" i="4"/>
  <c r="CW530" i="4" s="1"/>
  <c r="AH530" i="4"/>
  <c r="CV530" i="4" s="1"/>
  <c r="U530" i="4" s="1"/>
  <c r="AG530" i="4"/>
  <c r="CU530" i="4" s="1"/>
  <c r="T530" i="4" s="1"/>
  <c r="AF530" i="4"/>
  <c r="AE530" i="4"/>
  <c r="AD530" i="4" s="1"/>
  <c r="AC530" i="4"/>
  <c r="CQ530" i="4" s="1"/>
  <c r="P530" i="4" s="1"/>
  <c r="AB530" i="4"/>
  <c r="V530" i="4"/>
  <c r="K530" i="4"/>
  <c r="I530" i="4"/>
  <c r="I531" i="4" s="1"/>
  <c r="GX531" i="4" s="1"/>
  <c r="D530" i="4"/>
  <c r="GV529" i="4"/>
  <c r="HC529" i="4" s="1"/>
  <c r="GX529" i="4" s="1"/>
  <c r="GO529" i="4"/>
  <c r="GN529" i="4"/>
  <c r="GL529" i="4"/>
  <c r="FR529" i="4"/>
  <c r="CW529" i="4"/>
  <c r="V529" i="4" s="1"/>
  <c r="CT529" i="4"/>
  <c r="S529" i="4" s="1"/>
  <c r="CZ529" i="4" s="1"/>
  <c r="Y529" i="4" s="1"/>
  <c r="AJ529" i="4"/>
  <c r="CX529" i="4" s="1"/>
  <c r="W529" i="4" s="1"/>
  <c r="AI529" i="4"/>
  <c r="AH529" i="4"/>
  <c r="CV529" i="4" s="1"/>
  <c r="U529" i="4" s="1"/>
  <c r="AG529" i="4"/>
  <c r="CU529" i="4" s="1"/>
  <c r="AF529" i="4"/>
  <c r="AE529" i="4"/>
  <c r="CS529" i="4" s="1"/>
  <c r="R529" i="4" s="1"/>
  <c r="GK529" i="4" s="1"/>
  <c r="AC529" i="4"/>
  <c r="CQ529" i="4" s="1"/>
  <c r="P529" i="4" s="1"/>
  <c r="T529" i="4"/>
  <c r="I529" i="4"/>
  <c r="GV528" i="4"/>
  <c r="HC528" i="4" s="1"/>
  <c r="GX528" i="4" s="1"/>
  <c r="GO528" i="4"/>
  <c r="GN528" i="4"/>
  <c r="CB533" i="4" s="1"/>
  <c r="AS533" i="4" s="1"/>
  <c r="AS526" i="4" s="1"/>
  <c r="GL528" i="4"/>
  <c r="BZ533" i="4" s="1"/>
  <c r="AQ533" i="4" s="1"/>
  <c r="FR528" i="4"/>
  <c r="CU528" i="4"/>
  <c r="CS528" i="4"/>
  <c r="CR528" i="4"/>
  <c r="Q528" i="4" s="1"/>
  <c r="CQ528" i="4"/>
  <c r="P528" i="4" s="1"/>
  <c r="AJ528" i="4"/>
  <c r="CX528" i="4" s="1"/>
  <c r="AI528" i="4"/>
  <c r="CW528" i="4" s="1"/>
  <c r="V528" i="4" s="1"/>
  <c r="AH528" i="4"/>
  <c r="CV528" i="4" s="1"/>
  <c r="AG528" i="4"/>
  <c r="AF528" i="4"/>
  <c r="CT528" i="4" s="1"/>
  <c r="S528" i="4" s="1"/>
  <c r="AE528" i="4"/>
  <c r="AD528" i="4"/>
  <c r="AC528" i="4"/>
  <c r="AB528" i="4" s="1"/>
  <c r="W528" i="4"/>
  <c r="U528" i="4"/>
  <c r="T528" i="4"/>
  <c r="R528" i="4"/>
  <c r="D528" i="4"/>
  <c r="GX526" i="4"/>
  <c r="GW526" i="4"/>
  <c r="GV526" i="4"/>
  <c r="GU526" i="4"/>
  <c r="GT526" i="4"/>
  <c r="GS526" i="4"/>
  <c r="GR526" i="4"/>
  <c r="GQ526" i="4"/>
  <c r="GP526" i="4"/>
  <c r="GO526" i="4"/>
  <c r="GN526" i="4"/>
  <c r="GM526" i="4"/>
  <c r="GL526" i="4"/>
  <c r="GK526" i="4"/>
  <c r="GJ526" i="4"/>
  <c r="GI526" i="4"/>
  <c r="GH526" i="4"/>
  <c r="GG526" i="4"/>
  <c r="GF526" i="4"/>
  <c r="GE526" i="4"/>
  <c r="GD526" i="4"/>
  <c r="GC526" i="4"/>
  <c r="GB526" i="4"/>
  <c r="GA526" i="4"/>
  <c r="FZ526" i="4"/>
  <c r="FY526" i="4"/>
  <c r="FX526" i="4"/>
  <c r="FW526" i="4"/>
  <c r="FV526" i="4"/>
  <c r="FU526" i="4"/>
  <c r="FT526" i="4"/>
  <c r="FS526" i="4"/>
  <c r="FR526" i="4"/>
  <c r="FQ526" i="4"/>
  <c r="FP526" i="4"/>
  <c r="FO526" i="4"/>
  <c r="FN526" i="4"/>
  <c r="FM526" i="4"/>
  <c r="FL526" i="4"/>
  <c r="FK526" i="4"/>
  <c r="FJ526" i="4"/>
  <c r="FI526" i="4"/>
  <c r="FH526" i="4"/>
  <c r="FG526" i="4"/>
  <c r="FF526" i="4"/>
  <c r="FE526" i="4"/>
  <c r="FD526" i="4"/>
  <c r="FC526" i="4"/>
  <c r="FB526" i="4"/>
  <c r="FA526" i="4"/>
  <c r="EZ526" i="4"/>
  <c r="EY526" i="4"/>
  <c r="EX526" i="4"/>
  <c r="EW526" i="4"/>
  <c r="EV526" i="4"/>
  <c r="EU526" i="4"/>
  <c r="ET526" i="4"/>
  <c r="ES526" i="4"/>
  <c r="ER526" i="4"/>
  <c r="EQ526" i="4"/>
  <c r="EP526" i="4"/>
  <c r="EO526" i="4"/>
  <c r="EN526" i="4"/>
  <c r="EM526" i="4"/>
  <c r="EL526" i="4"/>
  <c r="EK526" i="4"/>
  <c r="EJ526" i="4"/>
  <c r="EI526" i="4"/>
  <c r="EH526" i="4"/>
  <c r="EG526" i="4"/>
  <c r="EF526" i="4"/>
  <c r="EE526" i="4"/>
  <c r="ED526" i="4"/>
  <c r="EC526" i="4"/>
  <c r="EB526" i="4"/>
  <c r="EA526" i="4"/>
  <c r="DZ526" i="4"/>
  <c r="DY526" i="4"/>
  <c r="DX526" i="4"/>
  <c r="DW526" i="4"/>
  <c r="DV526" i="4"/>
  <c r="DU526" i="4"/>
  <c r="DT526" i="4"/>
  <c r="DS526" i="4"/>
  <c r="DR526" i="4"/>
  <c r="DQ526" i="4"/>
  <c r="DP526" i="4"/>
  <c r="DO526" i="4"/>
  <c r="DN526" i="4"/>
  <c r="DM526" i="4"/>
  <c r="DL526" i="4"/>
  <c r="DK526" i="4"/>
  <c r="DJ526" i="4"/>
  <c r="DI526" i="4"/>
  <c r="DH526" i="4"/>
  <c r="DG526" i="4"/>
  <c r="DF526" i="4"/>
  <c r="DE526" i="4"/>
  <c r="DD526" i="4"/>
  <c r="DC526" i="4"/>
  <c r="DB526" i="4"/>
  <c r="DA526" i="4"/>
  <c r="CZ526" i="4"/>
  <c r="CY526" i="4"/>
  <c r="CX526" i="4"/>
  <c r="CW526" i="4"/>
  <c r="CV526" i="4"/>
  <c r="CU526" i="4"/>
  <c r="CT526" i="4"/>
  <c r="CS526" i="4"/>
  <c r="CR526" i="4"/>
  <c r="CQ526" i="4"/>
  <c r="CP526" i="4"/>
  <c r="CO526" i="4"/>
  <c r="CN526" i="4"/>
  <c r="CM526" i="4"/>
  <c r="CL526" i="4"/>
  <c r="CK526" i="4"/>
  <c r="BX526" i="4"/>
  <c r="BW526" i="4"/>
  <c r="BV526" i="4"/>
  <c r="BU526" i="4"/>
  <c r="BT526" i="4"/>
  <c r="BS526" i="4"/>
  <c r="BR526" i="4"/>
  <c r="BQ526" i="4"/>
  <c r="BP526" i="4"/>
  <c r="BO526" i="4"/>
  <c r="BN526" i="4"/>
  <c r="BM526" i="4"/>
  <c r="BL526" i="4"/>
  <c r="BK526" i="4"/>
  <c r="BJ526" i="4"/>
  <c r="BI526" i="4"/>
  <c r="BH526" i="4"/>
  <c r="BG526" i="4"/>
  <c r="BF526" i="4"/>
  <c r="BE526" i="4"/>
  <c r="BD526" i="4"/>
  <c r="BC526" i="4"/>
  <c r="BB526" i="4"/>
  <c r="AQ526" i="4"/>
  <c r="AN526" i="4"/>
  <c r="AM526" i="4"/>
  <c r="AA526" i="4"/>
  <c r="Z526" i="4"/>
  <c r="G526" i="4"/>
  <c r="F526" i="4"/>
  <c r="E526" i="4"/>
  <c r="D526" i="4"/>
  <c r="C526" i="4"/>
  <c r="B526" i="4"/>
  <c r="D524" i="4"/>
  <c r="GX522" i="4"/>
  <c r="GW522" i="4"/>
  <c r="GV522" i="4"/>
  <c r="GU522" i="4"/>
  <c r="GT522" i="4"/>
  <c r="GS522" i="4"/>
  <c r="GR522" i="4"/>
  <c r="GQ522" i="4"/>
  <c r="GP522" i="4"/>
  <c r="GO522" i="4"/>
  <c r="GN522" i="4"/>
  <c r="GM522" i="4"/>
  <c r="GL522" i="4"/>
  <c r="GK522" i="4"/>
  <c r="GJ522" i="4"/>
  <c r="GI522" i="4"/>
  <c r="GH522" i="4"/>
  <c r="GG522" i="4"/>
  <c r="GF522" i="4"/>
  <c r="GE522" i="4"/>
  <c r="GD522" i="4"/>
  <c r="GC522" i="4"/>
  <c r="GB522" i="4"/>
  <c r="GA522" i="4"/>
  <c r="FZ522" i="4"/>
  <c r="FY522" i="4"/>
  <c r="FX522" i="4"/>
  <c r="FW522" i="4"/>
  <c r="FV522" i="4"/>
  <c r="FU522" i="4"/>
  <c r="FT522" i="4"/>
  <c r="FS522" i="4"/>
  <c r="FR522" i="4"/>
  <c r="FQ522" i="4"/>
  <c r="FP522" i="4"/>
  <c r="FO522" i="4"/>
  <c r="FN522" i="4"/>
  <c r="FM522" i="4"/>
  <c r="FL522" i="4"/>
  <c r="FK522" i="4"/>
  <c r="FJ522" i="4"/>
  <c r="FI522" i="4"/>
  <c r="FH522" i="4"/>
  <c r="FG522" i="4"/>
  <c r="FF522" i="4"/>
  <c r="FE522" i="4"/>
  <c r="FD522" i="4"/>
  <c r="FC522" i="4"/>
  <c r="FB522" i="4"/>
  <c r="FA522" i="4"/>
  <c r="EZ522" i="4"/>
  <c r="EY522" i="4"/>
  <c r="EX522" i="4"/>
  <c r="EW522" i="4"/>
  <c r="EV522" i="4"/>
  <c r="EU522" i="4"/>
  <c r="ET522" i="4"/>
  <c r="ES522" i="4"/>
  <c r="ER522" i="4"/>
  <c r="EQ522" i="4"/>
  <c r="EP522" i="4"/>
  <c r="EO522" i="4"/>
  <c r="EN522" i="4"/>
  <c r="EM522" i="4"/>
  <c r="EL522" i="4"/>
  <c r="EK522" i="4"/>
  <c r="EJ522" i="4"/>
  <c r="EI522" i="4"/>
  <c r="EH522" i="4"/>
  <c r="EG522" i="4"/>
  <c r="EF522" i="4"/>
  <c r="EE522" i="4"/>
  <c r="ED522" i="4"/>
  <c r="EC522" i="4"/>
  <c r="EB522" i="4"/>
  <c r="EA522" i="4"/>
  <c r="DZ522" i="4"/>
  <c r="DY522" i="4"/>
  <c r="DX522" i="4"/>
  <c r="DW522" i="4"/>
  <c r="DV522" i="4"/>
  <c r="DU522" i="4"/>
  <c r="DT522" i="4"/>
  <c r="DS522" i="4"/>
  <c r="DR522" i="4"/>
  <c r="DQ522" i="4"/>
  <c r="DP522" i="4"/>
  <c r="DO522" i="4"/>
  <c r="DN522" i="4"/>
  <c r="DM522" i="4"/>
  <c r="DL522" i="4"/>
  <c r="DK522" i="4"/>
  <c r="DJ522" i="4"/>
  <c r="DI522" i="4"/>
  <c r="DH522" i="4"/>
  <c r="DG522" i="4"/>
  <c r="DF522" i="4"/>
  <c r="DE522" i="4"/>
  <c r="DD522" i="4"/>
  <c r="DC522" i="4"/>
  <c r="DB522" i="4"/>
  <c r="DA522" i="4"/>
  <c r="CZ522" i="4"/>
  <c r="CY522" i="4"/>
  <c r="CX522" i="4"/>
  <c r="CW522" i="4"/>
  <c r="CV522" i="4"/>
  <c r="CU522" i="4"/>
  <c r="CT522" i="4"/>
  <c r="CS522" i="4"/>
  <c r="CR522" i="4"/>
  <c r="CQ522" i="4"/>
  <c r="CP522" i="4"/>
  <c r="CO522" i="4"/>
  <c r="CN522" i="4"/>
  <c r="CM522" i="4"/>
  <c r="CL522" i="4"/>
  <c r="CK522" i="4"/>
  <c r="CJ522" i="4"/>
  <c r="CI522" i="4"/>
  <c r="CH522" i="4"/>
  <c r="CG522" i="4"/>
  <c r="CF522" i="4"/>
  <c r="CE522" i="4"/>
  <c r="CD522" i="4"/>
  <c r="CC522" i="4"/>
  <c r="CB522" i="4"/>
  <c r="CA522" i="4"/>
  <c r="BZ522" i="4"/>
  <c r="BY522" i="4"/>
  <c r="BX522" i="4"/>
  <c r="BW522" i="4"/>
  <c r="BV522" i="4"/>
  <c r="BU522" i="4"/>
  <c r="BT522" i="4"/>
  <c r="BS522" i="4"/>
  <c r="BR522" i="4"/>
  <c r="BQ522" i="4"/>
  <c r="BP522" i="4"/>
  <c r="BO522" i="4"/>
  <c r="BN522" i="4"/>
  <c r="BM522" i="4"/>
  <c r="BL522" i="4"/>
  <c r="BK522" i="4"/>
  <c r="BJ522" i="4"/>
  <c r="BI522" i="4"/>
  <c r="BH522" i="4"/>
  <c r="BG522" i="4"/>
  <c r="BF522" i="4"/>
  <c r="BE522" i="4"/>
  <c r="BD522" i="4"/>
  <c r="BC522" i="4"/>
  <c r="BB522" i="4"/>
  <c r="AN522" i="4"/>
  <c r="AM522" i="4"/>
  <c r="AL522" i="4"/>
  <c r="AK522" i="4"/>
  <c r="AJ522" i="4"/>
  <c r="AI522" i="4"/>
  <c r="AH522" i="4"/>
  <c r="AG522" i="4"/>
  <c r="AF522" i="4"/>
  <c r="AE522" i="4"/>
  <c r="AD522" i="4"/>
  <c r="AC522" i="4"/>
  <c r="AB522" i="4"/>
  <c r="AA522" i="4"/>
  <c r="Z522" i="4"/>
  <c r="G522" i="4"/>
  <c r="F522" i="4"/>
  <c r="E522" i="4"/>
  <c r="D522" i="4"/>
  <c r="C522" i="4"/>
  <c r="B522" i="4"/>
  <c r="D520" i="4"/>
  <c r="G486" i="4"/>
  <c r="F486" i="4"/>
  <c r="D486" i="4"/>
  <c r="C486" i="4"/>
  <c r="B486" i="4"/>
  <c r="B398" i="4" s="1"/>
  <c r="F465" i="4"/>
  <c r="CM452" i="4"/>
  <c r="CM445" i="4" s="1"/>
  <c r="CL452" i="4"/>
  <c r="CK452" i="4"/>
  <c r="BX452" i="4"/>
  <c r="BD452" i="4"/>
  <c r="BC452" i="4"/>
  <c r="F468" i="4" s="1"/>
  <c r="BB452" i="4"/>
  <c r="AO452" i="4"/>
  <c r="F456" i="4" s="1"/>
  <c r="G452" i="4"/>
  <c r="F452" i="4"/>
  <c r="D452" i="4"/>
  <c r="C452" i="4"/>
  <c r="B452" i="4"/>
  <c r="GV450" i="4"/>
  <c r="HC450" i="4" s="1"/>
  <c r="GO450" i="4"/>
  <c r="GN450" i="4"/>
  <c r="GL450" i="4"/>
  <c r="FR450" i="4"/>
  <c r="CW450" i="4"/>
  <c r="CV450" i="4"/>
  <c r="CU450" i="4"/>
  <c r="CT450" i="4"/>
  <c r="CR450" i="4"/>
  <c r="Q450" i="4" s="1"/>
  <c r="CQ450" i="4"/>
  <c r="AJ450" i="4"/>
  <c r="CX450" i="4" s="1"/>
  <c r="AI450" i="4"/>
  <c r="AH450" i="4"/>
  <c r="AG450" i="4"/>
  <c r="AF450" i="4"/>
  <c r="AE450" i="4"/>
  <c r="AD450" i="4" s="1"/>
  <c r="AC450" i="4"/>
  <c r="AB450" i="4" s="1"/>
  <c r="I450" i="4"/>
  <c r="D450" i="4"/>
  <c r="HC449" i="4"/>
  <c r="GX449" i="4"/>
  <c r="GV449" i="4"/>
  <c r="GO449" i="4"/>
  <c r="GN449" i="4"/>
  <c r="GL449" i="4"/>
  <c r="FR449" i="4"/>
  <c r="CY449" i="4"/>
  <c r="X449" i="4" s="1"/>
  <c r="CX449" i="4"/>
  <c r="CW449" i="4"/>
  <c r="V449" i="4" s="1"/>
  <c r="CQ449" i="4"/>
  <c r="P449" i="4" s="1"/>
  <c r="AJ449" i="4"/>
  <c r="AI449" i="4"/>
  <c r="AH449" i="4"/>
  <c r="CV449" i="4" s="1"/>
  <c r="U449" i="4" s="1"/>
  <c r="AG449" i="4"/>
  <c r="CU449" i="4" s="1"/>
  <c r="AF449" i="4"/>
  <c r="CT449" i="4" s="1"/>
  <c r="S449" i="4" s="1"/>
  <c r="CZ449" i="4" s="1"/>
  <c r="Y449" i="4" s="1"/>
  <c r="AE449" i="4"/>
  <c r="AD449" i="4" s="1"/>
  <c r="AC449" i="4"/>
  <c r="W449" i="4"/>
  <c r="T449" i="4"/>
  <c r="K449" i="4"/>
  <c r="I449" i="4"/>
  <c r="K450" i="4" s="1"/>
  <c r="D449" i="4"/>
  <c r="HC448" i="4"/>
  <c r="GX448" i="4" s="1"/>
  <c r="GV448" i="4"/>
  <c r="GO448" i="4"/>
  <c r="GN448" i="4"/>
  <c r="GL448" i="4"/>
  <c r="FR448" i="4"/>
  <c r="CY448" i="4"/>
  <c r="X448" i="4" s="1"/>
  <c r="CX448" i="4"/>
  <c r="W448" i="4" s="1"/>
  <c r="CW448" i="4"/>
  <c r="V448" i="4" s="1"/>
  <c r="CU448" i="4"/>
  <c r="T448" i="4" s="1"/>
  <c r="CT448" i="4"/>
  <c r="CS448" i="4"/>
  <c r="R448" i="4" s="1"/>
  <c r="GK448" i="4" s="1"/>
  <c r="CR448" i="4"/>
  <c r="Q448" i="4" s="1"/>
  <c r="AJ448" i="4"/>
  <c r="AI448" i="4"/>
  <c r="AH448" i="4"/>
  <c r="CV448" i="4" s="1"/>
  <c r="U448" i="4" s="1"/>
  <c r="AG448" i="4"/>
  <c r="AF448" i="4"/>
  <c r="AE448" i="4"/>
  <c r="AD448" i="4"/>
  <c r="AC448" i="4"/>
  <c r="CQ448" i="4" s="1"/>
  <c r="P448" i="4" s="1"/>
  <c r="CP448" i="4" s="1"/>
  <c r="O448" i="4" s="1"/>
  <c r="S448" i="4"/>
  <c r="CZ448" i="4" s="1"/>
  <c r="Y448" i="4" s="1"/>
  <c r="I448" i="4"/>
  <c r="HC447" i="4"/>
  <c r="GX447" i="4" s="1"/>
  <c r="GV447" i="4"/>
  <c r="GO447" i="4"/>
  <c r="CC452" i="4" s="1"/>
  <c r="GN447" i="4"/>
  <c r="CB452" i="4" s="1"/>
  <c r="GL447" i="4"/>
  <c r="BZ452" i="4" s="1"/>
  <c r="FR447" i="4"/>
  <c r="BY452" i="4" s="1"/>
  <c r="CT447" i="4"/>
  <c r="CS447" i="4"/>
  <c r="R447" i="4" s="1"/>
  <c r="CR447" i="4"/>
  <c r="Q447" i="4" s="1"/>
  <c r="CQ447" i="4"/>
  <c r="P447" i="4" s="1"/>
  <c r="AJ447" i="4"/>
  <c r="CX447" i="4" s="1"/>
  <c r="W447" i="4" s="1"/>
  <c r="AI447" i="4"/>
  <c r="CW447" i="4" s="1"/>
  <c r="AH447" i="4"/>
  <c r="CV447" i="4" s="1"/>
  <c r="U447" i="4" s="1"/>
  <c r="AG447" i="4"/>
  <c r="CU447" i="4" s="1"/>
  <c r="T447" i="4" s="1"/>
  <c r="AF447" i="4"/>
  <c r="AE447" i="4"/>
  <c r="AD447" i="4" s="1"/>
  <c r="AB447" i="4" s="1"/>
  <c r="AC447" i="4"/>
  <c r="V447" i="4"/>
  <c r="S447" i="4"/>
  <c r="D447" i="4"/>
  <c r="GX445" i="4"/>
  <c r="GW445" i="4"/>
  <c r="GV445" i="4"/>
  <c r="GU445" i="4"/>
  <c r="GT445" i="4"/>
  <c r="GS445" i="4"/>
  <c r="GR445" i="4"/>
  <c r="GQ445" i="4"/>
  <c r="GP445" i="4"/>
  <c r="GO445" i="4"/>
  <c r="GN445" i="4"/>
  <c r="GM445" i="4"/>
  <c r="GL445" i="4"/>
  <c r="GK445" i="4"/>
  <c r="GJ445" i="4"/>
  <c r="GI445" i="4"/>
  <c r="GH445" i="4"/>
  <c r="GG445" i="4"/>
  <c r="GF445" i="4"/>
  <c r="GE445" i="4"/>
  <c r="GD445" i="4"/>
  <c r="GC445" i="4"/>
  <c r="GB445" i="4"/>
  <c r="GA445" i="4"/>
  <c r="FZ445" i="4"/>
  <c r="FY445" i="4"/>
  <c r="FX445" i="4"/>
  <c r="FW445" i="4"/>
  <c r="FV445" i="4"/>
  <c r="FU445" i="4"/>
  <c r="FT445" i="4"/>
  <c r="FS445" i="4"/>
  <c r="FR445" i="4"/>
  <c r="FQ445" i="4"/>
  <c r="FP445" i="4"/>
  <c r="FO445" i="4"/>
  <c r="FN445" i="4"/>
  <c r="FM445" i="4"/>
  <c r="FL445" i="4"/>
  <c r="FK445" i="4"/>
  <c r="FJ445" i="4"/>
  <c r="FI445" i="4"/>
  <c r="FH445" i="4"/>
  <c r="FG445" i="4"/>
  <c r="FF445" i="4"/>
  <c r="FE445" i="4"/>
  <c r="FD445" i="4"/>
  <c r="FC445" i="4"/>
  <c r="FB445" i="4"/>
  <c r="FA445" i="4"/>
  <c r="EZ445" i="4"/>
  <c r="EY445" i="4"/>
  <c r="EX445" i="4"/>
  <c r="EW445" i="4"/>
  <c r="EV445" i="4"/>
  <c r="EU445" i="4"/>
  <c r="ET445" i="4"/>
  <c r="ES445" i="4"/>
  <c r="ER445" i="4"/>
  <c r="EQ445" i="4"/>
  <c r="EP445" i="4"/>
  <c r="EO445" i="4"/>
  <c r="EN445" i="4"/>
  <c r="EM445" i="4"/>
  <c r="EL445" i="4"/>
  <c r="EK445" i="4"/>
  <c r="EJ445" i="4"/>
  <c r="EI445" i="4"/>
  <c r="EH445" i="4"/>
  <c r="EG445" i="4"/>
  <c r="EF445" i="4"/>
  <c r="EE445" i="4"/>
  <c r="ED445" i="4"/>
  <c r="EC445" i="4"/>
  <c r="EB445" i="4"/>
  <c r="EA445" i="4"/>
  <c r="DZ445" i="4"/>
  <c r="DY445" i="4"/>
  <c r="DX445" i="4"/>
  <c r="DW445" i="4"/>
  <c r="DV445" i="4"/>
  <c r="DU445" i="4"/>
  <c r="DT445" i="4"/>
  <c r="DS445" i="4"/>
  <c r="DR445" i="4"/>
  <c r="DQ445" i="4"/>
  <c r="DP445" i="4"/>
  <c r="DO445" i="4"/>
  <c r="DN445" i="4"/>
  <c r="DM445" i="4"/>
  <c r="DL445" i="4"/>
  <c r="DK445" i="4"/>
  <c r="DJ445" i="4"/>
  <c r="DI445" i="4"/>
  <c r="DH445" i="4"/>
  <c r="DG445" i="4"/>
  <c r="DF445" i="4"/>
  <c r="DE445" i="4"/>
  <c r="DD445" i="4"/>
  <c r="DC445" i="4"/>
  <c r="DB445" i="4"/>
  <c r="DA445" i="4"/>
  <c r="CZ445" i="4"/>
  <c r="CY445" i="4"/>
  <c r="CX445" i="4"/>
  <c r="CW445" i="4"/>
  <c r="CV445" i="4"/>
  <c r="CU445" i="4"/>
  <c r="CT445" i="4"/>
  <c r="CS445" i="4"/>
  <c r="CR445" i="4"/>
  <c r="CQ445" i="4"/>
  <c r="CP445" i="4"/>
  <c r="CO445" i="4"/>
  <c r="CN445" i="4"/>
  <c r="CL445" i="4"/>
  <c r="CK445" i="4"/>
  <c r="BX445" i="4"/>
  <c r="BW445" i="4"/>
  <c r="BV445" i="4"/>
  <c r="BU445" i="4"/>
  <c r="BT445" i="4"/>
  <c r="BS445" i="4"/>
  <c r="BR445" i="4"/>
  <c r="BQ445" i="4"/>
  <c r="BP445" i="4"/>
  <c r="BO445" i="4"/>
  <c r="BN445" i="4"/>
  <c r="BM445" i="4"/>
  <c r="BL445" i="4"/>
  <c r="BK445" i="4"/>
  <c r="BJ445" i="4"/>
  <c r="BI445" i="4"/>
  <c r="BH445" i="4"/>
  <c r="BG445" i="4"/>
  <c r="BF445" i="4"/>
  <c r="BE445" i="4"/>
  <c r="BC445" i="4"/>
  <c r="BB445" i="4"/>
  <c r="AO445" i="4"/>
  <c r="AN445" i="4"/>
  <c r="AM445" i="4"/>
  <c r="AA445" i="4"/>
  <c r="Z445" i="4"/>
  <c r="G445" i="4"/>
  <c r="F445" i="4"/>
  <c r="E445" i="4"/>
  <c r="D445" i="4"/>
  <c r="C445" i="4"/>
  <c r="B445" i="4"/>
  <c r="D443" i="4"/>
  <c r="CM409" i="4"/>
  <c r="CL409" i="4"/>
  <c r="BC409" i="4" s="1"/>
  <c r="CK409" i="4"/>
  <c r="BB409" i="4" s="1"/>
  <c r="BZ409" i="4"/>
  <c r="AQ409" i="4" s="1"/>
  <c r="BX409" i="4"/>
  <c r="BD409" i="4"/>
  <c r="BD486" i="4" s="1"/>
  <c r="F511" i="4" s="1"/>
  <c r="G409" i="4"/>
  <c r="F409" i="4"/>
  <c r="D409" i="4"/>
  <c r="C409" i="4"/>
  <c r="C402" i="4" s="1"/>
  <c r="B409" i="4"/>
  <c r="GV407" i="4"/>
  <c r="HC407" i="4" s="1"/>
  <c r="GX407" i="4" s="1"/>
  <c r="GO407" i="4"/>
  <c r="GN407" i="4"/>
  <c r="GL407" i="4"/>
  <c r="FR407" i="4"/>
  <c r="CX407" i="4"/>
  <c r="W407" i="4" s="1"/>
  <c r="CW407" i="4"/>
  <c r="V407" i="4" s="1"/>
  <c r="CU407" i="4"/>
  <c r="T407" i="4" s="1"/>
  <c r="CT407" i="4"/>
  <c r="S407" i="4" s="1"/>
  <c r="CS407" i="4"/>
  <c r="R407" i="4" s="1"/>
  <c r="CR407" i="4"/>
  <c r="Q407" i="4" s="1"/>
  <c r="AJ407" i="4"/>
  <c r="AI407" i="4"/>
  <c r="AH407" i="4"/>
  <c r="CV407" i="4" s="1"/>
  <c r="U407" i="4" s="1"/>
  <c r="AG407" i="4"/>
  <c r="AF407" i="4"/>
  <c r="AE407" i="4"/>
  <c r="AD407" i="4"/>
  <c r="AC407" i="4"/>
  <c r="CQ407" i="4" s="1"/>
  <c r="P407" i="4"/>
  <c r="CP407" i="4" s="1"/>
  <c r="O407" i="4" s="1"/>
  <c r="I407" i="4"/>
  <c r="D407" i="4"/>
  <c r="HC406" i="4"/>
  <c r="GX406" i="4" s="1"/>
  <c r="GV406" i="4"/>
  <c r="GO406" i="4"/>
  <c r="GN406" i="4"/>
  <c r="GL406" i="4"/>
  <c r="FR406" i="4"/>
  <c r="CU406" i="4"/>
  <c r="CT406" i="4"/>
  <c r="S406" i="4" s="1"/>
  <c r="CS406" i="4"/>
  <c r="R406" i="4" s="1"/>
  <c r="CR406" i="4"/>
  <c r="Q406" i="4" s="1"/>
  <c r="AJ406" i="4"/>
  <c r="CX406" i="4" s="1"/>
  <c r="W406" i="4" s="1"/>
  <c r="AI406" i="4"/>
  <c r="CW406" i="4" s="1"/>
  <c r="V406" i="4" s="1"/>
  <c r="AH406" i="4"/>
  <c r="CV406" i="4" s="1"/>
  <c r="U406" i="4" s="1"/>
  <c r="AG406" i="4"/>
  <c r="AF406" i="4"/>
  <c r="AE406" i="4"/>
  <c r="AD406" i="4"/>
  <c r="AC406" i="4"/>
  <c r="T406" i="4"/>
  <c r="K406" i="4"/>
  <c r="I406" i="4"/>
  <c r="K407" i="4" s="1"/>
  <c r="D406" i="4"/>
  <c r="HC405" i="4"/>
  <c r="GX405" i="4" s="1"/>
  <c r="GV405" i="4"/>
  <c r="GO405" i="4"/>
  <c r="GN405" i="4"/>
  <c r="GL405" i="4"/>
  <c r="FR405" i="4"/>
  <c r="CX405" i="4"/>
  <c r="CW405" i="4"/>
  <c r="CV405" i="4"/>
  <c r="U405" i="4" s="1"/>
  <c r="CQ405" i="4"/>
  <c r="AJ405" i="4"/>
  <c r="AI405" i="4"/>
  <c r="AH405" i="4"/>
  <c r="AG405" i="4"/>
  <c r="CU405" i="4" s="1"/>
  <c r="T405" i="4" s="1"/>
  <c r="AF405" i="4"/>
  <c r="CT405" i="4" s="1"/>
  <c r="AE405" i="4"/>
  <c r="CS405" i="4" s="1"/>
  <c r="R405" i="4" s="1"/>
  <c r="GK405" i="4" s="1"/>
  <c r="AD405" i="4"/>
  <c r="AB405" i="4" s="1"/>
  <c r="AC405" i="4"/>
  <c r="W405" i="4"/>
  <c r="V405" i="4"/>
  <c r="S405" i="4"/>
  <c r="P405" i="4"/>
  <c r="I405" i="4"/>
  <c r="GV404" i="4"/>
  <c r="HC404" i="4" s="1"/>
  <c r="GX404" i="4" s="1"/>
  <c r="GO404" i="4"/>
  <c r="CC409" i="4" s="1"/>
  <c r="GN404" i="4"/>
  <c r="CB409" i="4" s="1"/>
  <c r="GL404" i="4"/>
  <c r="FR404" i="4"/>
  <c r="BY409" i="4" s="1"/>
  <c r="CW404" i="4"/>
  <c r="CV404" i="4"/>
  <c r="U404" i="4" s="1"/>
  <c r="AH409" i="4" s="1"/>
  <c r="CU404" i="4"/>
  <c r="T404" i="4" s="1"/>
  <c r="AG409" i="4" s="1"/>
  <c r="CT404" i="4"/>
  <c r="S404" i="4" s="1"/>
  <c r="CQ404" i="4"/>
  <c r="AJ404" i="4"/>
  <c r="CX404" i="4" s="1"/>
  <c r="W404" i="4" s="1"/>
  <c r="AI404" i="4"/>
  <c r="AH404" i="4"/>
  <c r="AG404" i="4"/>
  <c r="AF404" i="4"/>
  <c r="AE404" i="4"/>
  <c r="AC404" i="4"/>
  <c r="V404" i="4"/>
  <c r="AI409" i="4" s="1"/>
  <c r="P404" i="4"/>
  <c r="D404" i="4"/>
  <c r="GX402" i="4"/>
  <c r="GW402" i="4"/>
  <c r="GV402" i="4"/>
  <c r="GU402" i="4"/>
  <c r="GT402" i="4"/>
  <c r="GS402" i="4"/>
  <c r="GR402" i="4"/>
  <c r="GQ402" i="4"/>
  <c r="GP402" i="4"/>
  <c r="GO402" i="4"/>
  <c r="GN402" i="4"/>
  <c r="GM402" i="4"/>
  <c r="GL402" i="4"/>
  <c r="GK402" i="4"/>
  <c r="GJ402" i="4"/>
  <c r="GI402" i="4"/>
  <c r="GH402" i="4"/>
  <c r="GG402" i="4"/>
  <c r="GF402" i="4"/>
  <c r="GE402" i="4"/>
  <c r="GD402" i="4"/>
  <c r="GC402" i="4"/>
  <c r="GB402" i="4"/>
  <c r="GA402" i="4"/>
  <c r="FZ402" i="4"/>
  <c r="FY402" i="4"/>
  <c r="FX402" i="4"/>
  <c r="FW402" i="4"/>
  <c r="FV402" i="4"/>
  <c r="FU402" i="4"/>
  <c r="FT402" i="4"/>
  <c r="FS402" i="4"/>
  <c r="FR402" i="4"/>
  <c r="FQ402" i="4"/>
  <c r="FP402" i="4"/>
  <c r="FO402" i="4"/>
  <c r="FN402" i="4"/>
  <c r="FM402" i="4"/>
  <c r="FL402" i="4"/>
  <c r="FK402" i="4"/>
  <c r="FJ402" i="4"/>
  <c r="FI402" i="4"/>
  <c r="FH402" i="4"/>
  <c r="FG402" i="4"/>
  <c r="FF402" i="4"/>
  <c r="FE402" i="4"/>
  <c r="FD402" i="4"/>
  <c r="FC402" i="4"/>
  <c r="FB402" i="4"/>
  <c r="FA402" i="4"/>
  <c r="EZ402" i="4"/>
  <c r="EY402" i="4"/>
  <c r="EX402" i="4"/>
  <c r="EW402" i="4"/>
  <c r="EV402" i="4"/>
  <c r="EU402" i="4"/>
  <c r="ET402" i="4"/>
  <c r="ES402" i="4"/>
  <c r="ER402" i="4"/>
  <c r="EQ402" i="4"/>
  <c r="EP402" i="4"/>
  <c r="EO402" i="4"/>
  <c r="EN402" i="4"/>
  <c r="EM402" i="4"/>
  <c r="EL402" i="4"/>
  <c r="EK402" i="4"/>
  <c r="EJ402" i="4"/>
  <c r="EI402" i="4"/>
  <c r="EH402" i="4"/>
  <c r="EG402" i="4"/>
  <c r="EF402" i="4"/>
  <c r="EE402" i="4"/>
  <c r="ED402" i="4"/>
  <c r="EC402" i="4"/>
  <c r="EB402" i="4"/>
  <c r="EA402" i="4"/>
  <c r="DZ402" i="4"/>
  <c r="DY402" i="4"/>
  <c r="DX402" i="4"/>
  <c r="DW402" i="4"/>
  <c r="DV402" i="4"/>
  <c r="DU402" i="4"/>
  <c r="DT402" i="4"/>
  <c r="DS402" i="4"/>
  <c r="DR402" i="4"/>
  <c r="DQ402" i="4"/>
  <c r="DP402" i="4"/>
  <c r="DO402" i="4"/>
  <c r="DN402" i="4"/>
  <c r="DM402" i="4"/>
  <c r="DL402" i="4"/>
  <c r="DK402" i="4"/>
  <c r="DJ402" i="4"/>
  <c r="DI402" i="4"/>
  <c r="DH402" i="4"/>
  <c r="DG402" i="4"/>
  <c r="DF402" i="4"/>
  <c r="DE402" i="4"/>
  <c r="DD402" i="4"/>
  <c r="DC402" i="4"/>
  <c r="DB402" i="4"/>
  <c r="DA402" i="4"/>
  <c r="CZ402" i="4"/>
  <c r="CY402" i="4"/>
  <c r="CX402" i="4"/>
  <c r="CW402" i="4"/>
  <c r="CV402" i="4"/>
  <c r="CU402" i="4"/>
  <c r="CT402" i="4"/>
  <c r="CS402" i="4"/>
  <c r="CR402" i="4"/>
  <c r="CQ402" i="4"/>
  <c r="CP402" i="4"/>
  <c r="CO402" i="4"/>
  <c r="CN402" i="4"/>
  <c r="CM402" i="4"/>
  <c r="CL402" i="4"/>
  <c r="CK402" i="4"/>
  <c r="BX402" i="4"/>
  <c r="BW402" i="4"/>
  <c r="BV402" i="4"/>
  <c r="BU402" i="4"/>
  <c r="BT402" i="4"/>
  <c r="BS402" i="4"/>
  <c r="BR402" i="4"/>
  <c r="BQ402" i="4"/>
  <c r="BP402" i="4"/>
  <c r="BO402" i="4"/>
  <c r="BN402" i="4"/>
  <c r="BM402" i="4"/>
  <c r="BL402" i="4"/>
  <c r="BK402" i="4"/>
  <c r="BJ402" i="4"/>
  <c r="BI402" i="4"/>
  <c r="BH402" i="4"/>
  <c r="BG402" i="4"/>
  <c r="BF402" i="4"/>
  <c r="BE402" i="4"/>
  <c r="BD402" i="4"/>
  <c r="BB402" i="4"/>
  <c r="AN402" i="4"/>
  <c r="AM402" i="4"/>
  <c r="AA402" i="4"/>
  <c r="Z402" i="4"/>
  <c r="G402" i="4"/>
  <c r="F402" i="4"/>
  <c r="E402" i="4"/>
  <c r="D402" i="4"/>
  <c r="B402" i="4"/>
  <c r="D400" i="4"/>
  <c r="GX398" i="4"/>
  <c r="GW398" i="4"/>
  <c r="GV398" i="4"/>
  <c r="GU398" i="4"/>
  <c r="GT398" i="4"/>
  <c r="GS398" i="4"/>
  <c r="GR398" i="4"/>
  <c r="GQ398" i="4"/>
  <c r="GP398" i="4"/>
  <c r="GO398" i="4"/>
  <c r="GN398" i="4"/>
  <c r="GM398" i="4"/>
  <c r="GL398" i="4"/>
  <c r="GK398" i="4"/>
  <c r="GJ398" i="4"/>
  <c r="GI398" i="4"/>
  <c r="GH398" i="4"/>
  <c r="GG398" i="4"/>
  <c r="GF398" i="4"/>
  <c r="GE398" i="4"/>
  <c r="GD398" i="4"/>
  <c r="GC398" i="4"/>
  <c r="GB398" i="4"/>
  <c r="GA398" i="4"/>
  <c r="FZ398" i="4"/>
  <c r="FY398" i="4"/>
  <c r="FX398" i="4"/>
  <c r="FW398" i="4"/>
  <c r="FV398" i="4"/>
  <c r="FU398" i="4"/>
  <c r="FT398" i="4"/>
  <c r="FS398" i="4"/>
  <c r="FR398" i="4"/>
  <c r="FQ398" i="4"/>
  <c r="FP398" i="4"/>
  <c r="FO398" i="4"/>
  <c r="FN398" i="4"/>
  <c r="FM398" i="4"/>
  <c r="FL398" i="4"/>
  <c r="FK398" i="4"/>
  <c r="FJ398" i="4"/>
  <c r="FI398" i="4"/>
  <c r="FH398" i="4"/>
  <c r="FG398" i="4"/>
  <c r="FF398" i="4"/>
  <c r="FE398" i="4"/>
  <c r="FD398" i="4"/>
  <c r="FC398" i="4"/>
  <c r="FB398" i="4"/>
  <c r="FA398" i="4"/>
  <c r="EZ398" i="4"/>
  <c r="EY398" i="4"/>
  <c r="EX398" i="4"/>
  <c r="EW398" i="4"/>
  <c r="EV398" i="4"/>
  <c r="EU398" i="4"/>
  <c r="ET398" i="4"/>
  <c r="ES398" i="4"/>
  <c r="ER398" i="4"/>
  <c r="EQ398" i="4"/>
  <c r="EP398" i="4"/>
  <c r="EO398" i="4"/>
  <c r="EN398" i="4"/>
  <c r="EM398" i="4"/>
  <c r="EL398" i="4"/>
  <c r="EK398" i="4"/>
  <c r="EJ398" i="4"/>
  <c r="EI398" i="4"/>
  <c r="EH398" i="4"/>
  <c r="EG398" i="4"/>
  <c r="EF398" i="4"/>
  <c r="EE398" i="4"/>
  <c r="ED398" i="4"/>
  <c r="EC398" i="4"/>
  <c r="EB398" i="4"/>
  <c r="EA398" i="4"/>
  <c r="DZ398" i="4"/>
  <c r="DY398" i="4"/>
  <c r="DX398" i="4"/>
  <c r="DW398" i="4"/>
  <c r="DV398" i="4"/>
  <c r="DU398" i="4"/>
  <c r="DT398" i="4"/>
  <c r="DS398" i="4"/>
  <c r="DR398" i="4"/>
  <c r="DQ398" i="4"/>
  <c r="DP398" i="4"/>
  <c r="DO398" i="4"/>
  <c r="DN398" i="4"/>
  <c r="DM398" i="4"/>
  <c r="DL398" i="4"/>
  <c r="DK398" i="4"/>
  <c r="DJ398" i="4"/>
  <c r="DI398" i="4"/>
  <c r="DH398" i="4"/>
  <c r="DG398" i="4"/>
  <c r="DF398" i="4"/>
  <c r="DE398" i="4"/>
  <c r="DD398" i="4"/>
  <c r="DC398" i="4"/>
  <c r="DB398" i="4"/>
  <c r="DA398" i="4"/>
  <c r="CZ398" i="4"/>
  <c r="CY398" i="4"/>
  <c r="CX398" i="4"/>
  <c r="CW398" i="4"/>
  <c r="CV398" i="4"/>
  <c r="CU398" i="4"/>
  <c r="CT398" i="4"/>
  <c r="CS398" i="4"/>
  <c r="CR398" i="4"/>
  <c r="CQ398" i="4"/>
  <c r="CP398" i="4"/>
  <c r="CO398" i="4"/>
  <c r="CN398" i="4"/>
  <c r="CM398" i="4"/>
  <c r="CL398" i="4"/>
  <c r="CK398" i="4"/>
  <c r="CJ398" i="4"/>
  <c r="CI398" i="4"/>
  <c r="CH398" i="4"/>
  <c r="CG398" i="4"/>
  <c r="CF398" i="4"/>
  <c r="CE398" i="4"/>
  <c r="CD398" i="4"/>
  <c r="CC398" i="4"/>
  <c r="CB398" i="4"/>
  <c r="CA398" i="4"/>
  <c r="BZ398" i="4"/>
  <c r="BY398" i="4"/>
  <c r="BX398" i="4"/>
  <c r="BW398" i="4"/>
  <c r="BV398" i="4"/>
  <c r="BU398" i="4"/>
  <c r="BT398" i="4"/>
  <c r="BS398" i="4"/>
  <c r="BR398" i="4"/>
  <c r="BQ398" i="4"/>
  <c r="BP398" i="4"/>
  <c r="BO398" i="4"/>
  <c r="BN398" i="4"/>
  <c r="BM398" i="4"/>
  <c r="BL398" i="4"/>
  <c r="BK398" i="4"/>
  <c r="BJ398" i="4"/>
  <c r="BI398" i="4"/>
  <c r="BH398" i="4"/>
  <c r="BG398" i="4"/>
  <c r="BF398" i="4"/>
  <c r="BE398" i="4"/>
  <c r="BD398" i="4"/>
  <c r="AN398" i="4"/>
  <c r="AM398" i="4"/>
  <c r="AL398" i="4"/>
  <c r="AK398" i="4"/>
  <c r="AJ398" i="4"/>
  <c r="AI398" i="4"/>
  <c r="AH398" i="4"/>
  <c r="AG398" i="4"/>
  <c r="AF398" i="4"/>
  <c r="AE398" i="4"/>
  <c r="AD398" i="4"/>
  <c r="AC398" i="4"/>
  <c r="AB398" i="4"/>
  <c r="AA398" i="4"/>
  <c r="Z398" i="4"/>
  <c r="G398" i="4"/>
  <c r="F398" i="4"/>
  <c r="E398" i="4"/>
  <c r="D398" i="4"/>
  <c r="C398" i="4"/>
  <c r="D396" i="4"/>
  <c r="G362" i="4"/>
  <c r="F362" i="4"/>
  <c r="D362" i="4"/>
  <c r="C362" i="4"/>
  <c r="C274" i="4" s="1"/>
  <c r="B362" i="4"/>
  <c r="F353" i="4"/>
  <c r="F341" i="4"/>
  <c r="CM328" i="4"/>
  <c r="BD328" i="4" s="1"/>
  <c r="CL328" i="4"/>
  <c r="BC328" i="4" s="1"/>
  <c r="F344" i="4" s="1"/>
  <c r="CK328" i="4"/>
  <c r="BB328" i="4" s="1"/>
  <c r="BZ328" i="4"/>
  <c r="BX328" i="4"/>
  <c r="BX321" i="4" s="1"/>
  <c r="G328" i="4"/>
  <c r="F328" i="4"/>
  <c r="F321" i="4" s="1"/>
  <c r="D328" i="4"/>
  <c r="C328" i="4"/>
  <c r="C321" i="4" s="1"/>
  <c r="B328" i="4"/>
  <c r="GV326" i="4"/>
  <c r="HC326" i="4" s="1"/>
  <c r="GX326" i="4" s="1"/>
  <c r="GO326" i="4"/>
  <c r="GN326" i="4"/>
  <c r="GL326" i="4"/>
  <c r="FR326" i="4"/>
  <c r="CX326" i="4"/>
  <c r="CT326" i="4"/>
  <c r="CS326" i="4"/>
  <c r="CR326" i="4"/>
  <c r="CQ326" i="4"/>
  <c r="AJ326" i="4"/>
  <c r="AI326" i="4"/>
  <c r="CW326" i="4" s="1"/>
  <c r="V326" i="4" s="1"/>
  <c r="AH326" i="4"/>
  <c r="CV326" i="4" s="1"/>
  <c r="U326" i="4" s="1"/>
  <c r="AG326" i="4"/>
  <c r="CU326" i="4" s="1"/>
  <c r="T326" i="4" s="1"/>
  <c r="AF326" i="4"/>
  <c r="AE326" i="4"/>
  <c r="AD326" i="4"/>
  <c r="AC326" i="4"/>
  <c r="AB326" i="4" s="1"/>
  <c r="K326" i="4"/>
  <c r="I326" i="4"/>
  <c r="D326" i="4"/>
  <c r="HC325" i="4"/>
  <c r="GX325" i="4" s="1"/>
  <c r="GV325" i="4"/>
  <c r="GO325" i="4"/>
  <c r="GN325" i="4"/>
  <c r="GL325" i="4"/>
  <c r="FR325" i="4"/>
  <c r="CX325" i="4"/>
  <c r="W325" i="4" s="1"/>
  <c r="CW325" i="4"/>
  <c r="V325" i="4" s="1"/>
  <c r="CU325" i="4"/>
  <c r="CS325" i="4"/>
  <c r="AJ325" i="4"/>
  <c r="AI325" i="4"/>
  <c r="AH325" i="4"/>
  <c r="CV325" i="4" s="1"/>
  <c r="U325" i="4" s="1"/>
  <c r="AG325" i="4"/>
  <c r="AF325" i="4"/>
  <c r="CT325" i="4" s="1"/>
  <c r="S325" i="4" s="1"/>
  <c r="CZ325" i="4" s="1"/>
  <c r="Y325" i="4" s="1"/>
  <c r="AE325" i="4"/>
  <c r="CR325" i="4" s="1"/>
  <c r="Q325" i="4" s="1"/>
  <c r="AD325" i="4"/>
  <c r="AC325" i="4"/>
  <c r="CQ325" i="4" s="1"/>
  <c r="P325" i="4" s="1"/>
  <c r="T325" i="4"/>
  <c r="R325" i="4"/>
  <c r="K325" i="4"/>
  <c r="I325" i="4"/>
  <c r="D325" i="4"/>
  <c r="HC324" i="4"/>
  <c r="GV324" i="4"/>
  <c r="GO324" i="4"/>
  <c r="CC328" i="4" s="1"/>
  <c r="AT328" i="4" s="1"/>
  <c r="GN324" i="4"/>
  <c r="GL324" i="4"/>
  <c r="FR324" i="4"/>
  <c r="CW324" i="4"/>
  <c r="CV324" i="4"/>
  <c r="U324" i="4" s="1"/>
  <c r="CU324" i="4"/>
  <c r="CT324" i="4"/>
  <c r="S324" i="4" s="1"/>
  <c r="CS324" i="4"/>
  <c r="CQ324" i="4"/>
  <c r="AJ324" i="4"/>
  <c r="CX324" i="4" s="1"/>
  <c r="W324" i="4" s="1"/>
  <c r="AI324" i="4"/>
  <c r="AH324" i="4"/>
  <c r="AG324" i="4"/>
  <c r="AF324" i="4"/>
  <c r="AE324" i="4"/>
  <c r="CR324" i="4" s="1"/>
  <c r="Q324" i="4" s="1"/>
  <c r="AD324" i="4"/>
  <c r="AB324" i="4" s="1"/>
  <c r="AC324" i="4"/>
  <c r="V324" i="4"/>
  <c r="I324" i="4"/>
  <c r="P324" i="4" s="1"/>
  <c r="CP324" i="4" s="1"/>
  <c r="O324" i="4" s="1"/>
  <c r="GV323" i="4"/>
  <c r="HC323" i="4" s="1"/>
  <c r="GX323" i="4" s="1"/>
  <c r="GO323" i="4"/>
  <c r="GN323" i="4"/>
  <c r="GL323" i="4"/>
  <c r="FR323" i="4"/>
  <c r="BY328" i="4" s="1"/>
  <c r="CY323" i="4"/>
  <c r="X323" i="4" s="1"/>
  <c r="CW323" i="4"/>
  <c r="CU323" i="4"/>
  <c r="CR323" i="4"/>
  <c r="Q323" i="4" s="1"/>
  <c r="CQ323" i="4"/>
  <c r="AJ323" i="4"/>
  <c r="CX323" i="4" s="1"/>
  <c r="W323" i="4" s="1"/>
  <c r="AI323" i="4"/>
  <c r="AH323" i="4"/>
  <c r="CV323" i="4" s="1"/>
  <c r="U323" i="4" s="1"/>
  <c r="AG323" i="4"/>
  <c r="AF323" i="4"/>
  <c r="CT323" i="4" s="1"/>
  <c r="S323" i="4" s="1"/>
  <c r="AE323" i="4"/>
  <c r="CS323" i="4" s="1"/>
  <c r="R323" i="4" s="1"/>
  <c r="AD323" i="4"/>
  <c r="AB323" i="4" s="1"/>
  <c r="AC323" i="4"/>
  <c r="V323" i="4"/>
  <c r="AI328" i="4" s="1"/>
  <c r="V328" i="4" s="1"/>
  <c r="T323" i="4"/>
  <c r="P323" i="4"/>
  <c r="D323" i="4"/>
  <c r="GX321" i="4"/>
  <c r="GW321" i="4"/>
  <c r="GV321" i="4"/>
  <c r="GU321" i="4"/>
  <c r="GT321" i="4"/>
  <c r="GS321" i="4"/>
  <c r="GR321" i="4"/>
  <c r="GQ321" i="4"/>
  <c r="GP321" i="4"/>
  <c r="GO321" i="4"/>
  <c r="GN321" i="4"/>
  <c r="GM321" i="4"/>
  <c r="GL321" i="4"/>
  <c r="GK321" i="4"/>
  <c r="GJ321" i="4"/>
  <c r="GI321" i="4"/>
  <c r="GH321" i="4"/>
  <c r="GG321" i="4"/>
  <c r="GF321" i="4"/>
  <c r="GE321" i="4"/>
  <c r="GD321" i="4"/>
  <c r="GC321" i="4"/>
  <c r="GB321" i="4"/>
  <c r="GA321" i="4"/>
  <c r="FZ321" i="4"/>
  <c r="FY321" i="4"/>
  <c r="FX321" i="4"/>
  <c r="FW321" i="4"/>
  <c r="FV321" i="4"/>
  <c r="FU321" i="4"/>
  <c r="FT321" i="4"/>
  <c r="FS321" i="4"/>
  <c r="FR321" i="4"/>
  <c r="FQ321" i="4"/>
  <c r="FP321" i="4"/>
  <c r="FO321" i="4"/>
  <c r="FN321" i="4"/>
  <c r="FM321" i="4"/>
  <c r="FL321" i="4"/>
  <c r="FK321" i="4"/>
  <c r="FJ321" i="4"/>
  <c r="FI321" i="4"/>
  <c r="FH321" i="4"/>
  <c r="FG321" i="4"/>
  <c r="FF321" i="4"/>
  <c r="FE321" i="4"/>
  <c r="FD321" i="4"/>
  <c r="FC321" i="4"/>
  <c r="FB321" i="4"/>
  <c r="FA321" i="4"/>
  <c r="EZ321" i="4"/>
  <c r="EY321" i="4"/>
  <c r="EX321" i="4"/>
  <c r="EW321" i="4"/>
  <c r="EV321" i="4"/>
  <c r="EU321" i="4"/>
  <c r="ET321" i="4"/>
  <c r="ES321" i="4"/>
  <c r="ER321" i="4"/>
  <c r="EQ321" i="4"/>
  <c r="EP321" i="4"/>
  <c r="EO321" i="4"/>
  <c r="EN321" i="4"/>
  <c r="EM321" i="4"/>
  <c r="EL321" i="4"/>
  <c r="EK321" i="4"/>
  <c r="EJ321" i="4"/>
  <c r="EI321" i="4"/>
  <c r="EH321" i="4"/>
  <c r="EG321" i="4"/>
  <c r="EF321" i="4"/>
  <c r="EE321" i="4"/>
  <c r="ED321" i="4"/>
  <c r="EC321" i="4"/>
  <c r="EB321" i="4"/>
  <c r="EA321" i="4"/>
  <c r="DZ321" i="4"/>
  <c r="DY321" i="4"/>
  <c r="DX321" i="4"/>
  <c r="DW321" i="4"/>
  <c r="DV321" i="4"/>
  <c r="DU321" i="4"/>
  <c r="DT321" i="4"/>
  <c r="DS321" i="4"/>
  <c r="DR321" i="4"/>
  <c r="DQ321" i="4"/>
  <c r="DP321" i="4"/>
  <c r="DO321" i="4"/>
  <c r="DN321" i="4"/>
  <c r="DM321" i="4"/>
  <c r="DL321" i="4"/>
  <c r="DK321" i="4"/>
  <c r="DJ321" i="4"/>
  <c r="DI321" i="4"/>
  <c r="DH321" i="4"/>
  <c r="DG321" i="4"/>
  <c r="DF321" i="4"/>
  <c r="DE321" i="4"/>
  <c r="DD321" i="4"/>
  <c r="DC321" i="4"/>
  <c r="DB321" i="4"/>
  <c r="DA321" i="4"/>
  <c r="CZ321" i="4"/>
  <c r="CY321" i="4"/>
  <c r="CX321" i="4"/>
  <c r="CW321" i="4"/>
  <c r="CV321" i="4"/>
  <c r="CU321" i="4"/>
  <c r="CT321" i="4"/>
  <c r="CS321" i="4"/>
  <c r="CR321" i="4"/>
  <c r="CQ321" i="4"/>
  <c r="CP321" i="4"/>
  <c r="CO321" i="4"/>
  <c r="CN321" i="4"/>
  <c r="CM321" i="4"/>
  <c r="CK321" i="4"/>
  <c r="BW321" i="4"/>
  <c r="BV321" i="4"/>
  <c r="BU321" i="4"/>
  <c r="BT321" i="4"/>
  <c r="BS321" i="4"/>
  <c r="BR321" i="4"/>
  <c r="BQ321" i="4"/>
  <c r="BP321" i="4"/>
  <c r="BO321" i="4"/>
  <c r="BN321" i="4"/>
  <c r="BM321" i="4"/>
  <c r="BL321" i="4"/>
  <c r="BK321" i="4"/>
  <c r="BJ321" i="4"/>
  <c r="BI321" i="4"/>
  <c r="BH321" i="4"/>
  <c r="BG321" i="4"/>
  <c r="BF321" i="4"/>
  <c r="BE321" i="4"/>
  <c r="BD321" i="4"/>
  <c r="BC321" i="4"/>
  <c r="BB321" i="4"/>
  <c r="AN321" i="4"/>
  <c r="AM321" i="4"/>
  <c r="AA321" i="4"/>
  <c r="Z321" i="4"/>
  <c r="G321" i="4"/>
  <c r="E321" i="4"/>
  <c r="D321" i="4"/>
  <c r="B321" i="4"/>
  <c r="D319" i="4"/>
  <c r="CM285" i="4"/>
  <c r="BD285" i="4" s="1"/>
  <c r="CL285" i="4"/>
  <c r="CK285" i="4"/>
  <c r="BB285" i="4" s="1"/>
  <c r="BZ285" i="4"/>
  <c r="BX285" i="4"/>
  <c r="G285" i="4"/>
  <c r="F285" i="4"/>
  <c r="F278" i="4" s="1"/>
  <c r="D285" i="4"/>
  <c r="C285" i="4"/>
  <c r="B285" i="4"/>
  <c r="GV283" i="4"/>
  <c r="HC283" i="4" s="1"/>
  <c r="GO283" i="4"/>
  <c r="GN283" i="4"/>
  <c r="GL283" i="4"/>
  <c r="FR283" i="4"/>
  <c r="CW283" i="4"/>
  <c r="CV283" i="4"/>
  <c r="CU283" i="4"/>
  <c r="CT283" i="4"/>
  <c r="S283" i="4" s="1"/>
  <c r="CS283" i="4"/>
  <c r="AJ283" i="4"/>
  <c r="CX283" i="4" s="1"/>
  <c r="AI283" i="4"/>
  <c r="AH283" i="4"/>
  <c r="AG283" i="4"/>
  <c r="AF283" i="4"/>
  <c r="AE283" i="4"/>
  <c r="CR283" i="4" s="1"/>
  <c r="AD283" i="4"/>
  <c r="AB283" i="4" s="1"/>
  <c r="AC283" i="4"/>
  <c r="CQ283" i="4" s="1"/>
  <c r="P283" i="4"/>
  <c r="K283" i="4"/>
  <c r="D283" i="4"/>
  <c r="HC282" i="4"/>
  <c r="GX282" i="4"/>
  <c r="GV282" i="4"/>
  <c r="GO282" i="4"/>
  <c r="GN282" i="4"/>
  <c r="GL282" i="4"/>
  <c r="FR282" i="4"/>
  <c r="BY285" i="4" s="1"/>
  <c r="CZ282" i="4"/>
  <c r="Y282" i="4" s="1"/>
  <c r="CV282" i="4"/>
  <c r="CQ282" i="4"/>
  <c r="P282" i="4" s="1"/>
  <c r="AJ282" i="4"/>
  <c r="CX282" i="4" s="1"/>
  <c r="AI282" i="4"/>
  <c r="CW282" i="4" s="1"/>
  <c r="V282" i="4" s="1"/>
  <c r="AH282" i="4"/>
  <c r="AG282" i="4"/>
  <c r="CU282" i="4" s="1"/>
  <c r="T282" i="4" s="1"/>
  <c r="AF282" i="4"/>
  <c r="CT282" i="4" s="1"/>
  <c r="S282" i="4" s="1"/>
  <c r="CY282" i="4" s="1"/>
  <c r="X282" i="4" s="1"/>
  <c r="AE282" i="4"/>
  <c r="AC282" i="4"/>
  <c r="W282" i="4"/>
  <c r="U282" i="4"/>
  <c r="K282" i="4"/>
  <c r="I282" i="4"/>
  <c r="I283" i="4" s="1"/>
  <c r="V283" i="4" s="1"/>
  <c r="D282" i="4"/>
  <c r="HC281" i="4"/>
  <c r="GX281" i="4" s="1"/>
  <c r="GV281" i="4"/>
  <c r="GO281" i="4"/>
  <c r="GN281" i="4"/>
  <c r="GL281" i="4"/>
  <c r="FR281" i="4"/>
  <c r="CX281" i="4"/>
  <c r="W281" i="4" s="1"/>
  <c r="CW281" i="4"/>
  <c r="V281" i="4" s="1"/>
  <c r="CV281" i="4"/>
  <c r="U281" i="4" s="1"/>
  <c r="CR281" i="4"/>
  <c r="Q281" i="4" s="1"/>
  <c r="AJ281" i="4"/>
  <c r="AI281" i="4"/>
  <c r="AH281" i="4"/>
  <c r="AG281" i="4"/>
  <c r="CU281" i="4" s="1"/>
  <c r="T281" i="4" s="1"/>
  <c r="AF281" i="4"/>
  <c r="CT281" i="4" s="1"/>
  <c r="AE281" i="4"/>
  <c r="AC281" i="4"/>
  <c r="S281" i="4"/>
  <c r="I281" i="4"/>
  <c r="HC280" i="4"/>
  <c r="GX280" i="4" s="1"/>
  <c r="GV280" i="4"/>
  <c r="GO280" i="4"/>
  <c r="CC285" i="4" s="1"/>
  <c r="GN280" i="4"/>
  <c r="CB285" i="4" s="1"/>
  <c r="AS285" i="4" s="1"/>
  <c r="GL280" i="4"/>
  <c r="FR280" i="4"/>
  <c r="CX280" i="4"/>
  <c r="CT280" i="4"/>
  <c r="CS280" i="4"/>
  <c r="R280" i="4" s="1"/>
  <c r="CR280" i="4"/>
  <c r="Q280" i="4" s="1"/>
  <c r="CQ280" i="4"/>
  <c r="P280" i="4" s="1"/>
  <c r="CP280" i="4" s="1"/>
  <c r="O280" i="4" s="1"/>
  <c r="AJ280" i="4"/>
  <c r="AI280" i="4"/>
  <c r="CW280" i="4" s="1"/>
  <c r="V280" i="4" s="1"/>
  <c r="AH280" i="4"/>
  <c r="CV280" i="4" s="1"/>
  <c r="U280" i="4" s="1"/>
  <c r="AG280" i="4"/>
  <c r="CU280" i="4" s="1"/>
  <c r="T280" i="4" s="1"/>
  <c r="AF280" i="4"/>
  <c r="AE280" i="4"/>
  <c r="AD280" i="4"/>
  <c r="AC280" i="4"/>
  <c r="AB280" i="4" s="1"/>
  <c r="W280" i="4"/>
  <c r="S280" i="4"/>
  <c r="D280" i="4"/>
  <c r="GX278" i="4"/>
  <c r="GW278" i="4"/>
  <c r="GV278" i="4"/>
  <c r="GU278" i="4"/>
  <c r="GT278" i="4"/>
  <c r="GS278" i="4"/>
  <c r="GR278" i="4"/>
  <c r="GQ278" i="4"/>
  <c r="GP278" i="4"/>
  <c r="GO278" i="4"/>
  <c r="GN278" i="4"/>
  <c r="GM278" i="4"/>
  <c r="GL278" i="4"/>
  <c r="GK278" i="4"/>
  <c r="GJ278" i="4"/>
  <c r="GI278" i="4"/>
  <c r="GH278" i="4"/>
  <c r="GG278" i="4"/>
  <c r="GF278" i="4"/>
  <c r="GE278" i="4"/>
  <c r="GD278" i="4"/>
  <c r="GC278" i="4"/>
  <c r="GB278" i="4"/>
  <c r="GA278" i="4"/>
  <c r="FZ278" i="4"/>
  <c r="FY278" i="4"/>
  <c r="FX278" i="4"/>
  <c r="FW278" i="4"/>
  <c r="FV278" i="4"/>
  <c r="FU278" i="4"/>
  <c r="FT278" i="4"/>
  <c r="FS278" i="4"/>
  <c r="FR278" i="4"/>
  <c r="FQ278" i="4"/>
  <c r="FP278" i="4"/>
  <c r="FO278" i="4"/>
  <c r="FN278" i="4"/>
  <c r="FM278" i="4"/>
  <c r="FL278" i="4"/>
  <c r="FK278" i="4"/>
  <c r="FJ278" i="4"/>
  <c r="FI278" i="4"/>
  <c r="FH278" i="4"/>
  <c r="FG278" i="4"/>
  <c r="FF278" i="4"/>
  <c r="FE278" i="4"/>
  <c r="FD278" i="4"/>
  <c r="FC278" i="4"/>
  <c r="FB278" i="4"/>
  <c r="FA278" i="4"/>
  <c r="EZ278" i="4"/>
  <c r="EY278" i="4"/>
  <c r="EX278" i="4"/>
  <c r="EW278" i="4"/>
  <c r="EV278" i="4"/>
  <c r="EU278" i="4"/>
  <c r="ET278" i="4"/>
  <c r="ES278" i="4"/>
  <c r="ER278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K278" i="4"/>
  <c r="CB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AN278" i="4"/>
  <c r="AM278" i="4"/>
  <c r="AA278" i="4"/>
  <c r="Z278" i="4"/>
  <c r="G278" i="4"/>
  <c r="E278" i="4"/>
  <c r="D278" i="4"/>
  <c r="C278" i="4"/>
  <c r="B278" i="4"/>
  <c r="D276" i="4"/>
  <c r="GX274" i="4"/>
  <c r="GW274" i="4"/>
  <c r="GV274" i="4"/>
  <c r="GU274" i="4"/>
  <c r="GT274" i="4"/>
  <c r="GS274" i="4"/>
  <c r="GR274" i="4"/>
  <c r="GQ274" i="4"/>
  <c r="GP274" i="4"/>
  <c r="GO274" i="4"/>
  <c r="GN274" i="4"/>
  <c r="GM274" i="4"/>
  <c r="GL274" i="4"/>
  <c r="GK274" i="4"/>
  <c r="GJ274" i="4"/>
  <c r="GI274" i="4"/>
  <c r="GH274" i="4"/>
  <c r="GG274" i="4"/>
  <c r="GF274" i="4"/>
  <c r="GE274" i="4"/>
  <c r="GD274" i="4"/>
  <c r="GC274" i="4"/>
  <c r="GB274" i="4"/>
  <c r="GA274" i="4"/>
  <c r="FZ274" i="4"/>
  <c r="FY274" i="4"/>
  <c r="FX274" i="4"/>
  <c r="FW274" i="4"/>
  <c r="FV274" i="4"/>
  <c r="FU274" i="4"/>
  <c r="FT274" i="4"/>
  <c r="FS274" i="4"/>
  <c r="FR274" i="4"/>
  <c r="FQ274" i="4"/>
  <c r="FP274" i="4"/>
  <c r="FO274" i="4"/>
  <c r="FN274" i="4"/>
  <c r="FM274" i="4"/>
  <c r="FL274" i="4"/>
  <c r="FK274" i="4"/>
  <c r="FJ274" i="4"/>
  <c r="FI274" i="4"/>
  <c r="FH274" i="4"/>
  <c r="FG274" i="4"/>
  <c r="FF274" i="4"/>
  <c r="FE274" i="4"/>
  <c r="FD274" i="4"/>
  <c r="FC274" i="4"/>
  <c r="FB274" i="4"/>
  <c r="FA274" i="4"/>
  <c r="EZ274" i="4"/>
  <c r="EY274" i="4"/>
  <c r="EX274" i="4"/>
  <c r="EW274" i="4"/>
  <c r="EV274" i="4"/>
  <c r="EU274" i="4"/>
  <c r="ET274" i="4"/>
  <c r="ES274" i="4"/>
  <c r="ER274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G274" i="4"/>
  <c r="F274" i="4"/>
  <c r="E274" i="4"/>
  <c r="D274" i="4"/>
  <c r="B274" i="4"/>
  <c r="D272" i="4"/>
  <c r="G238" i="4"/>
  <c r="F238" i="4"/>
  <c r="D238" i="4"/>
  <c r="C238" i="4"/>
  <c r="B238" i="4"/>
  <c r="CM204" i="4"/>
  <c r="CL204" i="4"/>
  <c r="BC204" i="4" s="1"/>
  <c r="CK204" i="4"/>
  <c r="CK197" i="4" s="1"/>
  <c r="BX204" i="4"/>
  <c r="AO204" i="4" s="1"/>
  <c r="BB204" i="4"/>
  <c r="G204" i="4"/>
  <c r="G197" i="4" s="1"/>
  <c r="F204" i="4"/>
  <c r="D204" i="4"/>
  <c r="C204" i="4"/>
  <c r="B204" i="4"/>
  <c r="GV202" i="4"/>
  <c r="HC202" i="4" s="1"/>
  <c r="GX202" i="4" s="1"/>
  <c r="GO202" i="4"/>
  <c r="GN202" i="4"/>
  <c r="GL202" i="4"/>
  <c r="FR202" i="4"/>
  <c r="CW202" i="4"/>
  <c r="CV202" i="4"/>
  <c r="U202" i="4" s="1"/>
  <c r="CU202" i="4"/>
  <c r="T202" i="4" s="1"/>
  <c r="CT202" i="4"/>
  <c r="S202" i="4" s="1"/>
  <c r="AJ202" i="4"/>
  <c r="CX202" i="4" s="1"/>
  <c r="AI202" i="4"/>
  <c r="AH202" i="4"/>
  <c r="AG202" i="4"/>
  <c r="AF202" i="4"/>
  <c r="AE202" i="4"/>
  <c r="AC202" i="4"/>
  <c r="W202" i="4"/>
  <c r="I202" i="4"/>
  <c r="V202" i="4" s="1"/>
  <c r="D202" i="4"/>
  <c r="HC201" i="4"/>
  <c r="GX201" i="4" s="1"/>
  <c r="GV201" i="4"/>
  <c r="GO201" i="4"/>
  <c r="GN201" i="4"/>
  <c r="GL201" i="4"/>
  <c r="FR201" i="4"/>
  <c r="CW201" i="4"/>
  <c r="CS201" i="4"/>
  <c r="CR201" i="4"/>
  <c r="Q201" i="4" s="1"/>
  <c r="CQ201" i="4"/>
  <c r="P201" i="4" s="1"/>
  <c r="AJ201" i="4"/>
  <c r="CX201" i="4" s="1"/>
  <c r="W201" i="4" s="1"/>
  <c r="AI201" i="4"/>
  <c r="AH201" i="4"/>
  <c r="CV201" i="4" s="1"/>
  <c r="U201" i="4" s="1"/>
  <c r="AG201" i="4"/>
  <c r="CU201" i="4" s="1"/>
  <c r="T201" i="4" s="1"/>
  <c r="AF201" i="4"/>
  <c r="CT201" i="4" s="1"/>
  <c r="S201" i="4" s="1"/>
  <c r="AE201" i="4"/>
  <c r="AD201" i="4" s="1"/>
  <c r="AB201" i="4" s="1"/>
  <c r="AC201" i="4"/>
  <c r="V201" i="4"/>
  <c r="R201" i="4"/>
  <c r="K201" i="4"/>
  <c r="I201" i="4"/>
  <c r="K202" i="4" s="1"/>
  <c r="D201" i="4"/>
  <c r="HC200" i="4"/>
  <c r="GX200" i="4" s="1"/>
  <c r="GV200" i="4"/>
  <c r="GO200" i="4"/>
  <c r="GN200" i="4"/>
  <c r="GL200" i="4"/>
  <c r="FR200" i="4"/>
  <c r="CY200" i="4"/>
  <c r="X200" i="4" s="1"/>
  <c r="CX200" i="4"/>
  <c r="W200" i="4" s="1"/>
  <c r="CW200" i="4"/>
  <c r="CS200" i="4"/>
  <c r="AJ200" i="4"/>
  <c r="AI200" i="4"/>
  <c r="AH200" i="4"/>
  <c r="CV200" i="4" s="1"/>
  <c r="AG200" i="4"/>
  <c r="CU200" i="4" s="1"/>
  <c r="AF200" i="4"/>
  <c r="CT200" i="4" s="1"/>
  <c r="S200" i="4" s="1"/>
  <c r="CZ200" i="4" s="1"/>
  <c r="Y200" i="4" s="1"/>
  <c r="AE200" i="4"/>
  <c r="CR200" i="4" s="1"/>
  <c r="Q200" i="4" s="1"/>
  <c r="AD200" i="4"/>
  <c r="AC200" i="4"/>
  <c r="CQ200" i="4" s="1"/>
  <c r="P200" i="4" s="1"/>
  <c r="AB200" i="4"/>
  <c r="T200" i="4"/>
  <c r="R200" i="4"/>
  <c r="GK200" i="4" s="1"/>
  <c r="I200" i="4"/>
  <c r="HC199" i="4"/>
  <c r="GX199" i="4" s="1"/>
  <c r="GV199" i="4"/>
  <c r="GO199" i="4"/>
  <c r="CC204" i="4" s="1"/>
  <c r="AT204" i="4" s="1"/>
  <c r="GN199" i="4"/>
  <c r="CB204" i="4" s="1"/>
  <c r="GL199" i="4"/>
  <c r="FR199" i="4"/>
  <c r="BY204" i="4" s="1"/>
  <c r="CU199" i="4"/>
  <c r="CT199" i="4"/>
  <c r="S199" i="4" s="1"/>
  <c r="CZ199" i="4" s="1"/>
  <c r="Y199" i="4" s="1"/>
  <c r="CS199" i="4"/>
  <c r="R199" i="4" s="1"/>
  <c r="CR199" i="4"/>
  <c r="Q199" i="4" s="1"/>
  <c r="CQ199" i="4"/>
  <c r="P199" i="4" s="1"/>
  <c r="AJ199" i="4"/>
  <c r="CX199" i="4" s="1"/>
  <c r="W199" i="4" s="1"/>
  <c r="AI199" i="4"/>
  <c r="CW199" i="4" s="1"/>
  <c r="V199" i="4" s="1"/>
  <c r="AH199" i="4"/>
  <c r="CV199" i="4" s="1"/>
  <c r="U199" i="4" s="1"/>
  <c r="AG199" i="4"/>
  <c r="AF199" i="4"/>
  <c r="AE199" i="4"/>
  <c r="AD199" i="4"/>
  <c r="AC199" i="4"/>
  <c r="AB199" i="4"/>
  <c r="T199" i="4"/>
  <c r="D199" i="4"/>
  <c r="GX197" i="4"/>
  <c r="GW197" i="4"/>
  <c r="GV197" i="4"/>
  <c r="GU197" i="4"/>
  <c r="GT197" i="4"/>
  <c r="GS197" i="4"/>
  <c r="GR197" i="4"/>
  <c r="GQ197" i="4"/>
  <c r="GP197" i="4"/>
  <c r="GO197" i="4"/>
  <c r="GN197" i="4"/>
  <c r="GM197" i="4"/>
  <c r="GL197" i="4"/>
  <c r="GK197" i="4"/>
  <c r="GJ197" i="4"/>
  <c r="GI197" i="4"/>
  <c r="GH197" i="4"/>
  <c r="GG197" i="4"/>
  <c r="GF197" i="4"/>
  <c r="GE197" i="4"/>
  <c r="GD197" i="4"/>
  <c r="GC197" i="4"/>
  <c r="GB197" i="4"/>
  <c r="GA197" i="4"/>
  <c r="FZ197" i="4"/>
  <c r="FY197" i="4"/>
  <c r="FX197" i="4"/>
  <c r="FW197" i="4"/>
  <c r="FV197" i="4"/>
  <c r="FU197" i="4"/>
  <c r="FT197" i="4"/>
  <c r="FS197" i="4"/>
  <c r="FR197" i="4"/>
  <c r="FQ197" i="4"/>
  <c r="FP197" i="4"/>
  <c r="FO197" i="4"/>
  <c r="FN197" i="4"/>
  <c r="FM197" i="4"/>
  <c r="FL197" i="4"/>
  <c r="FK197" i="4"/>
  <c r="FJ197" i="4"/>
  <c r="FI197" i="4"/>
  <c r="FH197" i="4"/>
  <c r="FG197" i="4"/>
  <c r="FF197" i="4"/>
  <c r="FE197" i="4"/>
  <c r="FD197" i="4"/>
  <c r="FC197" i="4"/>
  <c r="FB197" i="4"/>
  <c r="FA197" i="4"/>
  <c r="EZ197" i="4"/>
  <c r="EY197" i="4"/>
  <c r="EX197" i="4"/>
  <c r="EW197" i="4"/>
  <c r="EV197" i="4"/>
  <c r="EU197" i="4"/>
  <c r="ET197" i="4"/>
  <c r="ES197" i="4"/>
  <c r="ER197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L197" i="4"/>
  <c r="CC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AN197" i="4"/>
  <c r="AM197" i="4"/>
  <c r="AA197" i="4"/>
  <c r="Z197" i="4"/>
  <c r="F197" i="4"/>
  <c r="E197" i="4"/>
  <c r="D197" i="4"/>
  <c r="C197" i="4"/>
  <c r="B197" i="4"/>
  <c r="D195" i="4"/>
  <c r="CM161" i="4"/>
  <c r="BD161" i="4" s="1"/>
  <c r="CL161" i="4"/>
  <c r="BC161" i="4" s="1"/>
  <c r="BC238" i="4" s="1"/>
  <c r="F254" i="4" s="1"/>
  <c r="CK161" i="4"/>
  <c r="BZ161" i="4"/>
  <c r="AQ161" i="4" s="1"/>
  <c r="BX161" i="4"/>
  <c r="BX154" i="4" s="1"/>
  <c r="BB161" i="4"/>
  <c r="AO161" i="4"/>
  <c r="G161" i="4"/>
  <c r="G154" i="4" s="1"/>
  <c r="F161" i="4"/>
  <c r="F154" i="4" s="1"/>
  <c r="D161" i="4"/>
  <c r="C161" i="4"/>
  <c r="B161" i="4"/>
  <c r="B154" i="4" s="1"/>
  <c r="GV159" i="4"/>
  <c r="HC159" i="4" s="1"/>
  <c r="GX159" i="4" s="1"/>
  <c r="GO159" i="4"/>
  <c r="GN159" i="4"/>
  <c r="GL159" i="4"/>
  <c r="FR159" i="4"/>
  <c r="CV159" i="4"/>
  <c r="CT159" i="4"/>
  <c r="CS159" i="4"/>
  <c r="R159" i="4" s="1"/>
  <c r="CR159" i="4"/>
  <c r="Q159" i="4" s="1"/>
  <c r="AJ159" i="4"/>
  <c r="CX159" i="4" s="1"/>
  <c r="W159" i="4" s="1"/>
  <c r="AI159" i="4"/>
  <c r="CW159" i="4" s="1"/>
  <c r="V159" i="4" s="1"/>
  <c r="AH159" i="4"/>
  <c r="AG159" i="4"/>
  <c r="CU159" i="4" s="1"/>
  <c r="T159" i="4" s="1"/>
  <c r="AF159" i="4"/>
  <c r="AE159" i="4"/>
  <c r="AD159" i="4" s="1"/>
  <c r="AB159" i="4" s="1"/>
  <c r="AC159" i="4"/>
  <c r="CQ159" i="4" s="1"/>
  <c r="P159" i="4" s="1"/>
  <c r="S159" i="4"/>
  <c r="K159" i="4"/>
  <c r="I159" i="4"/>
  <c r="U159" i="4" s="1"/>
  <c r="D159" i="4"/>
  <c r="HC158" i="4"/>
  <c r="GX158" i="4"/>
  <c r="GV158" i="4"/>
  <c r="GO158" i="4"/>
  <c r="GN158" i="4"/>
  <c r="GL158" i="4"/>
  <c r="FR158" i="4"/>
  <c r="CW158" i="4"/>
  <c r="V158" i="4" s="1"/>
  <c r="CV158" i="4"/>
  <c r="U158" i="4" s="1"/>
  <c r="K143" i="1" s="1"/>
  <c r="CU158" i="4"/>
  <c r="CS158" i="4"/>
  <c r="R158" i="4" s="1"/>
  <c r="CQ158" i="4"/>
  <c r="AJ158" i="4"/>
  <c r="CX158" i="4" s="1"/>
  <c r="W158" i="4" s="1"/>
  <c r="AI158" i="4"/>
  <c r="AH158" i="4"/>
  <c r="AG158" i="4"/>
  <c r="AF158" i="4"/>
  <c r="CT158" i="4" s="1"/>
  <c r="S158" i="4" s="1"/>
  <c r="AE158" i="4"/>
  <c r="AC158" i="4"/>
  <c r="T158" i="4"/>
  <c r="P158" i="4"/>
  <c r="K158" i="4"/>
  <c r="I158" i="4"/>
  <c r="D158" i="4"/>
  <c r="GV157" i="4"/>
  <c r="HC157" i="4" s="1"/>
  <c r="GX157" i="4" s="1"/>
  <c r="GO157" i="4"/>
  <c r="GN157" i="4"/>
  <c r="GL157" i="4"/>
  <c r="FR157" i="4"/>
  <c r="CW157" i="4"/>
  <c r="CV157" i="4"/>
  <c r="U157" i="4" s="1"/>
  <c r="CU157" i="4"/>
  <c r="T157" i="4" s="1"/>
  <c r="CS157" i="4"/>
  <c r="R157" i="4" s="1"/>
  <c r="CR157" i="4"/>
  <c r="Q157" i="4" s="1"/>
  <c r="CQ157" i="4"/>
  <c r="AJ157" i="4"/>
  <c r="CX157" i="4" s="1"/>
  <c r="W157" i="4" s="1"/>
  <c r="AI157" i="4"/>
  <c r="AH157" i="4"/>
  <c r="AG157" i="4"/>
  <c r="AF157" i="4"/>
  <c r="CT157" i="4" s="1"/>
  <c r="S157" i="4" s="1"/>
  <c r="AE157" i="4"/>
  <c r="AD157" i="4"/>
  <c r="AB157" i="4" s="1"/>
  <c r="AC157" i="4"/>
  <c r="V157" i="4"/>
  <c r="P157" i="4"/>
  <c r="I157" i="4"/>
  <c r="HC156" i="4"/>
  <c r="GX156" i="4" s="1"/>
  <c r="CJ161" i="4" s="1"/>
  <c r="GV156" i="4"/>
  <c r="GO156" i="4"/>
  <c r="GN156" i="4"/>
  <c r="CB161" i="4" s="1"/>
  <c r="AS161" i="4" s="1"/>
  <c r="GL156" i="4"/>
  <c r="GK156" i="4"/>
  <c r="FR156" i="4"/>
  <c r="CX156" i="4"/>
  <c r="W156" i="4" s="1"/>
  <c r="CW156" i="4"/>
  <c r="CS156" i="4"/>
  <c r="CQ156" i="4"/>
  <c r="AJ156" i="4"/>
  <c r="AI156" i="4"/>
  <c r="AH156" i="4"/>
  <c r="CV156" i="4" s="1"/>
  <c r="U156" i="4" s="1"/>
  <c r="AG156" i="4"/>
  <c r="CU156" i="4" s="1"/>
  <c r="T156" i="4" s="1"/>
  <c r="AG161" i="4" s="1"/>
  <c r="AF156" i="4"/>
  <c r="CT156" i="4" s="1"/>
  <c r="AE156" i="4"/>
  <c r="CR156" i="4" s="1"/>
  <c r="Q156" i="4" s="1"/>
  <c r="AD156" i="4"/>
  <c r="AB156" i="4" s="1"/>
  <c r="AC156" i="4"/>
  <c r="V156" i="4"/>
  <c r="S156" i="4"/>
  <c r="R156" i="4"/>
  <c r="P156" i="4"/>
  <c r="D156" i="4"/>
  <c r="GX154" i="4"/>
  <c r="GW154" i="4"/>
  <c r="GV154" i="4"/>
  <c r="GU154" i="4"/>
  <c r="GT154" i="4"/>
  <c r="GS154" i="4"/>
  <c r="GR154" i="4"/>
  <c r="GQ154" i="4"/>
  <c r="GP154" i="4"/>
  <c r="GO154" i="4"/>
  <c r="GN154" i="4"/>
  <c r="GM154" i="4"/>
  <c r="GL154" i="4"/>
  <c r="GK154" i="4"/>
  <c r="GJ154" i="4"/>
  <c r="GI154" i="4"/>
  <c r="GH154" i="4"/>
  <c r="GG154" i="4"/>
  <c r="GF154" i="4"/>
  <c r="GE154" i="4"/>
  <c r="GD154" i="4"/>
  <c r="GC154" i="4"/>
  <c r="GB154" i="4"/>
  <c r="GA154" i="4"/>
  <c r="FZ154" i="4"/>
  <c r="FY154" i="4"/>
  <c r="FX154" i="4"/>
  <c r="FW154" i="4"/>
  <c r="FV154" i="4"/>
  <c r="FU154" i="4"/>
  <c r="FT154" i="4"/>
  <c r="FS154" i="4"/>
  <c r="FR154" i="4"/>
  <c r="FQ154" i="4"/>
  <c r="FP154" i="4"/>
  <c r="FO154" i="4"/>
  <c r="FN154" i="4"/>
  <c r="FM154" i="4"/>
  <c r="FL154" i="4"/>
  <c r="FK154" i="4"/>
  <c r="FJ154" i="4"/>
  <c r="FI154" i="4"/>
  <c r="FH154" i="4"/>
  <c r="FG154" i="4"/>
  <c r="FF154" i="4"/>
  <c r="FE154" i="4"/>
  <c r="FD154" i="4"/>
  <c r="FC154" i="4"/>
  <c r="FB154" i="4"/>
  <c r="FA154" i="4"/>
  <c r="EZ154" i="4"/>
  <c r="EY154" i="4"/>
  <c r="EX154" i="4"/>
  <c r="EW154" i="4"/>
  <c r="EV154" i="4"/>
  <c r="EU154" i="4"/>
  <c r="ET154" i="4"/>
  <c r="ES154" i="4"/>
  <c r="ER154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AN154" i="4"/>
  <c r="AM154" i="4"/>
  <c r="AA154" i="4"/>
  <c r="Z154" i="4"/>
  <c r="E154" i="4"/>
  <c r="D154" i="4"/>
  <c r="C154" i="4"/>
  <c r="D152" i="4"/>
  <c r="GX150" i="4"/>
  <c r="GW150" i="4"/>
  <c r="GV150" i="4"/>
  <c r="GU150" i="4"/>
  <c r="GT150" i="4"/>
  <c r="GS150" i="4"/>
  <c r="GR150" i="4"/>
  <c r="GQ150" i="4"/>
  <c r="GP150" i="4"/>
  <c r="GO150" i="4"/>
  <c r="GN150" i="4"/>
  <c r="GM150" i="4"/>
  <c r="GL150" i="4"/>
  <c r="GK150" i="4"/>
  <c r="GJ150" i="4"/>
  <c r="GI150" i="4"/>
  <c r="GH150" i="4"/>
  <c r="GG150" i="4"/>
  <c r="GF150" i="4"/>
  <c r="GE150" i="4"/>
  <c r="GD150" i="4"/>
  <c r="GC150" i="4"/>
  <c r="GB150" i="4"/>
  <c r="GA150" i="4"/>
  <c r="FZ150" i="4"/>
  <c r="FY150" i="4"/>
  <c r="FX150" i="4"/>
  <c r="FW150" i="4"/>
  <c r="FV150" i="4"/>
  <c r="FU150" i="4"/>
  <c r="FT150" i="4"/>
  <c r="FS150" i="4"/>
  <c r="FR150" i="4"/>
  <c r="FQ150" i="4"/>
  <c r="FP150" i="4"/>
  <c r="FO150" i="4"/>
  <c r="FN150" i="4"/>
  <c r="FM150" i="4"/>
  <c r="FL150" i="4"/>
  <c r="FK150" i="4"/>
  <c r="FJ150" i="4"/>
  <c r="FI150" i="4"/>
  <c r="FH150" i="4"/>
  <c r="FG150" i="4"/>
  <c r="FF150" i="4"/>
  <c r="FE150" i="4"/>
  <c r="FD150" i="4"/>
  <c r="FC150" i="4"/>
  <c r="FB150" i="4"/>
  <c r="FA150" i="4"/>
  <c r="EZ150" i="4"/>
  <c r="EY150" i="4"/>
  <c r="EX150" i="4"/>
  <c r="EW150" i="4"/>
  <c r="EV150" i="4"/>
  <c r="EU150" i="4"/>
  <c r="ET150" i="4"/>
  <c r="ES150" i="4"/>
  <c r="ER150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C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G150" i="4"/>
  <c r="F150" i="4"/>
  <c r="E150" i="4"/>
  <c r="D150" i="4"/>
  <c r="C150" i="4"/>
  <c r="B150" i="4"/>
  <c r="D148" i="4"/>
  <c r="G114" i="4"/>
  <c r="F114" i="4"/>
  <c r="D114" i="4"/>
  <c r="C114" i="4"/>
  <c r="B114" i="4"/>
  <c r="CM80" i="4"/>
  <c r="CL80" i="4"/>
  <c r="BC80" i="4" s="1"/>
  <c r="BC73" i="4" s="1"/>
  <c r="CK80" i="4"/>
  <c r="CK73" i="4" s="1"/>
  <c r="BZ80" i="4"/>
  <c r="AQ80" i="4" s="1"/>
  <c r="BX80" i="4"/>
  <c r="BD80" i="4"/>
  <c r="F105" i="4" s="1"/>
  <c r="BB80" i="4"/>
  <c r="F93" i="4" s="1"/>
  <c r="G80" i="4"/>
  <c r="G73" i="4" s="1"/>
  <c r="F80" i="4"/>
  <c r="D80" i="4"/>
  <c r="C80" i="4"/>
  <c r="B80" i="4"/>
  <c r="GV78" i="4"/>
  <c r="HC78" i="4" s="1"/>
  <c r="GX78" i="4" s="1"/>
  <c r="GO78" i="4"/>
  <c r="GN78" i="4"/>
  <c r="GL78" i="4"/>
  <c r="FR78" i="4"/>
  <c r="CY78" i="4"/>
  <c r="X78" i="4" s="1"/>
  <c r="CW78" i="4"/>
  <c r="CU78" i="4"/>
  <c r="T78" i="4" s="1"/>
  <c r="CT78" i="4"/>
  <c r="S78" i="4" s="1"/>
  <c r="CZ78" i="4" s="1"/>
  <c r="Y78" i="4" s="1"/>
  <c r="CS78" i="4"/>
  <c r="CR78" i="4"/>
  <c r="Q78" i="4" s="1"/>
  <c r="CQ78" i="4"/>
  <c r="CP78" i="4"/>
  <c r="O78" i="4" s="1"/>
  <c r="AJ78" i="4"/>
  <c r="CX78" i="4" s="1"/>
  <c r="AI78" i="4"/>
  <c r="AH78" i="4"/>
  <c r="CV78" i="4" s="1"/>
  <c r="U78" i="4" s="1"/>
  <c r="AG78" i="4"/>
  <c r="AF78" i="4"/>
  <c r="AE78" i="4"/>
  <c r="AD78" i="4"/>
  <c r="AC78" i="4"/>
  <c r="AB78" i="4"/>
  <c r="W78" i="4"/>
  <c r="V78" i="4"/>
  <c r="P78" i="4"/>
  <c r="K78" i="4"/>
  <c r="I78" i="4"/>
  <c r="D78" i="4"/>
  <c r="HC77" i="4"/>
  <c r="GX77" i="4" s="1"/>
  <c r="GV77" i="4"/>
  <c r="GO77" i="4"/>
  <c r="GN77" i="4"/>
  <c r="GL77" i="4"/>
  <c r="FR77" i="4"/>
  <c r="BY80" i="4" s="1"/>
  <c r="CX77" i="4"/>
  <c r="CV77" i="4"/>
  <c r="CT77" i="4"/>
  <c r="S77" i="4" s="1"/>
  <c r="CY77" i="4" s="1"/>
  <c r="X77" i="4" s="1"/>
  <c r="AJ77" i="4"/>
  <c r="AI77" i="4"/>
  <c r="CW77" i="4" s="1"/>
  <c r="V77" i="4" s="1"/>
  <c r="AH77" i="4"/>
  <c r="AG77" i="4"/>
  <c r="CU77" i="4" s="1"/>
  <c r="T77" i="4" s="1"/>
  <c r="AF77" i="4"/>
  <c r="AE77" i="4"/>
  <c r="CS77" i="4" s="1"/>
  <c r="R77" i="4" s="1"/>
  <c r="J91" i="1" s="1"/>
  <c r="AC77" i="4"/>
  <c r="W77" i="4"/>
  <c r="U77" i="4"/>
  <c r="K77" i="4"/>
  <c r="I77" i="4"/>
  <c r="D77" i="4"/>
  <c r="GV76" i="4"/>
  <c r="HC76" i="4" s="1"/>
  <c r="GX76" i="4" s="1"/>
  <c r="GO76" i="4"/>
  <c r="GN76" i="4"/>
  <c r="CB80" i="4" s="1"/>
  <c r="CB73" i="4" s="1"/>
  <c r="GL76" i="4"/>
  <c r="FR76" i="4"/>
  <c r="CX76" i="4"/>
  <c r="CW76" i="4"/>
  <c r="V76" i="4" s="1"/>
  <c r="CV76" i="4"/>
  <c r="U76" i="4" s="1"/>
  <c r="CT76" i="4"/>
  <c r="CS76" i="4"/>
  <c r="R76" i="4" s="1"/>
  <c r="GK76" i="4" s="1"/>
  <c r="AJ76" i="4"/>
  <c r="AI76" i="4"/>
  <c r="AH76" i="4"/>
  <c r="AG76" i="4"/>
  <c r="CU76" i="4" s="1"/>
  <c r="T76" i="4" s="1"/>
  <c r="AF76" i="4"/>
  <c r="AE76" i="4"/>
  <c r="AC76" i="4"/>
  <c r="CQ76" i="4" s="1"/>
  <c r="P76" i="4" s="1"/>
  <c r="W76" i="4"/>
  <c r="S76" i="4"/>
  <c r="I76" i="4"/>
  <c r="GV75" i="4"/>
  <c r="HC75" i="4" s="1"/>
  <c r="GX75" i="4" s="1"/>
  <c r="CJ80" i="4" s="1"/>
  <c r="GO75" i="4"/>
  <c r="CC80" i="4" s="1"/>
  <c r="AT80" i="4" s="1"/>
  <c r="F98" i="4" s="1"/>
  <c r="GN75" i="4"/>
  <c r="GL75" i="4"/>
  <c r="FR75" i="4"/>
  <c r="CY75" i="4"/>
  <c r="X75" i="4" s="1"/>
  <c r="CX75" i="4"/>
  <c r="CR75" i="4"/>
  <c r="Q75" i="4" s="1"/>
  <c r="CQ75" i="4"/>
  <c r="P75" i="4" s="1"/>
  <c r="CP75" i="4"/>
  <c r="O75" i="4" s="1"/>
  <c r="AJ75" i="4"/>
  <c r="AI75" i="4"/>
  <c r="CW75" i="4" s="1"/>
  <c r="V75" i="4" s="1"/>
  <c r="AH75" i="4"/>
  <c r="CV75" i="4" s="1"/>
  <c r="U75" i="4" s="1"/>
  <c r="AG75" i="4"/>
  <c r="CU75" i="4" s="1"/>
  <c r="AF75" i="4"/>
  <c r="CT75" i="4" s="1"/>
  <c r="S75" i="4" s="1"/>
  <c r="AE75" i="4"/>
  <c r="AC75" i="4"/>
  <c r="W75" i="4"/>
  <c r="T75" i="4"/>
  <c r="D75" i="4"/>
  <c r="GX73" i="4"/>
  <c r="GW73" i="4"/>
  <c r="GV73" i="4"/>
  <c r="GU73" i="4"/>
  <c r="GT73" i="4"/>
  <c r="GS73" i="4"/>
  <c r="GR73" i="4"/>
  <c r="GQ73" i="4"/>
  <c r="GP73" i="4"/>
  <c r="GO73" i="4"/>
  <c r="GN73" i="4"/>
  <c r="GM73" i="4"/>
  <c r="GL73" i="4"/>
  <c r="GK73" i="4"/>
  <c r="GJ73" i="4"/>
  <c r="GI73" i="4"/>
  <c r="GH73" i="4"/>
  <c r="GG73" i="4"/>
  <c r="GF73" i="4"/>
  <c r="GE73" i="4"/>
  <c r="GD73" i="4"/>
  <c r="GC73" i="4"/>
  <c r="GB73" i="4"/>
  <c r="GA73" i="4"/>
  <c r="FZ73" i="4"/>
  <c r="FY73" i="4"/>
  <c r="FX73" i="4"/>
  <c r="FW73" i="4"/>
  <c r="FV73" i="4"/>
  <c r="FU73" i="4"/>
  <c r="FT73" i="4"/>
  <c r="FS73" i="4"/>
  <c r="FR73" i="4"/>
  <c r="FQ73" i="4"/>
  <c r="FP73" i="4"/>
  <c r="FO73" i="4"/>
  <c r="FN73" i="4"/>
  <c r="FM73" i="4"/>
  <c r="FL73" i="4"/>
  <c r="FK73" i="4"/>
  <c r="FJ73" i="4"/>
  <c r="FI73" i="4"/>
  <c r="FH73" i="4"/>
  <c r="FG73" i="4"/>
  <c r="FF73" i="4"/>
  <c r="FE73" i="4"/>
  <c r="FD73" i="4"/>
  <c r="FC73" i="4"/>
  <c r="FB73" i="4"/>
  <c r="FA73" i="4"/>
  <c r="EZ73" i="4"/>
  <c r="EY73" i="4"/>
  <c r="EX73" i="4"/>
  <c r="EW73" i="4"/>
  <c r="EV73" i="4"/>
  <c r="EU73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C73" i="4"/>
  <c r="BZ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AT73" i="4"/>
  <c r="AN73" i="4"/>
  <c r="AM73" i="4"/>
  <c r="AA73" i="4"/>
  <c r="Z73" i="4"/>
  <c r="F73" i="4"/>
  <c r="E73" i="4"/>
  <c r="D73" i="4"/>
  <c r="C73" i="4"/>
  <c r="B73" i="4"/>
  <c r="D71" i="4"/>
  <c r="CM37" i="4"/>
  <c r="CL37" i="4"/>
  <c r="BC37" i="4" s="1"/>
  <c r="CK37" i="4"/>
  <c r="BY37" i="4"/>
  <c r="BX37" i="4"/>
  <c r="BB37" i="4"/>
  <c r="G37" i="4"/>
  <c r="G30" i="4" s="1"/>
  <c r="F37" i="4"/>
  <c r="D37" i="4"/>
  <c r="C37" i="4"/>
  <c r="B37" i="4"/>
  <c r="HC35" i="4"/>
  <c r="GX35" i="4"/>
  <c r="GV35" i="4"/>
  <c r="GO35" i="4"/>
  <c r="GN35" i="4"/>
  <c r="GL35" i="4"/>
  <c r="FR35" i="4"/>
  <c r="CX35" i="4"/>
  <c r="W35" i="4" s="1"/>
  <c r="CW35" i="4"/>
  <c r="V35" i="4" s="1"/>
  <c r="CV35" i="4"/>
  <c r="U35" i="4" s="1"/>
  <c r="CT35" i="4"/>
  <c r="CS35" i="4"/>
  <c r="R35" i="4" s="1"/>
  <c r="AJ35" i="4"/>
  <c r="AI35" i="4"/>
  <c r="AH35" i="4"/>
  <c r="AG35" i="4"/>
  <c r="CU35" i="4" s="1"/>
  <c r="AF35" i="4"/>
  <c r="AE35" i="4"/>
  <c r="AC35" i="4"/>
  <c r="CQ35" i="4" s="1"/>
  <c r="P35" i="4" s="1"/>
  <c r="K35" i="4"/>
  <c r="D35" i="4"/>
  <c r="HC34" i="4"/>
  <c r="GX34" i="4" s="1"/>
  <c r="GV34" i="4"/>
  <c r="GO34" i="4"/>
  <c r="CC37" i="4" s="1"/>
  <c r="GN34" i="4"/>
  <c r="GL34" i="4"/>
  <c r="FR34" i="4"/>
  <c r="CW34" i="4"/>
  <c r="CS34" i="4"/>
  <c r="R34" i="4" s="1"/>
  <c r="CR34" i="4"/>
  <c r="Q34" i="4" s="1"/>
  <c r="CQ34" i="4"/>
  <c r="P34" i="4" s="1"/>
  <c r="AJ34" i="4"/>
  <c r="CX34" i="4" s="1"/>
  <c r="W34" i="4" s="1"/>
  <c r="AI34" i="4"/>
  <c r="AH34" i="4"/>
  <c r="CV34" i="4" s="1"/>
  <c r="U34" i="4" s="1"/>
  <c r="K56" i="1" s="1"/>
  <c r="AG34" i="4"/>
  <c r="CU34" i="4" s="1"/>
  <c r="T34" i="4" s="1"/>
  <c r="AF34" i="4"/>
  <c r="CT34" i="4" s="1"/>
  <c r="S34" i="4" s="1"/>
  <c r="CY34" i="4" s="1"/>
  <c r="X34" i="4" s="1"/>
  <c r="R48" i="1" s="1"/>
  <c r="AE34" i="4"/>
  <c r="AD34" i="4" s="1"/>
  <c r="AB34" i="4" s="1"/>
  <c r="AC34" i="4"/>
  <c r="V34" i="4"/>
  <c r="K34" i="4"/>
  <c r="I34" i="4"/>
  <c r="I35" i="4" s="1"/>
  <c r="S35" i="4" s="1"/>
  <c r="D34" i="4"/>
  <c r="GV33" i="4"/>
  <c r="HC33" i="4" s="1"/>
  <c r="GX33" i="4" s="1"/>
  <c r="GO33" i="4"/>
  <c r="GN33" i="4"/>
  <c r="GL33" i="4"/>
  <c r="FR33" i="4"/>
  <c r="CW33" i="4"/>
  <c r="CS33" i="4"/>
  <c r="CQ33" i="4"/>
  <c r="AJ33" i="4"/>
  <c r="CX33" i="4" s="1"/>
  <c r="W33" i="4" s="1"/>
  <c r="AI33" i="4"/>
  <c r="AH33" i="4"/>
  <c r="CV33" i="4" s="1"/>
  <c r="U33" i="4" s="1"/>
  <c r="AG33" i="4"/>
  <c r="CU33" i="4" s="1"/>
  <c r="AF33" i="4"/>
  <c r="CT33" i="4" s="1"/>
  <c r="AE33" i="4"/>
  <c r="AC33" i="4"/>
  <c r="I33" i="4"/>
  <c r="HC32" i="4"/>
  <c r="GX32" i="4" s="1"/>
  <c r="GV32" i="4"/>
  <c r="GO32" i="4"/>
  <c r="GN32" i="4"/>
  <c r="GL32" i="4"/>
  <c r="FR32" i="4"/>
  <c r="CY32" i="4"/>
  <c r="CU32" i="4"/>
  <c r="T32" i="4" s="1"/>
  <c r="CT32" i="4"/>
  <c r="S32" i="4" s="1"/>
  <c r="CZ32" i="4" s="1"/>
  <c r="Y32" i="4" s="1"/>
  <c r="CS32" i="4"/>
  <c r="R32" i="4" s="1"/>
  <c r="CR32" i="4"/>
  <c r="Q32" i="4" s="1"/>
  <c r="CQ32" i="4"/>
  <c r="P32" i="4" s="1"/>
  <c r="AJ32" i="4"/>
  <c r="CX32" i="4" s="1"/>
  <c r="AI32" i="4"/>
  <c r="CW32" i="4" s="1"/>
  <c r="V32" i="4" s="1"/>
  <c r="AH32" i="4"/>
  <c r="CV32" i="4" s="1"/>
  <c r="U32" i="4" s="1"/>
  <c r="AG32" i="4"/>
  <c r="AF32" i="4"/>
  <c r="AE32" i="4"/>
  <c r="AD32" i="4"/>
  <c r="AC32" i="4"/>
  <c r="AB32" i="4"/>
  <c r="X32" i="4"/>
  <c r="W32" i="4"/>
  <c r="D32" i="4"/>
  <c r="GX30" i="4"/>
  <c r="GW30" i="4"/>
  <c r="GV30" i="4"/>
  <c r="GU30" i="4"/>
  <c r="GT30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L30" i="4"/>
  <c r="CK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AN30" i="4"/>
  <c r="AM30" i="4"/>
  <c r="AA30" i="4"/>
  <c r="Z30" i="4"/>
  <c r="F30" i="4"/>
  <c r="E30" i="4"/>
  <c r="D30" i="4"/>
  <c r="C30" i="4"/>
  <c r="B30" i="4"/>
  <c r="D28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G26" i="4"/>
  <c r="F26" i="4"/>
  <c r="E26" i="4"/>
  <c r="D26" i="4"/>
  <c r="C26" i="4"/>
  <c r="B26" i="4"/>
  <c r="D24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G22" i="4"/>
  <c r="F22" i="4"/>
  <c r="E22" i="4"/>
  <c r="D22" i="4"/>
  <c r="C22" i="4"/>
  <c r="B22" i="4"/>
  <c r="D20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G18" i="4"/>
  <c r="F18" i="4"/>
  <c r="E18" i="4"/>
  <c r="D18" i="4"/>
  <c r="C18" i="4"/>
  <c r="B18" i="4"/>
  <c r="D12" i="4"/>
  <c r="A4" i="3"/>
  <c r="A2" i="3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H917" i="1"/>
  <c r="C917" i="1"/>
  <c r="H914" i="1"/>
  <c r="C914" i="1"/>
  <c r="C911" i="1"/>
  <c r="C910" i="1"/>
  <c r="C909" i="1"/>
  <c r="C908" i="1"/>
  <c r="A907" i="1"/>
  <c r="AF904" i="1"/>
  <c r="A904" i="1"/>
  <c r="C902" i="1"/>
  <c r="C901" i="1"/>
  <c r="C900" i="1"/>
  <c r="C899" i="1"/>
  <c r="A897" i="1"/>
  <c r="C895" i="1"/>
  <c r="C894" i="1"/>
  <c r="C893" i="1"/>
  <c r="C892" i="1"/>
  <c r="A890" i="1"/>
  <c r="H887" i="1"/>
  <c r="G887" i="1"/>
  <c r="E887" i="1"/>
  <c r="E886" i="1"/>
  <c r="E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D880" i="1"/>
  <c r="C880" i="1"/>
  <c r="B880" i="1"/>
  <c r="A880" i="1"/>
  <c r="H878" i="1"/>
  <c r="G878" i="1"/>
  <c r="E878" i="1"/>
  <c r="E877" i="1"/>
  <c r="E876" i="1"/>
  <c r="I875" i="1"/>
  <c r="H875" i="1"/>
  <c r="G875" i="1"/>
  <c r="F875" i="1"/>
  <c r="J874" i="1"/>
  <c r="I874" i="1"/>
  <c r="H874" i="1"/>
  <c r="G874" i="1"/>
  <c r="F874" i="1"/>
  <c r="J873" i="1"/>
  <c r="I873" i="1"/>
  <c r="H873" i="1"/>
  <c r="G873" i="1"/>
  <c r="F873" i="1"/>
  <c r="J872" i="1"/>
  <c r="I872" i="1"/>
  <c r="H872" i="1"/>
  <c r="G872" i="1"/>
  <c r="F872" i="1"/>
  <c r="C871" i="1"/>
  <c r="V870" i="1"/>
  <c r="U870" i="1"/>
  <c r="S870" i="1"/>
  <c r="Q870" i="1"/>
  <c r="E870" i="1"/>
  <c r="D870" i="1"/>
  <c r="C870" i="1"/>
  <c r="B870" i="1"/>
  <c r="A870" i="1"/>
  <c r="K868" i="1"/>
  <c r="H868" i="1"/>
  <c r="G868" i="1"/>
  <c r="E868" i="1"/>
  <c r="E867" i="1"/>
  <c r="E866" i="1"/>
  <c r="E865" i="1"/>
  <c r="U864" i="1"/>
  <c r="T864" i="1"/>
  <c r="S864" i="1"/>
  <c r="Q864" i="1"/>
  <c r="J864" i="1"/>
  <c r="I864" i="1"/>
  <c r="H864" i="1"/>
  <c r="F864" i="1"/>
  <c r="E864" i="1"/>
  <c r="D864" i="1"/>
  <c r="B864" i="1"/>
  <c r="A864" i="1"/>
  <c r="J863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J860" i="1"/>
  <c r="I860" i="1"/>
  <c r="H860" i="1"/>
  <c r="G860" i="1"/>
  <c r="F860" i="1"/>
  <c r="U859" i="1"/>
  <c r="S859" i="1"/>
  <c r="Q859" i="1"/>
  <c r="E859" i="1"/>
  <c r="D859" i="1"/>
  <c r="C859" i="1"/>
  <c r="B859" i="1"/>
  <c r="A859" i="1"/>
  <c r="A858" i="1"/>
  <c r="C856" i="1"/>
  <c r="C855" i="1"/>
  <c r="C854" i="1"/>
  <c r="C853" i="1"/>
  <c r="A851" i="1"/>
  <c r="K848" i="1"/>
  <c r="H848" i="1"/>
  <c r="G848" i="1"/>
  <c r="E848" i="1"/>
  <c r="E847" i="1"/>
  <c r="E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J842" i="1"/>
  <c r="I842" i="1"/>
  <c r="H842" i="1"/>
  <c r="G842" i="1"/>
  <c r="F842" i="1"/>
  <c r="U841" i="1"/>
  <c r="T841" i="1"/>
  <c r="J847" i="1" s="1"/>
  <c r="S841" i="1"/>
  <c r="Q841" i="1"/>
  <c r="E841" i="1"/>
  <c r="D841" i="1"/>
  <c r="C841" i="1"/>
  <c r="B841" i="1"/>
  <c r="A841" i="1"/>
  <c r="K839" i="1"/>
  <c r="H839" i="1"/>
  <c r="G839" i="1"/>
  <c r="E839" i="1"/>
  <c r="E838" i="1"/>
  <c r="E837" i="1"/>
  <c r="I836" i="1"/>
  <c r="H836" i="1"/>
  <c r="G836" i="1"/>
  <c r="F836" i="1"/>
  <c r="J835" i="1"/>
  <c r="I835" i="1"/>
  <c r="H835" i="1"/>
  <c r="G835" i="1"/>
  <c r="F835" i="1"/>
  <c r="I834" i="1"/>
  <c r="H834" i="1"/>
  <c r="G834" i="1"/>
  <c r="F834" i="1"/>
  <c r="J833" i="1"/>
  <c r="I833" i="1"/>
  <c r="H833" i="1"/>
  <c r="G833" i="1"/>
  <c r="F833" i="1"/>
  <c r="C832" i="1"/>
  <c r="V831" i="1"/>
  <c r="U831" i="1"/>
  <c r="T831" i="1"/>
  <c r="J838" i="1" s="1"/>
  <c r="S831" i="1"/>
  <c r="Q831" i="1"/>
  <c r="E831" i="1"/>
  <c r="D831" i="1"/>
  <c r="C831" i="1"/>
  <c r="B831" i="1"/>
  <c r="A831" i="1"/>
  <c r="K829" i="1"/>
  <c r="H829" i="1"/>
  <c r="G829" i="1"/>
  <c r="E829" i="1"/>
  <c r="E828" i="1"/>
  <c r="E827" i="1"/>
  <c r="E826" i="1"/>
  <c r="V825" i="1"/>
  <c r="U825" i="1"/>
  <c r="T825" i="1"/>
  <c r="S825" i="1"/>
  <c r="Q825" i="1"/>
  <c r="I825" i="1"/>
  <c r="H825" i="1"/>
  <c r="F825" i="1"/>
  <c r="E825" i="1"/>
  <c r="D825" i="1"/>
  <c r="B825" i="1"/>
  <c r="A825" i="1"/>
  <c r="J824" i="1"/>
  <c r="I824" i="1"/>
  <c r="H824" i="1"/>
  <c r="G824" i="1"/>
  <c r="F824" i="1"/>
  <c r="I823" i="1"/>
  <c r="H823" i="1"/>
  <c r="G823" i="1"/>
  <c r="F823" i="1"/>
  <c r="J822" i="1"/>
  <c r="I822" i="1"/>
  <c r="H822" i="1"/>
  <c r="G822" i="1"/>
  <c r="F822" i="1"/>
  <c r="J821" i="1"/>
  <c r="I821" i="1"/>
  <c r="H821" i="1"/>
  <c r="G821" i="1"/>
  <c r="F821" i="1"/>
  <c r="U820" i="1"/>
  <c r="S820" i="1"/>
  <c r="Q820" i="1"/>
  <c r="E820" i="1"/>
  <c r="D820" i="1"/>
  <c r="C820" i="1"/>
  <c r="B820" i="1"/>
  <c r="A820" i="1"/>
  <c r="A819" i="1"/>
  <c r="A817" i="1"/>
  <c r="C815" i="1"/>
  <c r="C814" i="1"/>
  <c r="C813" i="1"/>
  <c r="C812" i="1"/>
  <c r="A810" i="1"/>
  <c r="C808" i="1"/>
  <c r="C807" i="1"/>
  <c r="C806" i="1"/>
  <c r="C805" i="1"/>
  <c r="A803" i="1"/>
  <c r="H800" i="1"/>
  <c r="G800" i="1"/>
  <c r="E800" i="1"/>
  <c r="E799" i="1"/>
  <c r="E798" i="1"/>
  <c r="I797" i="1"/>
  <c r="H797" i="1"/>
  <c r="G797" i="1"/>
  <c r="F797" i="1"/>
  <c r="J796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V793" i="1"/>
  <c r="U793" i="1"/>
  <c r="S793" i="1"/>
  <c r="Q793" i="1"/>
  <c r="E793" i="1"/>
  <c r="D793" i="1"/>
  <c r="C793" i="1"/>
  <c r="B793" i="1"/>
  <c r="A793" i="1"/>
  <c r="K791" i="1"/>
  <c r="H791" i="1"/>
  <c r="G791" i="1"/>
  <c r="E791" i="1"/>
  <c r="E790" i="1"/>
  <c r="E789" i="1"/>
  <c r="J788" i="1"/>
  <c r="I788" i="1"/>
  <c r="H788" i="1"/>
  <c r="G788" i="1"/>
  <c r="F788" i="1"/>
  <c r="J787" i="1"/>
  <c r="I787" i="1"/>
  <c r="H787" i="1"/>
  <c r="G787" i="1"/>
  <c r="F787" i="1"/>
  <c r="J786" i="1"/>
  <c r="I786" i="1"/>
  <c r="H786" i="1"/>
  <c r="G786" i="1"/>
  <c r="F786" i="1"/>
  <c r="J785" i="1"/>
  <c r="I785" i="1"/>
  <c r="H785" i="1"/>
  <c r="G785" i="1"/>
  <c r="F785" i="1"/>
  <c r="C784" i="1"/>
  <c r="V783" i="1"/>
  <c r="U783" i="1"/>
  <c r="T783" i="1"/>
  <c r="J790" i="1" s="1"/>
  <c r="S783" i="1"/>
  <c r="R783" i="1"/>
  <c r="J789" i="1" s="1"/>
  <c r="Q783" i="1"/>
  <c r="E783" i="1"/>
  <c r="D783" i="1"/>
  <c r="C783" i="1"/>
  <c r="B783" i="1"/>
  <c r="A783" i="1"/>
  <c r="K781" i="1"/>
  <c r="H781" i="1"/>
  <c r="G781" i="1"/>
  <c r="E781" i="1"/>
  <c r="E780" i="1"/>
  <c r="E779" i="1"/>
  <c r="E778" i="1"/>
  <c r="V777" i="1"/>
  <c r="U777" i="1"/>
  <c r="S777" i="1"/>
  <c r="Q777" i="1"/>
  <c r="I777" i="1"/>
  <c r="H777" i="1"/>
  <c r="F777" i="1"/>
  <c r="E777" i="1"/>
  <c r="D777" i="1"/>
  <c r="B777" i="1"/>
  <c r="A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J773" i="1"/>
  <c r="I773" i="1"/>
  <c r="H773" i="1"/>
  <c r="G773" i="1"/>
  <c r="F773" i="1"/>
  <c r="U772" i="1"/>
  <c r="T772" i="1"/>
  <c r="S772" i="1"/>
  <c r="Q772" i="1"/>
  <c r="E772" i="1"/>
  <c r="D772" i="1"/>
  <c r="C772" i="1"/>
  <c r="B772" i="1"/>
  <c r="A772" i="1"/>
  <c r="A771" i="1"/>
  <c r="C769" i="1"/>
  <c r="C768" i="1"/>
  <c r="C767" i="1"/>
  <c r="C766" i="1"/>
  <c r="A764" i="1"/>
  <c r="K761" i="1"/>
  <c r="H761" i="1"/>
  <c r="G761" i="1"/>
  <c r="E761" i="1"/>
  <c r="J760" i="1"/>
  <c r="E760" i="1"/>
  <c r="J759" i="1"/>
  <c r="E759" i="1"/>
  <c r="I758" i="1"/>
  <c r="H758" i="1"/>
  <c r="G758" i="1"/>
  <c r="F758" i="1"/>
  <c r="J757" i="1"/>
  <c r="I757" i="1"/>
  <c r="H757" i="1"/>
  <c r="G757" i="1"/>
  <c r="F757" i="1"/>
  <c r="I756" i="1"/>
  <c r="H756" i="1"/>
  <c r="G756" i="1"/>
  <c r="F756" i="1"/>
  <c r="J755" i="1"/>
  <c r="I755" i="1"/>
  <c r="H755" i="1"/>
  <c r="G755" i="1"/>
  <c r="F755" i="1"/>
  <c r="V754" i="1"/>
  <c r="U754" i="1"/>
  <c r="T754" i="1"/>
  <c r="S754" i="1"/>
  <c r="R754" i="1"/>
  <c r="Q754" i="1"/>
  <c r="E754" i="1"/>
  <c r="D754" i="1"/>
  <c r="C754" i="1"/>
  <c r="B754" i="1"/>
  <c r="A754" i="1"/>
  <c r="K752" i="1"/>
  <c r="H752" i="1"/>
  <c r="G752" i="1"/>
  <c r="E752" i="1"/>
  <c r="E751" i="1"/>
  <c r="E750" i="1"/>
  <c r="I749" i="1"/>
  <c r="H749" i="1"/>
  <c r="G749" i="1"/>
  <c r="F749" i="1"/>
  <c r="J748" i="1"/>
  <c r="I748" i="1"/>
  <c r="H748" i="1"/>
  <c r="G748" i="1"/>
  <c r="F748" i="1"/>
  <c r="J747" i="1"/>
  <c r="I747" i="1"/>
  <c r="H747" i="1"/>
  <c r="G747" i="1"/>
  <c r="F747" i="1"/>
  <c r="J746" i="1"/>
  <c r="I746" i="1"/>
  <c r="H746" i="1"/>
  <c r="G746" i="1"/>
  <c r="F746" i="1"/>
  <c r="C745" i="1"/>
  <c r="V744" i="1"/>
  <c r="U744" i="1"/>
  <c r="T744" i="1"/>
  <c r="J751" i="1" s="1"/>
  <c r="S744" i="1"/>
  <c r="R744" i="1"/>
  <c r="J750" i="1" s="1"/>
  <c r="Q744" i="1"/>
  <c r="E744" i="1"/>
  <c r="D744" i="1"/>
  <c r="C744" i="1"/>
  <c r="B744" i="1"/>
  <c r="A744" i="1"/>
  <c r="K742" i="1"/>
  <c r="H742" i="1"/>
  <c r="G742" i="1"/>
  <c r="E742" i="1"/>
  <c r="E741" i="1"/>
  <c r="E740" i="1"/>
  <c r="E739" i="1"/>
  <c r="U738" i="1"/>
  <c r="T738" i="1"/>
  <c r="S738" i="1"/>
  <c r="R738" i="1"/>
  <c r="Q738" i="1"/>
  <c r="I738" i="1"/>
  <c r="H738" i="1"/>
  <c r="F738" i="1"/>
  <c r="E738" i="1"/>
  <c r="D738" i="1"/>
  <c r="B738" i="1"/>
  <c r="A738" i="1"/>
  <c r="J737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J734" i="1"/>
  <c r="I734" i="1"/>
  <c r="H734" i="1"/>
  <c r="G734" i="1"/>
  <c r="F734" i="1"/>
  <c r="U733" i="1"/>
  <c r="S733" i="1"/>
  <c r="Q733" i="1"/>
  <c r="E733" i="1"/>
  <c r="D733" i="1"/>
  <c r="C733" i="1"/>
  <c r="B733" i="1"/>
  <c r="A733" i="1"/>
  <c r="A732" i="1"/>
  <c r="A730" i="1"/>
  <c r="C728" i="1"/>
  <c r="C727" i="1"/>
  <c r="C726" i="1"/>
  <c r="C725" i="1"/>
  <c r="A723" i="1"/>
  <c r="C721" i="1"/>
  <c r="C720" i="1"/>
  <c r="C719" i="1"/>
  <c r="C718" i="1"/>
  <c r="A716" i="1"/>
  <c r="H713" i="1"/>
  <c r="G713" i="1"/>
  <c r="E713" i="1"/>
  <c r="E712" i="1"/>
  <c r="E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D706" i="1"/>
  <c r="C706" i="1"/>
  <c r="B706" i="1"/>
  <c r="A706" i="1"/>
  <c r="H704" i="1"/>
  <c r="G704" i="1"/>
  <c r="E704" i="1"/>
  <c r="E703" i="1"/>
  <c r="E702" i="1"/>
  <c r="I701" i="1"/>
  <c r="H701" i="1"/>
  <c r="G701" i="1"/>
  <c r="F701" i="1"/>
  <c r="I700" i="1"/>
  <c r="H700" i="1"/>
  <c r="G700" i="1"/>
  <c r="F700" i="1"/>
  <c r="J699" i="1"/>
  <c r="I699" i="1"/>
  <c r="H699" i="1"/>
  <c r="G699" i="1"/>
  <c r="F699" i="1"/>
  <c r="J698" i="1"/>
  <c r="I698" i="1"/>
  <c r="H698" i="1"/>
  <c r="G698" i="1"/>
  <c r="F698" i="1"/>
  <c r="C697" i="1"/>
  <c r="V696" i="1"/>
  <c r="U696" i="1"/>
  <c r="S696" i="1"/>
  <c r="Q696" i="1"/>
  <c r="E696" i="1"/>
  <c r="D696" i="1"/>
  <c r="C696" i="1"/>
  <c r="B696" i="1"/>
  <c r="A696" i="1"/>
  <c r="K694" i="1"/>
  <c r="H694" i="1"/>
  <c r="G694" i="1"/>
  <c r="E694" i="1"/>
  <c r="E693" i="1"/>
  <c r="E692" i="1"/>
  <c r="E691" i="1"/>
  <c r="V690" i="1"/>
  <c r="U690" i="1"/>
  <c r="S690" i="1"/>
  <c r="R690" i="1"/>
  <c r="Q690" i="1"/>
  <c r="I690" i="1"/>
  <c r="H690" i="1"/>
  <c r="F690" i="1"/>
  <c r="E690" i="1"/>
  <c r="D690" i="1"/>
  <c r="B690" i="1"/>
  <c r="A690" i="1"/>
  <c r="I689" i="1"/>
  <c r="H689" i="1"/>
  <c r="G689" i="1"/>
  <c r="F689" i="1"/>
  <c r="J688" i="1"/>
  <c r="I688" i="1"/>
  <c r="H688" i="1"/>
  <c r="G688" i="1"/>
  <c r="F688" i="1"/>
  <c r="J687" i="1"/>
  <c r="I687" i="1"/>
  <c r="H687" i="1"/>
  <c r="G687" i="1"/>
  <c r="F687" i="1"/>
  <c r="J686" i="1"/>
  <c r="I686" i="1"/>
  <c r="H686" i="1"/>
  <c r="G686" i="1"/>
  <c r="F686" i="1"/>
  <c r="V685" i="1"/>
  <c r="U685" i="1"/>
  <c r="S685" i="1"/>
  <c r="Q685" i="1"/>
  <c r="E685" i="1"/>
  <c r="D685" i="1"/>
  <c r="C685" i="1"/>
  <c r="B685" i="1"/>
  <c r="A685" i="1"/>
  <c r="A684" i="1"/>
  <c r="C682" i="1"/>
  <c r="C681" i="1"/>
  <c r="C680" i="1"/>
  <c r="C679" i="1"/>
  <c r="A677" i="1"/>
  <c r="H674" i="1"/>
  <c r="G674" i="1"/>
  <c r="E674" i="1"/>
  <c r="E673" i="1"/>
  <c r="E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J668" i="1"/>
  <c r="I668" i="1"/>
  <c r="H668" i="1"/>
  <c r="G668" i="1"/>
  <c r="F668" i="1"/>
  <c r="V667" i="1"/>
  <c r="U667" i="1"/>
  <c r="S667" i="1"/>
  <c r="Q667" i="1"/>
  <c r="E667" i="1"/>
  <c r="D667" i="1"/>
  <c r="C667" i="1"/>
  <c r="B667" i="1"/>
  <c r="A667" i="1"/>
  <c r="K665" i="1"/>
  <c r="H665" i="1"/>
  <c r="G665" i="1"/>
  <c r="E665" i="1"/>
  <c r="E664" i="1"/>
  <c r="E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J659" i="1"/>
  <c r="I659" i="1"/>
  <c r="H659" i="1"/>
  <c r="G659" i="1"/>
  <c r="F659" i="1"/>
  <c r="C658" i="1"/>
  <c r="U657" i="1"/>
  <c r="S657" i="1"/>
  <c r="Q657" i="1"/>
  <c r="E657" i="1"/>
  <c r="D657" i="1"/>
  <c r="C657" i="1"/>
  <c r="B657" i="1"/>
  <c r="A657" i="1"/>
  <c r="K655" i="1"/>
  <c r="H655" i="1"/>
  <c r="G655" i="1"/>
  <c r="E655" i="1"/>
  <c r="E654" i="1"/>
  <c r="E653" i="1"/>
  <c r="E652" i="1"/>
  <c r="V651" i="1"/>
  <c r="U651" i="1"/>
  <c r="S651" i="1"/>
  <c r="Q651" i="1"/>
  <c r="J651" i="1"/>
  <c r="I651" i="1"/>
  <c r="H651" i="1"/>
  <c r="F651" i="1"/>
  <c r="E651" i="1"/>
  <c r="D651" i="1"/>
  <c r="B651" i="1"/>
  <c r="A651" i="1"/>
  <c r="J650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J647" i="1"/>
  <c r="I647" i="1"/>
  <c r="H647" i="1"/>
  <c r="G647" i="1"/>
  <c r="F647" i="1"/>
  <c r="U646" i="1"/>
  <c r="S646" i="1"/>
  <c r="Q646" i="1"/>
  <c r="E646" i="1"/>
  <c r="D646" i="1"/>
  <c r="C646" i="1"/>
  <c r="B646" i="1"/>
  <c r="A646" i="1"/>
  <c r="A645" i="1"/>
  <c r="A643" i="1"/>
  <c r="C641" i="1"/>
  <c r="C640" i="1"/>
  <c r="C639" i="1"/>
  <c r="C638" i="1"/>
  <c r="A636" i="1"/>
  <c r="C634" i="1"/>
  <c r="C633" i="1"/>
  <c r="C632" i="1"/>
  <c r="C631" i="1"/>
  <c r="A629" i="1"/>
  <c r="K626" i="1"/>
  <c r="H626" i="1"/>
  <c r="G626" i="1"/>
  <c r="E626" i="1"/>
  <c r="E625" i="1"/>
  <c r="J624" i="1"/>
  <c r="E624" i="1"/>
  <c r="J623" i="1"/>
  <c r="I623" i="1"/>
  <c r="H623" i="1"/>
  <c r="G623" i="1"/>
  <c r="F623" i="1"/>
  <c r="J622" i="1"/>
  <c r="I622" i="1"/>
  <c r="H622" i="1"/>
  <c r="G622" i="1"/>
  <c r="F622" i="1"/>
  <c r="J621" i="1"/>
  <c r="I621" i="1"/>
  <c r="H621" i="1"/>
  <c r="G621" i="1"/>
  <c r="F621" i="1"/>
  <c r="J620" i="1"/>
  <c r="I627" i="1" s="1"/>
  <c r="I620" i="1"/>
  <c r="H620" i="1"/>
  <c r="G620" i="1"/>
  <c r="F620" i="1"/>
  <c r="V619" i="1"/>
  <c r="U619" i="1"/>
  <c r="T619" i="1"/>
  <c r="J625" i="1" s="1"/>
  <c r="S619" i="1"/>
  <c r="R619" i="1"/>
  <c r="Q619" i="1"/>
  <c r="E619" i="1"/>
  <c r="D619" i="1"/>
  <c r="C619" i="1"/>
  <c r="B619" i="1"/>
  <c r="A619" i="1"/>
  <c r="K617" i="1"/>
  <c r="H617" i="1"/>
  <c r="G617" i="1"/>
  <c r="E617" i="1"/>
  <c r="E616" i="1"/>
  <c r="E615" i="1"/>
  <c r="J614" i="1"/>
  <c r="I614" i="1"/>
  <c r="H614" i="1"/>
  <c r="G614" i="1"/>
  <c r="F614" i="1"/>
  <c r="J613" i="1"/>
  <c r="I613" i="1"/>
  <c r="H613" i="1"/>
  <c r="G613" i="1"/>
  <c r="F613" i="1"/>
  <c r="J612" i="1"/>
  <c r="I612" i="1"/>
  <c r="H612" i="1"/>
  <c r="G612" i="1"/>
  <c r="F612" i="1"/>
  <c r="J611" i="1"/>
  <c r="I611" i="1"/>
  <c r="H611" i="1"/>
  <c r="G611" i="1"/>
  <c r="F611" i="1"/>
  <c r="C610" i="1"/>
  <c r="V609" i="1"/>
  <c r="U609" i="1"/>
  <c r="T609" i="1"/>
  <c r="J616" i="1" s="1"/>
  <c r="S609" i="1"/>
  <c r="Q609" i="1"/>
  <c r="E609" i="1"/>
  <c r="D609" i="1"/>
  <c r="C609" i="1"/>
  <c r="B609" i="1"/>
  <c r="A609" i="1"/>
  <c r="K607" i="1"/>
  <c r="H607" i="1"/>
  <c r="G607" i="1"/>
  <c r="E607" i="1"/>
  <c r="E606" i="1"/>
  <c r="E605" i="1"/>
  <c r="E604" i="1"/>
  <c r="V603" i="1"/>
  <c r="U603" i="1"/>
  <c r="S603" i="1"/>
  <c r="Q603" i="1"/>
  <c r="I603" i="1"/>
  <c r="H603" i="1"/>
  <c r="F603" i="1"/>
  <c r="E603" i="1"/>
  <c r="D603" i="1"/>
  <c r="B603" i="1"/>
  <c r="A603" i="1"/>
  <c r="J602" i="1"/>
  <c r="I602" i="1"/>
  <c r="H602" i="1"/>
  <c r="G602" i="1"/>
  <c r="F602" i="1"/>
  <c r="J601" i="1"/>
  <c r="I601" i="1"/>
  <c r="H601" i="1"/>
  <c r="G601" i="1"/>
  <c r="F601" i="1"/>
  <c r="J600" i="1"/>
  <c r="I600" i="1"/>
  <c r="H600" i="1"/>
  <c r="G600" i="1"/>
  <c r="F600" i="1"/>
  <c r="J599" i="1"/>
  <c r="I599" i="1"/>
  <c r="H599" i="1"/>
  <c r="G599" i="1"/>
  <c r="F599" i="1"/>
  <c r="V598" i="1"/>
  <c r="J606" i="1" s="1"/>
  <c r="U598" i="1"/>
  <c r="S598" i="1"/>
  <c r="Q598" i="1"/>
  <c r="E598" i="1"/>
  <c r="D598" i="1"/>
  <c r="C598" i="1"/>
  <c r="B598" i="1"/>
  <c r="A598" i="1"/>
  <c r="A597" i="1"/>
  <c r="C595" i="1"/>
  <c r="C594" i="1"/>
  <c r="C593" i="1"/>
  <c r="C592" i="1"/>
  <c r="A590" i="1"/>
  <c r="H587" i="1"/>
  <c r="G587" i="1"/>
  <c r="E587" i="1"/>
  <c r="E586" i="1"/>
  <c r="E585" i="1"/>
  <c r="I584" i="1"/>
  <c r="H584" i="1"/>
  <c r="G584" i="1"/>
  <c r="F584" i="1"/>
  <c r="I583" i="1"/>
  <c r="H583" i="1"/>
  <c r="G583" i="1"/>
  <c r="F583" i="1"/>
  <c r="J582" i="1"/>
  <c r="I582" i="1"/>
  <c r="H582" i="1"/>
  <c r="G582" i="1"/>
  <c r="F582" i="1"/>
  <c r="J581" i="1"/>
  <c r="I581" i="1"/>
  <c r="H581" i="1"/>
  <c r="G581" i="1"/>
  <c r="F581" i="1"/>
  <c r="V580" i="1"/>
  <c r="U580" i="1"/>
  <c r="S580" i="1"/>
  <c r="Q580" i="1"/>
  <c r="E580" i="1"/>
  <c r="D580" i="1"/>
  <c r="C580" i="1"/>
  <c r="B580" i="1"/>
  <c r="A580" i="1"/>
  <c r="K578" i="1"/>
  <c r="H578" i="1"/>
  <c r="G578" i="1"/>
  <c r="E578" i="1"/>
  <c r="E577" i="1"/>
  <c r="E576" i="1"/>
  <c r="J575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J572" i="1"/>
  <c r="I572" i="1"/>
  <c r="H572" i="1"/>
  <c r="G572" i="1"/>
  <c r="F572" i="1"/>
  <c r="C571" i="1"/>
  <c r="U570" i="1"/>
  <c r="T570" i="1"/>
  <c r="J577" i="1" s="1"/>
  <c r="S570" i="1"/>
  <c r="R570" i="1"/>
  <c r="J576" i="1" s="1"/>
  <c r="Q570" i="1"/>
  <c r="E570" i="1"/>
  <c r="D570" i="1"/>
  <c r="C570" i="1"/>
  <c r="B570" i="1"/>
  <c r="A570" i="1"/>
  <c r="K568" i="1"/>
  <c r="H568" i="1"/>
  <c r="G568" i="1"/>
  <c r="E568" i="1"/>
  <c r="J567" i="1"/>
  <c r="E567" i="1"/>
  <c r="E566" i="1"/>
  <c r="E565" i="1"/>
  <c r="V564" i="1"/>
  <c r="U564" i="1"/>
  <c r="S564" i="1"/>
  <c r="Q564" i="1"/>
  <c r="I564" i="1"/>
  <c r="H564" i="1"/>
  <c r="F564" i="1"/>
  <c r="E564" i="1"/>
  <c r="D564" i="1"/>
  <c r="B564" i="1"/>
  <c r="A564" i="1"/>
  <c r="I563" i="1"/>
  <c r="H563" i="1"/>
  <c r="G563" i="1"/>
  <c r="F563" i="1"/>
  <c r="J562" i="1"/>
  <c r="I562" i="1"/>
  <c r="H562" i="1"/>
  <c r="G562" i="1"/>
  <c r="F562" i="1"/>
  <c r="J561" i="1"/>
  <c r="I561" i="1"/>
  <c r="H561" i="1"/>
  <c r="G561" i="1"/>
  <c r="F561" i="1"/>
  <c r="J560" i="1"/>
  <c r="I560" i="1"/>
  <c r="H560" i="1"/>
  <c r="G560" i="1"/>
  <c r="F560" i="1"/>
  <c r="V559" i="1"/>
  <c r="U559" i="1"/>
  <c r="S559" i="1"/>
  <c r="R559" i="1"/>
  <c r="Q559" i="1"/>
  <c r="E559" i="1"/>
  <c r="D559" i="1"/>
  <c r="C559" i="1"/>
  <c r="B559" i="1"/>
  <c r="A559" i="1"/>
  <c r="A558" i="1"/>
  <c r="A556" i="1"/>
  <c r="C554" i="1"/>
  <c r="C553" i="1"/>
  <c r="C552" i="1"/>
  <c r="C551" i="1"/>
  <c r="A549" i="1"/>
  <c r="C547" i="1"/>
  <c r="C546" i="1"/>
  <c r="C545" i="1"/>
  <c r="C544" i="1"/>
  <c r="A542" i="1"/>
  <c r="K539" i="1"/>
  <c r="H539" i="1"/>
  <c r="G539" i="1"/>
  <c r="E539" i="1"/>
  <c r="E538" i="1"/>
  <c r="E537" i="1"/>
  <c r="J536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U532" i="1"/>
  <c r="S532" i="1"/>
  <c r="Q532" i="1"/>
  <c r="E532" i="1"/>
  <c r="D532" i="1"/>
  <c r="C532" i="1"/>
  <c r="B532" i="1"/>
  <c r="A532" i="1"/>
  <c r="K530" i="1"/>
  <c r="H530" i="1"/>
  <c r="G530" i="1"/>
  <c r="E530" i="1"/>
  <c r="E529" i="1"/>
  <c r="E528" i="1"/>
  <c r="I527" i="1"/>
  <c r="H527" i="1"/>
  <c r="G527" i="1"/>
  <c r="F527" i="1"/>
  <c r="J526" i="1"/>
  <c r="I526" i="1"/>
  <c r="H526" i="1"/>
  <c r="G526" i="1"/>
  <c r="F526" i="1"/>
  <c r="J525" i="1"/>
  <c r="I525" i="1"/>
  <c r="H525" i="1"/>
  <c r="G525" i="1"/>
  <c r="F525" i="1"/>
  <c r="J524" i="1"/>
  <c r="I524" i="1"/>
  <c r="H524" i="1"/>
  <c r="G524" i="1"/>
  <c r="F524" i="1"/>
  <c r="C523" i="1"/>
  <c r="V522" i="1"/>
  <c r="U522" i="1"/>
  <c r="T522" i="1"/>
  <c r="J529" i="1" s="1"/>
  <c r="S522" i="1"/>
  <c r="R522" i="1"/>
  <c r="J528" i="1" s="1"/>
  <c r="Q522" i="1"/>
  <c r="E522" i="1"/>
  <c r="D522" i="1"/>
  <c r="C522" i="1"/>
  <c r="B522" i="1"/>
  <c r="A522" i="1"/>
  <c r="K520" i="1"/>
  <c r="H520" i="1"/>
  <c r="G520" i="1"/>
  <c r="E520" i="1"/>
  <c r="J519" i="1"/>
  <c r="E519" i="1"/>
  <c r="E518" i="1"/>
  <c r="E517" i="1"/>
  <c r="V516" i="1"/>
  <c r="U516" i="1"/>
  <c r="S516" i="1"/>
  <c r="Q516" i="1"/>
  <c r="I516" i="1"/>
  <c r="H516" i="1"/>
  <c r="F516" i="1"/>
  <c r="E516" i="1"/>
  <c r="D516" i="1"/>
  <c r="B516" i="1"/>
  <c r="A516" i="1"/>
  <c r="J515" i="1"/>
  <c r="I515" i="1"/>
  <c r="H515" i="1"/>
  <c r="G515" i="1"/>
  <c r="F515" i="1"/>
  <c r="J514" i="1"/>
  <c r="I514" i="1"/>
  <c r="H514" i="1"/>
  <c r="G514" i="1"/>
  <c r="F514" i="1"/>
  <c r="J513" i="1"/>
  <c r="I513" i="1"/>
  <c r="H513" i="1"/>
  <c r="G513" i="1"/>
  <c r="F513" i="1"/>
  <c r="J512" i="1"/>
  <c r="I512" i="1"/>
  <c r="H512" i="1"/>
  <c r="G512" i="1"/>
  <c r="F512" i="1"/>
  <c r="V511" i="1"/>
  <c r="U511" i="1"/>
  <c r="S511" i="1"/>
  <c r="R511" i="1"/>
  <c r="Q511" i="1"/>
  <c r="E511" i="1"/>
  <c r="D511" i="1"/>
  <c r="C511" i="1"/>
  <c r="B511" i="1"/>
  <c r="A511" i="1"/>
  <c r="A510" i="1"/>
  <c r="C508" i="1"/>
  <c r="C507" i="1"/>
  <c r="C506" i="1"/>
  <c r="C505" i="1"/>
  <c r="A503" i="1"/>
  <c r="K500" i="1"/>
  <c r="H500" i="1"/>
  <c r="G500" i="1"/>
  <c r="E500" i="1"/>
  <c r="E499" i="1"/>
  <c r="E498" i="1"/>
  <c r="I497" i="1"/>
  <c r="H497" i="1"/>
  <c r="G497" i="1"/>
  <c r="F497" i="1"/>
  <c r="J496" i="1"/>
  <c r="I496" i="1"/>
  <c r="H496" i="1"/>
  <c r="G496" i="1"/>
  <c r="F496" i="1"/>
  <c r="J495" i="1"/>
  <c r="I495" i="1"/>
  <c r="H495" i="1"/>
  <c r="G495" i="1"/>
  <c r="F495" i="1"/>
  <c r="J494" i="1"/>
  <c r="I494" i="1"/>
  <c r="H494" i="1"/>
  <c r="G494" i="1"/>
  <c r="F494" i="1"/>
  <c r="V493" i="1"/>
  <c r="U493" i="1"/>
  <c r="S493" i="1"/>
  <c r="Q493" i="1"/>
  <c r="E493" i="1"/>
  <c r="D493" i="1"/>
  <c r="C493" i="1"/>
  <c r="B493" i="1"/>
  <c r="A493" i="1"/>
  <c r="K491" i="1"/>
  <c r="H491" i="1"/>
  <c r="G491" i="1"/>
  <c r="E491" i="1"/>
  <c r="E490" i="1"/>
  <c r="E489" i="1"/>
  <c r="I488" i="1"/>
  <c r="H488" i="1"/>
  <c r="G488" i="1"/>
  <c r="F488" i="1"/>
  <c r="J487" i="1"/>
  <c r="I487" i="1"/>
  <c r="H487" i="1"/>
  <c r="G487" i="1"/>
  <c r="F487" i="1"/>
  <c r="I486" i="1"/>
  <c r="H486" i="1"/>
  <c r="G486" i="1"/>
  <c r="F486" i="1"/>
  <c r="J485" i="1"/>
  <c r="I485" i="1"/>
  <c r="H485" i="1"/>
  <c r="G485" i="1"/>
  <c r="F485" i="1"/>
  <c r="C484" i="1"/>
  <c r="V483" i="1"/>
  <c r="U483" i="1"/>
  <c r="S483" i="1"/>
  <c r="Q483" i="1"/>
  <c r="E483" i="1"/>
  <c r="D483" i="1"/>
  <c r="C483" i="1"/>
  <c r="B483" i="1"/>
  <c r="A483" i="1"/>
  <c r="K481" i="1"/>
  <c r="H481" i="1"/>
  <c r="G481" i="1"/>
  <c r="E481" i="1"/>
  <c r="E480" i="1"/>
  <c r="E479" i="1"/>
  <c r="E478" i="1"/>
  <c r="V477" i="1"/>
  <c r="U477" i="1"/>
  <c r="S477" i="1"/>
  <c r="Q477" i="1"/>
  <c r="I477" i="1"/>
  <c r="H477" i="1"/>
  <c r="F477" i="1"/>
  <c r="E477" i="1"/>
  <c r="D477" i="1"/>
  <c r="B477" i="1"/>
  <c r="A477" i="1"/>
  <c r="J476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J473" i="1"/>
  <c r="I473" i="1"/>
  <c r="H473" i="1"/>
  <c r="G473" i="1"/>
  <c r="F473" i="1"/>
  <c r="U472" i="1"/>
  <c r="S472" i="1"/>
  <c r="Q472" i="1"/>
  <c r="E472" i="1"/>
  <c r="D472" i="1"/>
  <c r="C472" i="1"/>
  <c r="B472" i="1"/>
  <c r="A472" i="1"/>
  <c r="A471" i="1"/>
  <c r="A469" i="1"/>
  <c r="C467" i="1"/>
  <c r="C466" i="1"/>
  <c r="C465" i="1"/>
  <c r="C464" i="1"/>
  <c r="A462" i="1"/>
  <c r="C460" i="1"/>
  <c r="C459" i="1"/>
  <c r="C458" i="1"/>
  <c r="C457" i="1"/>
  <c r="A455" i="1"/>
  <c r="K452" i="1"/>
  <c r="H452" i="1"/>
  <c r="G452" i="1"/>
  <c r="E452" i="1"/>
  <c r="E451" i="1"/>
  <c r="E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V445" i="1"/>
  <c r="U445" i="1"/>
  <c r="S445" i="1"/>
  <c r="Q445" i="1"/>
  <c r="E445" i="1"/>
  <c r="D445" i="1"/>
  <c r="C445" i="1"/>
  <c r="B445" i="1"/>
  <c r="A445" i="1"/>
  <c r="K443" i="1"/>
  <c r="H443" i="1"/>
  <c r="G443" i="1"/>
  <c r="E443" i="1"/>
  <c r="E442" i="1"/>
  <c r="E441" i="1"/>
  <c r="J440" i="1"/>
  <c r="I440" i="1"/>
  <c r="H440" i="1"/>
  <c r="G440" i="1"/>
  <c r="F440" i="1"/>
  <c r="J439" i="1"/>
  <c r="I439" i="1"/>
  <c r="H439" i="1"/>
  <c r="G439" i="1"/>
  <c r="F439" i="1"/>
  <c r="I438" i="1"/>
  <c r="H438" i="1"/>
  <c r="G438" i="1"/>
  <c r="F438" i="1"/>
  <c r="J437" i="1"/>
  <c r="I437" i="1"/>
  <c r="H437" i="1"/>
  <c r="G437" i="1"/>
  <c r="F437" i="1"/>
  <c r="C436" i="1"/>
  <c r="V435" i="1"/>
  <c r="U435" i="1"/>
  <c r="S435" i="1"/>
  <c r="Q435" i="1"/>
  <c r="E435" i="1"/>
  <c r="D435" i="1"/>
  <c r="C435" i="1"/>
  <c r="B435" i="1"/>
  <c r="A435" i="1"/>
  <c r="K433" i="1"/>
  <c r="H433" i="1"/>
  <c r="G433" i="1"/>
  <c r="E433" i="1"/>
  <c r="E432" i="1"/>
  <c r="E431" i="1"/>
  <c r="E430" i="1"/>
  <c r="U429" i="1"/>
  <c r="S429" i="1"/>
  <c r="Q429" i="1"/>
  <c r="I429" i="1"/>
  <c r="H429" i="1"/>
  <c r="F429" i="1"/>
  <c r="E429" i="1"/>
  <c r="D429" i="1"/>
  <c r="B429" i="1"/>
  <c r="A429" i="1"/>
  <c r="J428" i="1"/>
  <c r="I428" i="1"/>
  <c r="H428" i="1"/>
  <c r="G428" i="1"/>
  <c r="F428" i="1"/>
  <c r="J427" i="1"/>
  <c r="I427" i="1"/>
  <c r="H427" i="1"/>
  <c r="G427" i="1"/>
  <c r="F427" i="1"/>
  <c r="J426" i="1"/>
  <c r="I426" i="1"/>
  <c r="H426" i="1"/>
  <c r="G426" i="1"/>
  <c r="F426" i="1"/>
  <c r="J425" i="1"/>
  <c r="I425" i="1"/>
  <c r="H425" i="1"/>
  <c r="G425" i="1"/>
  <c r="F425" i="1"/>
  <c r="V424" i="1"/>
  <c r="U424" i="1"/>
  <c r="S424" i="1"/>
  <c r="Q424" i="1"/>
  <c r="E424" i="1"/>
  <c r="D424" i="1"/>
  <c r="C424" i="1"/>
  <c r="B424" i="1"/>
  <c r="A424" i="1"/>
  <c r="A423" i="1"/>
  <c r="C421" i="1"/>
  <c r="C420" i="1"/>
  <c r="C419" i="1"/>
  <c r="C418" i="1"/>
  <c r="A416" i="1"/>
  <c r="H413" i="1"/>
  <c r="G413" i="1"/>
  <c r="E413" i="1"/>
  <c r="E412" i="1"/>
  <c r="E411" i="1"/>
  <c r="I410" i="1"/>
  <c r="H410" i="1"/>
  <c r="G410" i="1"/>
  <c r="F410" i="1"/>
  <c r="J409" i="1"/>
  <c r="I409" i="1"/>
  <c r="H409" i="1"/>
  <c r="G409" i="1"/>
  <c r="F409" i="1"/>
  <c r="I408" i="1"/>
  <c r="H408" i="1"/>
  <c r="G408" i="1"/>
  <c r="F408" i="1"/>
  <c r="J407" i="1"/>
  <c r="I407" i="1"/>
  <c r="H407" i="1"/>
  <c r="G407" i="1"/>
  <c r="F407" i="1"/>
  <c r="V406" i="1"/>
  <c r="U406" i="1"/>
  <c r="S406" i="1"/>
  <c r="Q406" i="1"/>
  <c r="E406" i="1"/>
  <c r="D406" i="1"/>
  <c r="C406" i="1"/>
  <c r="B406" i="1"/>
  <c r="A406" i="1"/>
  <c r="K404" i="1"/>
  <c r="H404" i="1"/>
  <c r="G404" i="1"/>
  <c r="E404" i="1"/>
  <c r="E403" i="1"/>
  <c r="E402" i="1"/>
  <c r="J401" i="1"/>
  <c r="I401" i="1"/>
  <c r="H401" i="1"/>
  <c r="G401" i="1"/>
  <c r="F401" i="1"/>
  <c r="J400" i="1"/>
  <c r="I400" i="1"/>
  <c r="H400" i="1"/>
  <c r="G400" i="1"/>
  <c r="F400" i="1"/>
  <c r="J399" i="1"/>
  <c r="I399" i="1"/>
  <c r="H399" i="1"/>
  <c r="G399" i="1"/>
  <c r="F399" i="1"/>
  <c r="J398" i="1"/>
  <c r="I398" i="1"/>
  <c r="H398" i="1"/>
  <c r="G398" i="1"/>
  <c r="F398" i="1"/>
  <c r="C397" i="1"/>
  <c r="V396" i="1"/>
  <c r="U396" i="1"/>
  <c r="S396" i="1"/>
  <c r="Q396" i="1"/>
  <c r="E396" i="1"/>
  <c r="D396" i="1"/>
  <c r="C396" i="1"/>
  <c r="B396" i="1"/>
  <c r="A396" i="1"/>
  <c r="K394" i="1"/>
  <c r="H394" i="1"/>
  <c r="G394" i="1"/>
  <c r="E394" i="1"/>
  <c r="E393" i="1"/>
  <c r="E392" i="1"/>
  <c r="E391" i="1"/>
  <c r="V390" i="1"/>
  <c r="U390" i="1"/>
  <c r="T390" i="1"/>
  <c r="S390" i="1"/>
  <c r="Q390" i="1"/>
  <c r="I390" i="1"/>
  <c r="H390" i="1"/>
  <c r="F390" i="1"/>
  <c r="E390" i="1"/>
  <c r="D390" i="1"/>
  <c r="B390" i="1"/>
  <c r="A390" i="1"/>
  <c r="J389" i="1"/>
  <c r="I389" i="1"/>
  <c r="H389" i="1"/>
  <c r="G389" i="1"/>
  <c r="F389" i="1"/>
  <c r="J388" i="1"/>
  <c r="I388" i="1"/>
  <c r="H388" i="1"/>
  <c r="G388" i="1"/>
  <c r="F388" i="1"/>
  <c r="J387" i="1"/>
  <c r="I387" i="1"/>
  <c r="H387" i="1"/>
  <c r="G387" i="1"/>
  <c r="F387" i="1"/>
  <c r="J386" i="1"/>
  <c r="I386" i="1"/>
  <c r="H386" i="1"/>
  <c r="G386" i="1"/>
  <c r="F386" i="1"/>
  <c r="V385" i="1"/>
  <c r="U385" i="1"/>
  <c r="S385" i="1"/>
  <c r="Q385" i="1"/>
  <c r="E385" i="1"/>
  <c r="D385" i="1"/>
  <c r="C385" i="1"/>
  <c r="B385" i="1"/>
  <c r="A385" i="1"/>
  <c r="A384" i="1"/>
  <c r="A382" i="1"/>
  <c r="C380" i="1"/>
  <c r="C379" i="1"/>
  <c r="C378" i="1"/>
  <c r="C377" i="1"/>
  <c r="A375" i="1"/>
  <c r="C373" i="1"/>
  <c r="C372" i="1"/>
  <c r="C371" i="1"/>
  <c r="C370" i="1"/>
  <c r="A368" i="1"/>
  <c r="H365" i="1"/>
  <c r="G365" i="1"/>
  <c r="E365" i="1"/>
  <c r="E364" i="1"/>
  <c r="E363" i="1"/>
  <c r="I362" i="1"/>
  <c r="H362" i="1"/>
  <c r="G362" i="1"/>
  <c r="F362" i="1"/>
  <c r="I361" i="1"/>
  <c r="H361" i="1"/>
  <c r="G361" i="1"/>
  <c r="F361" i="1"/>
  <c r="J360" i="1"/>
  <c r="I360" i="1"/>
  <c r="H360" i="1"/>
  <c r="G360" i="1"/>
  <c r="F360" i="1"/>
  <c r="I359" i="1"/>
  <c r="H359" i="1"/>
  <c r="G359" i="1"/>
  <c r="F359" i="1"/>
  <c r="U358" i="1"/>
  <c r="S358" i="1"/>
  <c r="Q358" i="1"/>
  <c r="E358" i="1"/>
  <c r="D358" i="1"/>
  <c r="C358" i="1"/>
  <c r="B358" i="1"/>
  <c r="A358" i="1"/>
  <c r="K356" i="1"/>
  <c r="H356" i="1"/>
  <c r="G356" i="1"/>
  <c r="E356" i="1"/>
  <c r="E355" i="1"/>
  <c r="E354" i="1"/>
  <c r="J353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J350" i="1"/>
  <c r="I350" i="1"/>
  <c r="H350" i="1"/>
  <c r="G350" i="1"/>
  <c r="F350" i="1"/>
  <c r="C349" i="1"/>
  <c r="U348" i="1"/>
  <c r="T348" i="1"/>
  <c r="J355" i="1" s="1"/>
  <c r="S348" i="1"/>
  <c r="R348" i="1"/>
  <c r="J354" i="1" s="1"/>
  <c r="Q348" i="1"/>
  <c r="E348" i="1"/>
  <c r="D348" i="1"/>
  <c r="C348" i="1"/>
  <c r="B348" i="1"/>
  <c r="A348" i="1"/>
  <c r="K346" i="1"/>
  <c r="H346" i="1"/>
  <c r="G346" i="1"/>
  <c r="E346" i="1"/>
  <c r="E345" i="1"/>
  <c r="E344" i="1"/>
  <c r="E343" i="1"/>
  <c r="V342" i="1"/>
  <c r="U342" i="1"/>
  <c r="T342" i="1"/>
  <c r="S342" i="1"/>
  <c r="R342" i="1"/>
  <c r="Q342" i="1"/>
  <c r="J342" i="1"/>
  <c r="I342" i="1"/>
  <c r="H342" i="1"/>
  <c r="F342" i="1"/>
  <c r="E342" i="1"/>
  <c r="D342" i="1"/>
  <c r="B342" i="1"/>
  <c r="A342" i="1"/>
  <c r="J341" i="1"/>
  <c r="I341" i="1"/>
  <c r="H341" i="1"/>
  <c r="G341" i="1"/>
  <c r="F341" i="1"/>
  <c r="J340" i="1"/>
  <c r="I340" i="1"/>
  <c r="H340" i="1"/>
  <c r="G340" i="1"/>
  <c r="F340" i="1"/>
  <c r="J339" i="1"/>
  <c r="I339" i="1"/>
  <c r="H339" i="1"/>
  <c r="G339" i="1"/>
  <c r="F339" i="1"/>
  <c r="J338" i="1"/>
  <c r="I338" i="1"/>
  <c r="H338" i="1"/>
  <c r="G338" i="1"/>
  <c r="F338" i="1"/>
  <c r="V337" i="1"/>
  <c r="J345" i="1" s="1"/>
  <c r="U337" i="1"/>
  <c r="S337" i="1"/>
  <c r="Q337" i="1"/>
  <c r="E337" i="1"/>
  <c r="D337" i="1"/>
  <c r="C337" i="1"/>
  <c r="B337" i="1"/>
  <c r="A337" i="1"/>
  <c r="A336" i="1"/>
  <c r="C334" i="1"/>
  <c r="C333" i="1"/>
  <c r="C332" i="1"/>
  <c r="C331" i="1"/>
  <c r="A329" i="1"/>
  <c r="K326" i="1"/>
  <c r="H326" i="1"/>
  <c r="G326" i="1"/>
  <c r="E326" i="1"/>
  <c r="E325" i="1"/>
  <c r="E324" i="1"/>
  <c r="J323" i="1"/>
  <c r="I323" i="1"/>
  <c r="H323" i="1"/>
  <c r="G323" i="1"/>
  <c r="F323" i="1"/>
  <c r="J322" i="1"/>
  <c r="I322" i="1"/>
  <c r="H322" i="1"/>
  <c r="G322" i="1"/>
  <c r="F322" i="1"/>
  <c r="J321" i="1"/>
  <c r="I321" i="1"/>
  <c r="H321" i="1"/>
  <c r="G321" i="1"/>
  <c r="F321" i="1"/>
  <c r="J320" i="1"/>
  <c r="I320" i="1"/>
  <c r="H320" i="1"/>
  <c r="G320" i="1"/>
  <c r="F320" i="1"/>
  <c r="V319" i="1"/>
  <c r="U319" i="1"/>
  <c r="S319" i="1"/>
  <c r="Q319" i="1"/>
  <c r="E319" i="1"/>
  <c r="D319" i="1"/>
  <c r="C319" i="1"/>
  <c r="B319" i="1"/>
  <c r="A319" i="1"/>
  <c r="K317" i="1"/>
  <c r="H317" i="1"/>
  <c r="G317" i="1"/>
  <c r="E317" i="1"/>
  <c r="E316" i="1"/>
  <c r="E315" i="1"/>
  <c r="I314" i="1"/>
  <c r="H314" i="1"/>
  <c r="G314" i="1"/>
  <c r="F314" i="1"/>
  <c r="J313" i="1"/>
  <c r="I313" i="1"/>
  <c r="H313" i="1"/>
  <c r="G313" i="1"/>
  <c r="F313" i="1"/>
  <c r="J312" i="1"/>
  <c r="I312" i="1"/>
  <c r="H312" i="1"/>
  <c r="G312" i="1"/>
  <c r="F312" i="1"/>
  <c r="J311" i="1"/>
  <c r="I311" i="1"/>
  <c r="H311" i="1"/>
  <c r="G311" i="1"/>
  <c r="F311" i="1"/>
  <c r="C310" i="1"/>
  <c r="V309" i="1"/>
  <c r="U309" i="1"/>
  <c r="S309" i="1"/>
  <c r="Q309" i="1"/>
  <c r="E309" i="1"/>
  <c r="D309" i="1"/>
  <c r="C309" i="1"/>
  <c r="B309" i="1"/>
  <c r="A309" i="1"/>
  <c r="K307" i="1"/>
  <c r="H307" i="1"/>
  <c r="G307" i="1"/>
  <c r="E307" i="1"/>
  <c r="J306" i="1"/>
  <c r="E306" i="1"/>
  <c r="E305" i="1"/>
  <c r="E304" i="1"/>
  <c r="V303" i="1"/>
  <c r="U303" i="1"/>
  <c r="S303" i="1"/>
  <c r="Q303" i="1"/>
  <c r="I303" i="1"/>
  <c r="H303" i="1"/>
  <c r="F303" i="1"/>
  <c r="E303" i="1"/>
  <c r="D303" i="1"/>
  <c r="B303" i="1"/>
  <c r="A303" i="1"/>
  <c r="J302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J299" i="1"/>
  <c r="I299" i="1"/>
  <c r="H299" i="1"/>
  <c r="G299" i="1"/>
  <c r="F299" i="1"/>
  <c r="V298" i="1"/>
  <c r="U298" i="1"/>
  <c r="T298" i="1"/>
  <c r="S298" i="1"/>
  <c r="R298" i="1"/>
  <c r="Q298" i="1"/>
  <c r="E298" i="1"/>
  <c r="D298" i="1"/>
  <c r="C298" i="1"/>
  <c r="B298" i="1"/>
  <c r="A298" i="1"/>
  <c r="A297" i="1"/>
  <c r="A295" i="1"/>
  <c r="C293" i="1"/>
  <c r="C292" i="1"/>
  <c r="C291" i="1"/>
  <c r="C290" i="1"/>
  <c r="A288" i="1"/>
  <c r="C286" i="1"/>
  <c r="C285" i="1"/>
  <c r="C284" i="1"/>
  <c r="C283" i="1"/>
  <c r="A281" i="1"/>
  <c r="K278" i="1"/>
  <c r="H278" i="1"/>
  <c r="G278" i="1"/>
  <c r="E278" i="1"/>
  <c r="E277" i="1"/>
  <c r="E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V271" i="1"/>
  <c r="U271" i="1"/>
  <c r="S271" i="1"/>
  <c r="Q271" i="1"/>
  <c r="E271" i="1"/>
  <c r="D271" i="1"/>
  <c r="C271" i="1"/>
  <c r="B271" i="1"/>
  <c r="A271" i="1"/>
  <c r="K269" i="1"/>
  <c r="H269" i="1"/>
  <c r="G269" i="1"/>
  <c r="E269" i="1"/>
  <c r="E268" i="1"/>
  <c r="E267" i="1"/>
  <c r="J266" i="1"/>
  <c r="I266" i="1"/>
  <c r="H266" i="1"/>
  <c r="G266" i="1"/>
  <c r="F266" i="1"/>
  <c r="J265" i="1"/>
  <c r="I265" i="1"/>
  <c r="H265" i="1"/>
  <c r="G265" i="1"/>
  <c r="F265" i="1"/>
  <c r="J264" i="1"/>
  <c r="I264" i="1"/>
  <c r="H264" i="1"/>
  <c r="G264" i="1"/>
  <c r="F264" i="1"/>
  <c r="J263" i="1"/>
  <c r="I263" i="1"/>
  <c r="H263" i="1"/>
  <c r="G263" i="1"/>
  <c r="F263" i="1"/>
  <c r="C262" i="1"/>
  <c r="V261" i="1"/>
  <c r="U261" i="1"/>
  <c r="T261" i="1"/>
  <c r="J268" i="1" s="1"/>
  <c r="S261" i="1"/>
  <c r="Q261" i="1"/>
  <c r="E261" i="1"/>
  <c r="D261" i="1"/>
  <c r="C261" i="1"/>
  <c r="B261" i="1"/>
  <c r="A261" i="1"/>
  <c r="K259" i="1"/>
  <c r="H259" i="1"/>
  <c r="G259" i="1"/>
  <c r="E259" i="1"/>
  <c r="J258" i="1"/>
  <c r="E258" i="1"/>
  <c r="E257" i="1"/>
  <c r="E256" i="1"/>
  <c r="V255" i="1"/>
  <c r="U255" i="1"/>
  <c r="S255" i="1"/>
  <c r="Q255" i="1"/>
  <c r="J255" i="1"/>
  <c r="I255" i="1"/>
  <c r="H255" i="1"/>
  <c r="F255" i="1"/>
  <c r="E255" i="1"/>
  <c r="D255" i="1"/>
  <c r="B255" i="1"/>
  <c r="A255" i="1"/>
  <c r="J254" i="1"/>
  <c r="I254" i="1"/>
  <c r="H254" i="1"/>
  <c r="G254" i="1"/>
  <c r="F254" i="1"/>
  <c r="J253" i="1"/>
  <c r="I253" i="1"/>
  <c r="H253" i="1"/>
  <c r="G253" i="1"/>
  <c r="F253" i="1"/>
  <c r="J252" i="1"/>
  <c r="I252" i="1"/>
  <c r="H252" i="1"/>
  <c r="G252" i="1"/>
  <c r="F252" i="1"/>
  <c r="J251" i="1"/>
  <c r="I251" i="1"/>
  <c r="H251" i="1"/>
  <c r="G251" i="1"/>
  <c r="F251" i="1"/>
  <c r="V250" i="1"/>
  <c r="U250" i="1"/>
  <c r="T250" i="1"/>
  <c r="S250" i="1"/>
  <c r="R250" i="1"/>
  <c r="Q250" i="1"/>
  <c r="E250" i="1"/>
  <c r="D250" i="1"/>
  <c r="C250" i="1"/>
  <c r="B250" i="1"/>
  <c r="A250" i="1"/>
  <c r="A249" i="1"/>
  <c r="C247" i="1"/>
  <c r="C246" i="1"/>
  <c r="C245" i="1"/>
  <c r="C244" i="1"/>
  <c r="A242" i="1"/>
  <c r="H239" i="1"/>
  <c r="G239" i="1"/>
  <c r="E239" i="1"/>
  <c r="E238" i="1"/>
  <c r="E237" i="1"/>
  <c r="J236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J233" i="1"/>
  <c r="I233" i="1"/>
  <c r="H233" i="1"/>
  <c r="G233" i="1"/>
  <c r="F233" i="1"/>
  <c r="V232" i="1"/>
  <c r="U232" i="1"/>
  <c r="S232" i="1"/>
  <c r="Q232" i="1"/>
  <c r="E232" i="1"/>
  <c r="D232" i="1"/>
  <c r="C232" i="1"/>
  <c r="B232" i="1"/>
  <c r="A232" i="1"/>
  <c r="K230" i="1"/>
  <c r="H230" i="1"/>
  <c r="G230" i="1"/>
  <c r="E230" i="1"/>
  <c r="E229" i="1"/>
  <c r="E228" i="1"/>
  <c r="J227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J224" i="1"/>
  <c r="I224" i="1"/>
  <c r="H224" i="1"/>
  <c r="G224" i="1"/>
  <c r="F224" i="1"/>
  <c r="C223" i="1"/>
  <c r="U222" i="1"/>
  <c r="T222" i="1"/>
  <c r="J229" i="1" s="1"/>
  <c r="S222" i="1"/>
  <c r="R222" i="1"/>
  <c r="J228" i="1" s="1"/>
  <c r="Q222" i="1"/>
  <c r="E222" i="1"/>
  <c r="D222" i="1"/>
  <c r="C222" i="1"/>
  <c r="B222" i="1"/>
  <c r="A222" i="1"/>
  <c r="K220" i="1"/>
  <c r="H220" i="1"/>
  <c r="G220" i="1"/>
  <c r="E220" i="1"/>
  <c r="E219" i="1"/>
  <c r="E218" i="1"/>
  <c r="E217" i="1"/>
  <c r="U216" i="1"/>
  <c r="S216" i="1"/>
  <c r="Q216" i="1"/>
  <c r="I216" i="1"/>
  <c r="H216" i="1"/>
  <c r="F216" i="1"/>
  <c r="E216" i="1"/>
  <c r="D216" i="1"/>
  <c r="B216" i="1"/>
  <c r="A216" i="1"/>
  <c r="J215" i="1"/>
  <c r="I215" i="1"/>
  <c r="H215" i="1"/>
  <c r="G215" i="1"/>
  <c r="F215" i="1"/>
  <c r="J214" i="1"/>
  <c r="I214" i="1"/>
  <c r="H214" i="1"/>
  <c r="G214" i="1"/>
  <c r="F214" i="1"/>
  <c r="J213" i="1"/>
  <c r="I213" i="1"/>
  <c r="H213" i="1"/>
  <c r="G213" i="1"/>
  <c r="F213" i="1"/>
  <c r="J212" i="1"/>
  <c r="I212" i="1"/>
  <c r="H212" i="1"/>
  <c r="G212" i="1"/>
  <c r="F212" i="1"/>
  <c r="V211" i="1"/>
  <c r="U211" i="1"/>
  <c r="S211" i="1"/>
  <c r="Q211" i="1"/>
  <c r="E211" i="1"/>
  <c r="D211" i="1"/>
  <c r="C211" i="1"/>
  <c r="B211" i="1"/>
  <c r="A211" i="1"/>
  <c r="A210" i="1"/>
  <c r="A208" i="1"/>
  <c r="C206" i="1"/>
  <c r="C205" i="1"/>
  <c r="C204" i="1"/>
  <c r="C203" i="1"/>
  <c r="A201" i="1"/>
  <c r="C199" i="1"/>
  <c r="C198" i="1"/>
  <c r="C197" i="1"/>
  <c r="C196" i="1"/>
  <c r="A194" i="1"/>
  <c r="K191" i="1"/>
  <c r="H191" i="1"/>
  <c r="G191" i="1"/>
  <c r="E191" i="1"/>
  <c r="E190" i="1"/>
  <c r="E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J185" i="1"/>
  <c r="I185" i="1"/>
  <c r="H185" i="1"/>
  <c r="G185" i="1"/>
  <c r="F185" i="1"/>
  <c r="U184" i="1"/>
  <c r="S184" i="1"/>
  <c r="Q184" i="1"/>
  <c r="E184" i="1"/>
  <c r="D184" i="1"/>
  <c r="C184" i="1"/>
  <c r="B184" i="1"/>
  <c r="A184" i="1"/>
  <c r="K182" i="1"/>
  <c r="H182" i="1"/>
  <c r="G182" i="1"/>
  <c r="E182" i="1"/>
  <c r="E181" i="1"/>
  <c r="E180" i="1"/>
  <c r="J179" i="1"/>
  <c r="I179" i="1"/>
  <c r="H179" i="1"/>
  <c r="G179" i="1"/>
  <c r="F179" i="1"/>
  <c r="J178" i="1"/>
  <c r="I178" i="1"/>
  <c r="H178" i="1"/>
  <c r="G178" i="1"/>
  <c r="F178" i="1"/>
  <c r="J177" i="1"/>
  <c r="I177" i="1"/>
  <c r="H177" i="1"/>
  <c r="G177" i="1"/>
  <c r="F177" i="1"/>
  <c r="J176" i="1"/>
  <c r="I176" i="1"/>
  <c r="H176" i="1"/>
  <c r="G176" i="1"/>
  <c r="F176" i="1"/>
  <c r="C175" i="1"/>
  <c r="V174" i="1"/>
  <c r="U174" i="1"/>
  <c r="S174" i="1"/>
  <c r="Q174" i="1"/>
  <c r="E174" i="1"/>
  <c r="D174" i="1"/>
  <c r="C174" i="1"/>
  <c r="B174" i="1"/>
  <c r="A174" i="1"/>
  <c r="K172" i="1"/>
  <c r="H172" i="1"/>
  <c r="G172" i="1"/>
  <c r="E172" i="1"/>
  <c r="E171" i="1"/>
  <c r="E170" i="1"/>
  <c r="J169" i="1"/>
  <c r="E169" i="1"/>
  <c r="V168" i="1"/>
  <c r="U168" i="1"/>
  <c r="T168" i="1"/>
  <c r="S168" i="1"/>
  <c r="R168" i="1"/>
  <c r="Q168" i="1"/>
  <c r="I168" i="1"/>
  <c r="H168" i="1"/>
  <c r="F168" i="1"/>
  <c r="E168" i="1"/>
  <c r="D168" i="1"/>
  <c r="B168" i="1"/>
  <c r="A168" i="1"/>
  <c r="J167" i="1"/>
  <c r="I167" i="1"/>
  <c r="H167" i="1"/>
  <c r="G167" i="1"/>
  <c r="F167" i="1"/>
  <c r="J166" i="1"/>
  <c r="I166" i="1"/>
  <c r="H166" i="1"/>
  <c r="G166" i="1"/>
  <c r="F166" i="1"/>
  <c r="J165" i="1"/>
  <c r="I165" i="1"/>
  <c r="H165" i="1"/>
  <c r="G165" i="1"/>
  <c r="F165" i="1"/>
  <c r="J164" i="1"/>
  <c r="I164" i="1"/>
  <c r="H164" i="1"/>
  <c r="G164" i="1"/>
  <c r="F164" i="1"/>
  <c r="V163" i="1"/>
  <c r="J171" i="1" s="1"/>
  <c r="U163" i="1"/>
  <c r="T163" i="1"/>
  <c r="J170" i="1" s="1"/>
  <c r="S163" i="1"/>
  <c r="R163" i="1"/>
  <c r="Q163" i="1"/>
  <c r="E163" i="1"/>
  <c r="D163" i="1"/>
  <c r="C163" i="1"/>
  <c r="B163" i="1"/>
  <c r="A163" i="1"/>
  <c r="A162" i="1"/>
  <c r="C160" i="1"/>
  <c r="C159" i="1"/>
  <c r="C158" i="1"/>
  <c r="C157" i="1"/>
  <c r="A155" i="1"/>
  <c r="K152" i="1"/>
  <c r="H152" i="1"/>
  <c r="G152" i="1"/>
  <c r="E152" i="1"/>
  <c r="E151" i="1"/>
  <c r="E150" i="1"/>
  <c r="J149" i="1"/>
  <c r="I149" i="1"/>
  <c r="H149" i="1"/>
  <c r="G149" i="1"/>
  <c r="F149" i="1"/>
  <c r="J148" i="1"/>
  <c r="I148" i="1"/>
  <c r="H148" i="1"/>
  <c r="G148" i="1"/>
  <c r="F148" i="1"/>
  <c r="J147" i="1"/>
  <c r="I147" i="1"/>
  <c r="H147" i="1"/>
  <c r="G147" i="1"/>
  <c r="F147" i="1"/>
  <c r="J146" i="1"/>
  <c r="I146" i="1"/>
  <c r="H146" i="1"/>
  <c r="G146" i="1"/>
  <c r="F146" i="1"/>
  <c r="V145" i="1"/>
  <c r="U145" i="1"/>
  <c r="S145" i="1"/>
  <c r="Q145" i="1"/>
  <c r="E145" i="1"/>
  <c r="D145" i="1"/>
  <c r="C145" i="1"/>
  <c r="B145" i="1"/>
  <c r="A145" i="1"/>
  <c r="H143" i="1"/>
  <c r="G143" i="1"/>
  <c r="E143" i="1"/>
  <c r="E142" i="1"/>
  <c r="E141" i="1"/>
  <c r="J140" i="1"/>
  <c r="I140" i="1"/>
  <c r="H140" i="1"/>
  <c r="G140" i="1"/>
  <c r="F140" i="1"/>
  <c r="J139" i="1"/>
  <c r="I139" i="1"/>
  <c r="H139" i="1"/>
  <c r="G139" i="1"/>
  <c r="F139" i="1"/>
  <c r="I138" i="1"/>
  <c r="H138" i="1"/>
  <c r="G138" i="1"/>
  <c r="F138" i="1"/>
  <c r="J137" i="1"/>
  <c r="I137" i="1"/>
  <c r="H137" i="1"/>
  <c r="G137" i="1"/>
  <c r="F137" i="1"/>
  <c r="C136" i="1"/>
  <c r="V135" i="1"/>
  <c r="U135" i="1"/>
  <c r="S135" i="1"/>
  <c r="Q135" i="1"/>
  <c r="E135" i="1"/>
  <c r="D135" i="1"/>
  <c r="C135" i="1"/>
  <c r="B135" i="1"/>
  <c r="A135" i="1"/>
  <c r="K133" i="1"/>
  <c r="H133" i="1"/>
  <c r="G133" i="1"/>
  <c r="E133" i="1"/>
  <c r="E132" i="1"/>
  <c r="E131" i="1"/>
  <c r="E130" i="1"/>
  <c r="V129" i="1"/>
  <c r="U129" i="1"/>
  <c r="S129" i="1"/>
  <c r="Q129" i="1"/>
  <c r="I129" i="1"/>
  <c r="H129" i="1"/>
  <c r="F129" i="1"/>
  <c r="E129" i="1"/>
  <c r="D129" i="1"/>
  <c r="B129" i="1"/>
  <c r="A129" i="1"/>
  <c r="J128" i="1"/>
  <c r="I128" i="1"/>
  <c r="H128" i="1"/>
  <c r="G128" i="1"/>
  <c r="F128" i="1"/>
  <c r="J127" i="1"/>
  <c r="I127" i="1"/>
  <c r="H127" i="1"/>
  <c r="G127" i="1"/>
  <c r="F127" i="1"/>
  <c r="J126" i="1"/>
  <c r="I126" i="1"/>
  <c r="H126" i="1"/>
  <c r="G126" i="1"/>
  <c r="F126" i="1"/>
  <c r="J125" i="1"/>
  <c r="I125" i="1"/>
  <c r="H125" i="1"/>
  <c r="G125" i="1"/>
  <c r="F125" i="1"/>
  <c r="V124" i="1"/>
  <c r="U124" i="1"/>
  <c r="T124" i="1"/>
  <c r="S124" i="1"/>
  <c r="R124" i="1"/>
  <c r="Q124" i="1"/>
  <c r="E124" i="1"/>
  <c r="D124" i="1"/>
  <c r="C124" i="1"/>
  <c r="B124" i="1"/>
  <c r="A124" i="1"/>
  <c r="A123" i="1"/>
  <c r="A121" i="1"/>
  <c r="C119" i="1"/>
  <c r="C118" i="1"/>
  <c r="C117" i="1"/>
  <c r="C116" i="1"/>
  <c r="A114" i="1"/>
  <c r="C112" i="1"/>
  <c r="C111" i="1"/>
  <c r="C110" i="1"/>
  <c r="C109" i="1"/>
  <c r="A107" i="1"/>
  <c r="K104" i="1"/>
  <c r="H104" i="1"/>
  <c r="G104" i="1"/>
  <c r="E104" i="1"/>
  <c r="E103" i="1"/>
  <c r="E102" i="1"/>
  <c r="J101" i="1"/>
  <c r="I101" i="1"/>
  <c r="H101" i="1"/>
  <c r="G101" i="1"/>
  <c r="F101" i="1"/>
  <c r="I100" i="1"/>
  <c r="H100" i="1"/>
  <c r="G100" i="1"/>
  <c r="F100" i="1"/>
  <c r="J99" i="1"/>
  <c r="I99" i="1"/>
  <c r="H99" i="1"/>
  <c r="G99" i="1"/>
  <c r="F99" i="1"/>
  <c r="J98" i="1"/>
  <c r="I105" i="1" s="1"/>
  <c r="K105" i="1" s="1"/>
  <c r="I98" i="1"/>
  <c r="H98" i="1"/>
  <c r="G98" i="1"/>
  <c r="F98" i="1"/>
  <c r="U97" i="1"/>
  <c r="T97" i="1"/>
  <c r="J103" i="1" s="1"/>
  <c r="S97" i="1"/>
  <c r="R97" i="1"/>
  <c r="J102" i="1" s="1"/>
  <c r="Q97" i="1"/>
  <c r="E97" i="1"/>
  <c r="D97" i="1"/>
  <c r="C97" i="1"/>
  <c r="B97" i="1"/>
  <c r="A97" i="1"/>
  <c r="K95" i="1"/>
  <c r="H95" i="1"/>
  <c r="G95" i="1"/>
  <c r="E95" i="1"/>
  <c r="E94" i="1"/>
  <c r="J93" i="1"/>
  <c r="E93" i="1"/>
  <c r="I92" i="1"/>
  <c r="H92" i="1"/>
  <c r="G92" i="1"/>
  <c r="F92" i="1"/>
  <c r="I91" i="1"/>
  <c r="H91" i="1"/>
  <c r="G91" i="1"/>
  <c r="F91" i="1"/>
  <c r="I90" i="1"/>
  <c r="H90" i="1"/>
  <c r="G90" i="1"/>
  <c r="F90" i="1"/>
  <c r="J89" i="1"/>
  <c r="I89" i="1"/>
  <c r="H89" i="1"/>
  <c r="G89" i="1"/>
  <c r="F89" i="1"/>
  <c r="C88" i="1"/>
  <c r="V87" i="1"/>
  <c r="U87" i="1"/>
  <c r="S87" i="1"/>
  <c r="R87" i="1"/>
  <c r="Q87" i="1"/>
  <c r="E87" i="1"/>
  <c r="D87" i="1"/>
  <c r="C87" i="1"/>
  <c r="B87" i="1"/>
  <c r="A87" i="1"/>
  <c r="H85" i="1"/>
  <c r="G85" i="1"/>
  <c r="E85" i="1"/>
  <c r="E84" i="1"/>
  <c r="E83" i="1"/>
  <c r="E82" i="1"/>
  <c r="V81" i="1"/>
  <c r="U81" i="1"/>
  <c r="S81" i="1"/>
  <c r="Q81" i="1"/>
  <c r="I81" i="1"/>
  <c r="H81" i="1"/>
  <c r="F81" i="1"/>
  <c r="E81" i="1"/>
  <c r="D81" i="1"/>
  <c r="B81" i="1"/>
  <c r="A81" i="1"/>
  <c r="J80" i="1"/>
  <c r="I80" i="1"/>
  <c r="H80" i="1"/>
  <c r="G80" i="1"/>
  <c r="F80" i="1"/>
  <c r="I79" i="1"/>
  <c r="H79" i="1"/>
  <c r="G79" i="1"/>
  <c r="F79" i="1"/>
  <c r="I78" i="1"/>
  <c r="H78" i="1"/>
  <c r="G78" i="1"/>
  <c r="F78" i="1"/>
  <c r="J77" i="1"/>
  <c r="I77" i="1"/>
  <c r="H77" i="1"/>
  <c r="G77" i="1"/>
  <c r="F77" i="1"/>
  <c r="U76" i="1"/>
  <c r="S76" i="1"/>
  <c r="R76" i="1"/>
  <c r="Q76" i="1"/>
  <c r="E76" i="1"/>
  <c r="D76" i="1"/>
  <c r="C76" i="1"/>
  <c r="B76" i="1"/>
  <c r="A76" i="1"/>
  <c r="A75" i="1"/>
  <c r="C73" i="1"/>
  <c r="C72" i="1"/>
  <c r="C71" i="1"/>
  <c r="C70" i="1"/>
  <c r="A68" i="1"/>
  <c r="K65" i="1"/>
  <c r="H65" i="1"/>
  <c r="G65" i="1"/>
  <c r="E65" i="1"/>
  <c r="E64" i="1"/>
  <c r="E63" i="1"/>
  <c r="J62" i="1"/>
  <c r="I62" i="1"/>
  <c r="H62" i="1"/>
  <c r="G62" i="1"/>
  <c r="F62" i="1"/>
  <c r="J61" i="1"/>
  <c r="I61" i="1"/>
  <c r="H61" i="1"/>
  <c r="G61" i="1"/>
  <c r="F61" i="1"/>
  <c r="I60" i="1"/>
  <c r="H60" i="1"/>
  <c r="G60" i="1"/>
  <c r="F60" i="1"/>
  <c r="I59" i="1"/>
  <c r="H59" i="1"/>
  <c r="G59" i="1"/>
  <c r="F59" i="1"/>
  <c r="V58" i="1"/>
  <c r="U58" i="1"/>
  <c r="S58" i="1"/>
  <c r="Q58" i="1"/>
  <c r="E58" i="1"/>
  <c r="D58" i="1"/>
  <c r="C58" i="1"/>
  <c r="B58" i="1"/>
  <c r="A58" i="1"/>
  <c r="H56" i="1"/>
  <c r="G56" i="1"/>
  <c r="E56" i="1"/>
  <c r="E55" i="1"/>
  <c r="J54" i="1"/>
  <c r="E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C49" i="1"/>
  <c r="V48" i="1"/>
  <c r="U48" i="1"/>
  <c r="S48" i="1"/>
  <c r="Q48" i="1"/>
  <c r="E48" i="1"/>
  <c r="D48" i="1"/>
  <c r="C48" i="1"/>
  <c r="B48" i="1"/>
  <c r="A48" i="1"/>
  <c r="K46" i="1"/>
  <c r="H46" i="1"/>
  <c r="G46" i="1"/>
  <c r="E46" i="1"/>
  <c r="E45" i="1"/>
  <c r="E44" i="1"/>
  <c r="E43" i="1"/>
  <c r="V42" i="1"/>
  <c r="U42" i="1"/>
  <c r="S42" i="1"/>
  <c r="Q42" i="1"/>
  <c r="I42" i="1"/>
  <c r="H42" i="1"/>
  <c r="F42" i="1"/>
  <c r="E42" i="1"/>
  <c r="D42" i="1"/>
  <c r="B42" i="1"/>
  <c r="A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V37" i="1"/>
  <c r="J45" i="1" s="1"/>
  <c r="U37" i="1"/>
  <c r="T37" i="1"/>
  <c r="S37" i="1"/>
  <c r="R37" i="1"/>
  <c r="Q37" i="1"/>
  <c r="E37" i="1"/>
  <c r="D37" i="1"/>
  <c r="C37" i="1"/>
  <c r="B37" i="1"/>
  <c r="A37" i="1"/>
  <c r="A36" i="1"/>
  <c r="A34" i="1"/>
  <c r="AE32" i="1"/>
  <c r="A32" i="1"/>
  <c r="A18" i="1"/>
  <c r="A15" i="1"/>
  <c r="G6" i="1"/>
  <c r="B6" i="1"/>
  <c r="A1" i="1"/>
  <c r="P105" i="1" l="1"/>
  <c r="J132" i="1"/>
  <c r="I240" i="1"/>
  <c r="J393" i="1"/>
  <c r="I792" i="1"/>
  <c r="AG37" i="4"/>
  <c r="T33" i="4"/>
  <c r="CZ35" i="4"/>
  <c r="Y35" i="4" s="1"/>
  <c r="T58" i="1" s="1"/>
  <c r="J64" i="1" s="1"/>
  <c r="CY35" i="4"/>
  <c r="X35" i="4" s="1"/>
  <c r="R58" i="1" s="1"/>
  <c r="J63" i="1" s="1"/>
  <c r="CZ159" i="4"/>
  <c r="Y159" i="4" s="1"/>
  <c r="T145" i="1" s="1"/>
  <c r="J151" i="1" s="1"/>
  <c r="CY159" i="4"/>
  <c r="X159" i="4" s="1"/>
  <c r="R145" i="1" s="1"/>
  <c r="J150" i="1" s="1"/>
  <c r="I153" i="1" s="1"/>
  <c r="P627" i="1"/>
  <c r="K627" i="1"/>
  <c r="J304" i="1"/>
  <c r="J78" i="1"/>
  <c r="AS278" i="4"/>
  <c r="F302" i="4"/>
  <c r="AQ285" i="4"/>
  <c r="BZ278" i="4"/>
  <c r="AH37" i="4"/>
  <c r="AG80" i="4"/>
  <c r="J693" i="1"/>
  <c r="CC30" i="4"/>
  <c r="AT37" i="4"/>
  <c r="AK80" i="4"/>
  <c r="CJ37" i="4"/>
  <c r="J59" i="1"/>
  <c r="AC37" i="4"/>
  <c r="CP32" i="4"/>
  <c r="O32" i="4" s="1"/>
  <c r="P33" i="4"/>
  <c r="V33" i="4"/>
  <c r="AI37" i="4" s="1"/>
  <c r="R33" i="4"/>
  <c r="GK33" i="4" s="1"/>
  <c r="AJ37" i="4"/>
  <c r="AE37" i="4"/>
  <c r="GK32" i="4"/>
  <c r="T161" i="4"/>
  <c r="AG154" i="4"/>
  <c r="AH80" i="4"/>
  <c r="K85" i="1"/>
  <c r="CJ73" i="4"/>
  <c r="BA80" i="4"/>
  <c r="R78" i="4"/>
  <c r="J100" i="1" s="1"/>
  <c r="V97" i="1"/>
  <c r="AD35" i="4"/>
  <c r="AB35" i="4" s="1"/>
  <c r="CR35" i="4"/>
  <c r="Q35" i="4" s="1"/>
  <c r="J60" i="1" s="1"/>
  <c r="CM30" i="4"/>
  <c r="BD37" i="4"/>
  <c r="AS80" i="4"/>
  <c r="BY161" i="4"/>
  <c r="T35" i="4"/>
  <c r="BB73" i="4"/>
  <c r="F96" i="4"/>
  <c r="BB114" i="4"/>
  <c r="BB30" i="4"/>
  <c r="F178" i="4"/>
  <c r="AS154" i="4"/>
  <c r="CZ157" i="4"/>
  <c r="Y157" i="4" s="1"/>
  <c r="T129" i="1" s="1"/>
  <c r="J131" i="1" s="1"/>
  <c r="CY157" i="4"/>
  <c r="X157" i="4" s="1"/>
  <c r="R129" i="1" s="1"/>
  <c r="J130" i="1" s="1"/>
  <c r="CP159" i="4"/>
  <c r="O159" i="4" s="1"/>
  <c r="F165" i="4"/>
  <c r="AO238" i="4"/>
  <c r="CP34" i="4"/>
  <c r="O34" i="4" s="1"/>
  <c r="AO37" i="4"/>
  <c r="BX30" i="4"/>
  <c r="AJ80" i="4"/>
  <c r="CZ76" i="4"/>
  <c r="Y76" i="4" s="1"/>
  <c r="T81" i="1" s="1"/>
  <c r="CY76" i="4"/>
  <c r="X76" i="4" s="1"/>
  <c r="R81" i="1" s="1"/>
  <c r="J82" i="1" s="1"/>
  <c r="AH161" i="4"/>
  <c r="CC161" i="4"/>
  <c r="CR158" i="4"/>
  <c r="Q158" i="4" s="1"/>
  <c r="J138" i="1" s="1"/>
  <c r="I144" i="1" s="1"/>
  <c r="AD158" i="4"/>
  <c r="AB158" i="4" s="1"/>
  <c r="F174" i="4"/>
  <c r="BB238" i="4"/>
  <c r="BB154" i="4"/>
  <c r="CP200" i="4"/>
  <c r="O200" i="4" s="1"/>
  <c r="F50" i="4"/>
  <c r="BX73" i="4"/>
  <c r="AO80" i="4"/>
  <c r="CZ158" i="4"/>
  <c r="Y158" i="4" s="1"/>
  <c r="T135" i="1" s="1"/>
  <c r="J142" i="1" s="1"/>
  <c r="CY158" i="4"/>
  <c r="X158" i="4" s="1"/>
  <c r="R135" i="1" s="1"/>
  <c r="J141" i="1" s="1"/>
  <c r="GK323" i="4"/>
  <c r="BY30" i="4"/>
  <c r="AB75" i="4"/>
  <c r="F90" i="4"/>
  <c r="AQ73" i="4"/>
  <c r="AO154" i="4"/>
  <c r="AQ154" i="4"/>
  <c r="F171" i="4"/>
  <c r="CI204" i="4"/>
  <c r="BY197" i="4"/>
  <c r="AP204" i="4"/>
  <c r="BZ37" i="4"/>
  <c r="CI37" i="4" s="1"/>
  <c r="AD75" i="4"/>
  <c r="CS75" i="4"/>
  <c r="CB154" i="4"/>
  <c r="CP156" i="4"/>
  <c r="O156" i="4" s="1"/>
  <c r="AC161" i="4"/>
  <c r="CJ154" i="4"/>
  <c r="BA161" i="4"/>
  <c r="CZ202" i="4"/>
  <c r="Y202" i="4" s="1"/>
  <c r="T184" i="1" s="1"/>
  <c r="J190" i="1" s="1"/>
  <c r="CY202" i="4"/>
  <c r="X202" i="4" s="1"/>
  <c r="R184" i="1" s="1"/>
  <c r="J189" i="1" s="1"/>
  <c r="CB37" i="4"/>
  <c r="CR33" i="4"/>
  <c r="Q33" i="4" s="1"/>
  <c r="AD37" i="4" s="1"/>
  <c r="AD33" i="4"/>
  <c r="AB33" i="4" s="1"/>
  <c r="CZ34" i="4"/>
  <c r="Y34" i="4" s="1"/>
  <c r="T48" i="1" s="1"/>
  <c r="J55" i="1" s="1"/>
  <c r="I57" i="1" s="1"/>
  <c r="CG37" i="4"/>
  <c r="AF80" i="4"/>
  <c r="CZ75" i="4"/>
  <c r="Y75" i="4" s="1"/>
  <c r="AD76" i="4"/>
  <c r="AB76" i="4" s="1"/>
  <c r="CR76" i="4"/>
  <c r="Q76" i="4" s="1"/>
  <c r="CP76" i="4" s="1"/>
  <c r="O76" i="4" s="1"/>
  <c r="CG80" i="4"/>
  <c r="S33" i="4"/>
  <c r="AF161" i="4"/>
  <c r="CZ156" i="4"/>
  <c r="Y156" i="4" s="1"/>
  <c r="CY156" i="4"/>
  <c r="X156" i="4" s="1"/>
  <c r="CP157" i="4"/>
  <c r="O157" i="4" s="1"/>
  <c r="AT197" i="4"/>
  <c r="F222" i="4"/>
  <c r="BB197" i="4"/>
  <c r="F217" i="4"/>
  <c r="AJ285" i="4"/>
  <c r="AQ328" i="4"/>
  <c r="BZ321" i="4"/>
  <c r="AP37" i="4"/>
  <c r="CQ77" i="4"/>
  <c r="P77" i="4" s="1"/>
  <c r="CZ77" i="4"/>
  <c r="Y77" i="4" s="1"/>
  <c r="T87" i="1" s="1"/>
  <c r="J94" i="1" s="1"/>
  <c r="GP78" i="4"/>
  <c r="GM78" i="4"/>
  <c r="AI161" i="4"/>
  <c r="AE161" i="4"/>
  <c r="GK157" i="4"/>
  <c r="CP201" i="4"/>
  <c r="O201" i="4" s="1"/>
  <c r="CZ283" i="4"/>
  <c r="Y283" i="4" s="1"/>
  <c r="T232" i="1" s="1"/>
  <c r="J238" i="1" s="1"/>
  <c r="CY283" i="4"/>
  <c r="X283" i="4" s="1"/>
  <c r="R232" i="1" s="1"/>
  <c r="J237" i="1" s="1"/>
  <c r="BC114" i="4"/>
  <c r="BC30" i="4"/>
  <c r="F53" i="4"/>
  <c r="AI80" i="4"/>
  <c r="BY73" i="4"/>
  <c r="CI80" i="4"/>
  <c r="AP80" i="4"/>
  <c r="AJ161" i="4"/>
  <c r="AT285" i="4"/>
  <c r="CC278" i="4"/>
  <c r="F351" i="4"/>
  <c r="V321" i="4"/>
  <c r="AD77" i="4"/>
  <c r="AB77" i="4" s="1"/>
  <c r="BZ154" i="4"/>
  <c r="CG161" i="4"/>
  <c r="V200" i="4"/>
  <c r="AI204" i="4" s="1"/>
  <c r="W283" i="4"/>
  <c r="GM448" i="4"/>
  <c r="GP448" i="4"/>
  <c r="BB734" i="4"/>
  <c r="F670" i="4"/>
  <c r="BB650" i="4"/>
  <c r="CY199" i="4"/>
  <c r="X199" i="4" s="1"/>
  <c r="AK204" i="4" s="1"/>
  <c r="AF285" i="4"/>
  <c r="CZ280" i="4"/>
  <c r="Y280" i="4" s="1"/>
  <c r="GP280" i="4" s="1"/>
  <c r="CY280" i="4"/>
  <c r="X280" i="4" s="1"/>
  <c r="GM280" i="4" s="1"/>
  <c r="AC285" i="4"/>
  <c r="R283" i="4"/>
  <c r="J235" i="1" s="1"/>
  <c r="CG285" i="4"/>
  <c r="BX278" i="4"/>
  <c r="CI328" i="4"/>
  <c r="AP328" i="4"/>
  <c r="CP325" i="4"/>
  <c r="O325" i="4" s="1"/>
  <c r="CY325" i="4"/>
  <c r="X325" i="4" s="1"/>
  <c r="R261" i="1" s="1"/>
  <c r="J267" i="1" s="1"/>
  <c r="I270" i="1" s="1"/>
  <c r="AD452" i="4"/>
  <c r="F177" i="4"/>
  <c r="BZ204" i="4"/>
  <c r="F208" i="4"/>
  <c r="AO197" i="4"/>
  <c r="T283" i="4"/>
  <c r="AG285" i="4" s="1"/>
  <c r="AI321" i="4"/>
  <c r="CZ323" i="4"/>
  <c r="Y323" i="4" s="1"/>
  <c r="F186" i="4"/>
  <c r="CZ281" i="4"/>
  <c r="Y281" i="4" s="1"/>
  <c r="T216" i="1" s="1"/>
  <c r="CY281" i="4"/>
  <c r="X281" i="4" s="1"/>
  <c r="R216" i="1" s="1"/>
  <c r="U283" i="4"/>
  <c r="K239" i="1" s="1"/>
  <c r="F346" i="4"/>
  <c r="AT321" i="4"/>
  <c r="AG402" i="4"/>
  <c r="T409" i="4"/>
  <c r="AS204" i="4"/>
  <c r="AS238" i="4" s="1"/>
  <c r="CB197" i="4"/>
  <c r="CI285" i="4"/>
  <c r="AP285" i="4"/>
  <c r="BY278" i="4"/>
  <c r="BB362" i="4"/>
  <c r="BB278" i="4"/>
  <c r="F298" i="4"/>
  <c r="AH328" i="4"/>
  <c r="AH402" i="4"/>
  <c r="U409" i="4"/>
  <c r="CQ202" i="4"/>
  <c r="P202" i="4" s="1"/>
  <c r="AC204" i="4" s="1"/>
  <c r="BC285" i="4"/>
  <c r="CL278" i="4"/>
  <c r="CJ328" i="4"/>
  <c r="AG204" i="4"/>
  <c r="AJ204" i="4"/>
  <c r="CZ201" i="4"/>
  <c r="Y201" i="4" s="1"/>
  <c r="T174" i="1" s="1"/>
  <c r="J181" i="1" s="1"/>
  <c r="CY201" i="4"/>
  <c r="X201" i="4" s="1"/>
  <c r="R174" i="1" s="1"/>
  <c r="J180" i="1" s="1"/>
  <c r="I183" i="1" s="1"/>
  <c r="AD202" i="4"/>
  <c r="AB202" i="4" s="1"/>
  <c r="CS202" i="4"/>
  <c r="CR202" i="4"/>
  <c r="Q202" i="4" s="1"/>
  <c r="J186" i="1" s="1"/>
  <c r="GK280" i="4"/>
  <c r="AD281" i="4"/>
  <c r="AB281" i="4" s="1"/>
  <c r="CS281" i="4"/>
  <c r="AD282" i="4"/>
  <c r="AB282" i="4" s="1"/>
  <c r="CS282" i="4"/>
  <c r="CR282" i="4"/>
  <c r="Q282" i="4" s="1"/>
  <c r="J225" i="1" s="1"/>
  <c r="I231" i="1" s="1"/>
  <c r="Q283" i="4"/>
  <c r="J234" i="1" s="1"/>
  <c r="BD362" i="4"/>
  <c r="F310" i="4"/>
  <c r="AJ328" i="4"/>
  <c r="GX324" i="4"/>
  <c r="CP199" i="4"/>
  <c r="O199" i="4" s="1"/>
  <c r="CJ204" i="4"/>
  <c r="U200" i="4"/>
  <c r="AH204" i="4" s="1"/>
  <c r="BC197" i="4"/>
  <c r="F220" i="4"/>
  <c r="BY321" i="4"/>
  <c r="R324" i="4"/>
  <c r="GK324" i="4" s="1"/>
  <c r="P326" i="4"/>
  <c r="CR77" i="4"/>
  <c r="Q77" i="4" s="1"/>
  <c r="J90" i="1" s="1"/>
  <c r="AF204" i="4"/>
  <c r="BD204" i="4"/>
  <c r="BD238" i="4" s="1"/>
  <c r="CM197" i="4"/>
  <c r="AO285" i="4"/>
  <c r="CC321" i="4"/>
  <c r="AC328" i="4"/>
  <c r="CP323" i="4"/>
  <c r="O323" i="4" s="1"/>
  <c r="AD328" i="4"/>
  <c r="CZ324" i="4"/>
  <c r="Y324" i="4" s="1"/>
  <c r="T255" i="1" s="1"/>
  <c r="J257" i="1" s="1"/>
  <c r="CY324" i="4"/>
  <c r="X324" i="4" s="1"/>
  <c r="R255" i="1" s="1"/>
  <c r="J256" i="1" s="1"/>
  <c r="I260" i="1" s="1"/>
  <c r="W326" i="4"/>
  <c r="S326" i="4"/>
  <c r="AF328" i="4" s="1"/>
  <c r="Q326" i="4"/>
  <c r="J273" i="1" s="1"/>
  <c r="GK199" i="4"/>
  <c r="AI285" i="4"/>
  <c r="GX283" i="4"/>
  <c r="CJ285" i="4" s="1"/>
  <c r="AG328" i="4"/>
  <c r="T324" i="4"/>
  <c r="R326" i="4"/>
  <c r="J274" i="1" s="1"/>
  <c r="AO328" i="4"/>
  <c r="BY445" i="4"/>
  <c r="AP452" i="4"/>
  <c r="AB449" i="4"/>
  <c r="AD404" i="4"/>
  <c r="AB404" i="4" s="1"/>
  <c r="CS404" i="4"/>
  <c r="R404" i="4" s="1"/>
  <c r="AP409" i="4"/>
  <c r="BY402" i="4"/>
  <c r="CI409" i="4"/>
  <c r="CZ406" i="4"/>
  <c r="Y406" i="4" s="1"/>
  <c r="T309" i="1" s="1"/>
  <c r="J316" i="1" s="1"/>
  <c r="CY406" i="4"/>
  <c r="X406" i="4" s="1"/>
  <c r="R309" i="1" s="1"/>
  <c r="J315" i="1" s="1"/>
  <c r="BZ445" i="4"/>
  <c r="AQ452" i="4"/>
  <c r="CG452" i="4"/>
  <c r="CY530" i="4"/>
  <c r="X530" i="4" s="1"/>
  <c r="R396" i="1" s="1"/>
  <c r="J402" i="1" s="1"/>
  <c r="I405" i="1" s="1"/>
  <c r="CZ530" i="4"/>
  <c r="Y530" i="4" s="1"/>
  <c r="T396" i="1" s="1"/>
  <c r="J403" i="1" s="1"/>
  <c r="AC576" i="4"/>
  <c r="AB406" i="4"/>
  <c r="CQ406" i="4"/>
  <c r="P406" i="4" s="1"/>
  <c r="AS452" i="4"/>
  <c r="CB445" i="4"/>
  <c r="GX450" i="4"/>
  <c r="F477" i="4"/>
  <c r="BD445" i="4"/>
  <c r="CJ650" i="4"/>
  <c r="BA657" i="4"/>
  <c r="CY1193" i="4"/>
  <c r="X1193" i="4" s="1"/>
  <c r="R870" i="1" s="1"/>
  <c r="J876" i="1" s="1"/>
  <c r="CZ1193" i="4"/>
  <c r="Y1193" i="4" s="1"/>
  <c r="T870" i="1" s="1"/>
  <c r="J877" i="1" s="1"/>
  <c r="CB328" i="4"/>
  <c r="AT452" i="4"/>
  <c r="CC445" i="4"/>
  <c r="W450" i="4"/>
  <c r="AG657" i="4"/>
  <c r="CQ281" i="4"/>
  <c r="P281" i="4" s="1"/>
  <c r="CP281" i="4" s="1"/>
  <c r="O281" i="4" s="1"/>
  <c r="CB402" i="4"/>
  <c r="AS409" i="4"/>
  <c r="CG409" i="4"/>
  <c r="CI452" i="4"/>
  <c r="AF533" i="4"/>
  <c r="CZ528" i="4"/>
  <c r="Y528" i="4" s="1"/>
  <c r="CY528" i="4"/>
  <c r="X528" i="4" s="1"/>
  <c r="CC533" i="4"/>
  <c r="CP530" i="4"/>
  <c r="O530" i="4" s="1"/>
  <c r="AB325" i="4"/>
  <c r="CC402" i="4"/>
  <c r="AT409" i="4"/>
  <c r="AQ486" i="4"/>
  <c r="AQ402" i="4"/>
  <c r="F419" i="4"/>
  <c r="CJ452" i="4"/>
  <c r="CL321" i="4"/>
  <c r="AJ409" i="4"/>
  <c r="CJ409" i="4"/>
  <c r="BB486" i="4"/>
  <c r="F422" i="4"/>
  <c r="S450" i="4"/>
  <c r="AF452" i="4" s="1"/>
  <c r="BZ402" i="4"/>
  <c r="BC486" i="4"/>
  <c r="BC402" i="4"/>
  <c r="F425" i="4"/>
  <c r="AJ452" i="4"/>
  <c r="CP449" i="4"/>
  <c r="O449" i="4" s="1"/>
  <c r="P450" i="4"/>
  <c r="V450" i="4"/>
  <c r="AI452" i="4" s="1"/>
  <c r="T450" i="4"/>
  <c r="AG452" i="4" s="1"/>
  <c r="AI533" i="4"/>
  <c r="CR404" i="4"/>
  <c r="Q404" i="4" s="1"/>
  <c r="CP447" i="4"/>
  <c r="O447" i="4" s="1"/>
  <c r="AC452" i="4"/>
  <c r="U450" i="4"/>
  <c r="K365" i="1" s="1"/>
  <c r="T574" i="4"/>
  <c r="CG328" i="4"/>
  <c r="CZ404" i="4"/>
  <c r="Y404" i="4" s="1"/>
  <c r="AL409" i="4" s="1"/>
  <c r="CY404" i="4"/>
  <c r="X404" i="4" s="1"/>
  <c r="AF409" i="4"/>
  <c r="CZ405" i="4"/>
  <c r="Y405" i="4" s="1"/>
  <c r="T303" i="1" s="1"/>
  <c r="J305" i="1" s="1"/>
  <c r="CY405" i="4"/>
  <c r="X405" i="4" s="1"/>
  <c r="R303" i="1" s="1"/>
  <c r="CP528" i="4"/>
  <c r="O528" i="4" s="1"/>
  <c r="AT576" i="4"/>
  <c r="CC569" i="4"/>
  <c r="V409" i="4"/>
  <c r="AI402" i="4"/>
  <c r="CZ407" i="4"/>
  <c r="Y407" i="4" s="1"/>
  <c r="T319" i="1" s="1"/>
  <c r="J325" i="1" s="1"/>
  <c r="CY407" i="4"/>
  <c r="X407" i="4" s="1"/>
  <c r="R319" i="1" s="1"/>
  <c r="J324" i="1" s="1"/>
  <c r="I327" i="1" s="1"/>
  <c r="GK447" i="4"/>
  <c r="CZ531" i="4"/>
  <c r="Y531" i="4" s="1"/>
  <c r="T406" i="1" s="1"/>
  <c r="J412" i="1" s="1"/>
  <c r="CY531" i="4"/>
  <c r="X531" i="4" s="1"/>
  <c r="R406" i="1" s="1"/>
  <c r="J411" i="1" s="1"/>
  <c r="U576" i="4"/>
  <c r="AH569" i="4"/>
  <c r="AE533" i="4"/>
  <c r="GX530" i="4"/>
  <c r="P574" i="4"/>
  <c r="AB652" i="4"/>
  <c r="T824" i="4"/>
  <c r="AG817" i="4"/>
  <c r="CP404" i="4"/>
  <c r="O404" i="4" s="1"/>
  <c r="AB407" i="4"/>
  <c r="CY447" i="4"/>
  <c r="X447" i="4" s="1"/>
  <c r="AB448" i="4"/>
  <c r="CB526" i="4"/>
  <c r="CG533" i="4"/>
  <c r="F558" i="4"/>
  <c r="AF576" i="4"/>
  <c r="CY571" i="4"/>
  <c r="X571" i="4" s="1"/>
  <c r="R574" i="4"/>
  <c r="J448" i="1" s="1"/>
  <c r="F601" i="4"/>
  <c r="BD569" i="4"/>
  <c r="AT650" i="4"/>
  <c r="F675" i="4"/>
  <c r="AB655" i="4"/>
  <c r="BD693" i="4"/>
  <c r="F725" i="4"/>
  <c r="CZ447" i="4"/>
  <c r="Y447" i="4" s="1"/>
  <c r="AG533" i="4"/>
  <c r="AP533" i="4"/>
  <c r="CI533" i="4"/>
  <c r="AG576" i="4"/>
  <c r="AS576" i="4"/>
  <c r="CB569" i="4"/>
  <c r="S574" i="4"/>
  <c r="AF657" i="4"/>
  <c r="CZ652" i="4"/>
  <c r="Y652" i="4" s="1"/>
  <c r="F666" i="4"/>
  <c r="AP650" i="4"/>
  <c r="CP695" i="4"/>
  <c r="O695" i="4" s="1"/>
  <c r="AC700" i="4"/>
  <c r="AH781" i="4"/>
  <c r="F434" i="4"/>
  <c r="CS450" i="4"/>
  <c r="GK528" i="4"/>
  <c r="CZ572" i="4"/>
  <c r="Y572" i="4" s="1"/>
  <c r="T429" i="1" s="1"/>
  <c r="CY572" i="4"/>
  <c r="X572" i="4" s="1"/>
  <c r="R429" i="1" s="1"/>
  <c r="U653" i="4"/>
  <c r="AH657" i="4" s="1"/>
  <c r="P653" i="4"/>
  <c r="CP653" i="4" s="1"/>
  <c r="O653" i="4" s="1"/>
  <c r="W653" i="4"/>
  <c r="R653" i="4"/>
  <c r="GK653" i="4" s="1"/>
  <c r="AP1029" i="4"/>
  <c r="BY1022" i="4"/>
  <c r="AQ610" i="4"/>
  <c r="F543" i="4"/>
  <c r="P531" i="4"/>
  <c r="CJ576" i="4"/>
  <c r="T653" i="4"/>
  <c r="GP822" i="4"/>
  <c r="GM822" i="4"/>
  <c r="CP571" i="4"/>
  <c r="O571" i="4" s="1"/>
  <c r="CZ573" i="4"/>
  <c r="Y573" i="4" s="1"/>
  <c r="T435" i="1" s="1"/>
  <c r="J442" i="1" s="1"/>
  <c r="CY573" i="4"/>
  <c r="X573" i="4" s="1"/>
  <c r="R435" i="1" s="1"/>
  <c r="J441" i="1" s="1"/>
  <c r="Q574" i="4"/>
  <c r="J447" i="1" s="1"/>
  <c r="F586" i="4"/>
  <c r="AQ569" i="4"/>
  <c r="AJ657" i="4"/>
  <c r="CZ696" i="4"/>
  <c r="Y696" i="4" s="1"/>
  <c r="T516" i="1" s="1"/>
  <c r="CY696" i="4"/>
  <c r="X696" i="4" s="1"/>
  <c r="R516" i="1" s="1"/>
  <c r="J517" i="1" s="1"/>
  <c r="GM821" i="4"/>
  <c r="CZ903" i="4"/>
  <c r="Y903" i="4" s="1"/>
  <c r="T667" i="1" s="1"/>
  <c r="J673" i="1" s="1"/>
  <c r="CY903" i="4"/>
  <c r="X903" i="4" s="1"/>
  <c r="R667" i="1" s="1"/>
  <c r="J672" i="1" s="1"/>
  <c r="F550" i="4"/>
  <c r="AS610" i="4"/>
  <c r="AF824" i="4"/>
  <c r="CY819" i="4"/>
  <c r="X819" i="4" s="1"/>
  <c r="CZ819" i="4"/>
  <c r="Y819" i="4" s="1"/>
  <c r="CR449" i="4"/>
  <c r="Q449" i="4" s="1"/>
  <c r="J351" i="1" s="1"/>
  <c r="I357" i="1" s="1"/>
  <c r="CY529" i="4"/>
  <c r="X529" i="4" s="1"/>
  <c r="R390" i="1" s="1"/>
  <c r="U531" i="4"/>
  <c r="K413" i="1" s="1"/>
  <c r="F592" i="4"/>
  <c r="BC569" i="4"/>
  <c r="CR405" i="4"/>
  <c r="Q405" i="4" s="1"/>
  <c r="CP405" i="4" s="1"/>
  <c r="O405" i="4" s="1"/>
  <c r="AO409" i="4"/>
  <c r="CS449" i="4"/>
  <c r="CR529" i="4"/>
  <c r="Q529" i="4" s="1"/>
  <c r="CP529" i="4" s="1"/>
  <c r="O529" i="4" s="1"/>
  <c r="AD529" i="4"/>
  <c r="AB529" i="4" s="1"/>
  <c r="V531" i="4"/>
  <c r="AJ576" i="4"/>
  <c r="AB572" i="4"/>
  <c r="CQ572" i="4"/>
  <c r="P572" i="4" s="1"/>
  <c r="CY652" i="4"/>
  <c r="X652" i="4" s="1"/>
  <c r="CZ653" i="4"/>
  <c r="Y653" i="4" s="1"/>
  <c r="T477" i="1" s="1"/>
  <c r="CY653" i="4"/>
  <c r="X653" i="4" s="1"/>
  <c r="R477" i="1" s="1"/>
  <c r="CZ654" i="4"/>
  <c r="Y654" i="4" s="1"/>
  <c r="T483" i="1" s="1"/>
  <c r="J490" i="1" s="1"/>
  <c r="CY654" i="4"/>
  <c r="X654" i="4" s="1"/>
  <c r="R483" i="1" s="1"/>
  <c r="J489" i="1" s="1"/>
  <c r="CZ945" i="4"/>
  <c r="Y945" i="4" s="1"/>
  <c r="T696" i="1" s="1"/>
  <c r="J703" i="1" s="1"/>
  <c r="CY945" i="4"/>
  <c r="X945" i="4" s="1"/>
  <c r="R696" i="1" s="1"/>
  <c r="J702" i="1" s="1"/>
  <c r="BY526" i="4"/>
  <c r="CJ533" i="4"/>
  <c r="W531" i="4"/>
  <c r="AJ533" i="4" s="1"/>
  <c r="F546" i="4"/>
  <c r="CZ571" i="4"/>
  <c r="Y571" i="4" s="1"/>
  <c r="V574" i="4"/>
  <c r="AI576" i="4" s="1"/>
  <c r="GX574" i="4"/>
  <c r="BY650" i="4"/>
  <c r="AF905" i="4"/>
  <c r="CZ900" i="4"/>
  <c r="Y900" i="4" s="1"/>
  <c r="CY900" i="4"/>
  <c r="X900" i="4" s="1"/>
  <c r="BZ526" i="4"/>
  <c r="AD531" i="4"/>
  <c r="AB531" i="4" s="1"/>
  <c r="CR531" i="4"/>
  <c r="Q531" i="4" s="1"/>
  <c r="J408" i="1" s="1"/>
  <c r="BY569" i="4"/>
  <c r="CI576" i="4"/>
  <c r="AP576" i="4"/>
  <c r="W574" i="4"/>
  <c r="CC650" i="4"/>
  <c r="AI657" i="4"/>
  <c r="BZ657" i="4"/>
  <c r="AS657" i="4"/>
  <c r="CB650" i="4"/>
  <c r="CZ655" i="4"/>
  <c r="Y655" i="4" s="1"/>
  <c r="T493" i="1" s="1"/>
  <c r="J499" i="1" s="1"/>
  <c r="CY655" i="4"/>
  <c r="X655" i="4" s="1"/>
  <c r="R493" i="1" s="1"/>
  <c r="J498" i="1" s="1"/>
  <c r="F661" i="4"/>
  <c r="CJ700" i="4"/>
  <c r="CR572" i="4"/>
  <c r="Q572" i="4" s="1"/>
  <c r="AD576" i="4" s="1"/>
  <c r="AO576" i="4"/>
  <c r="AD654" i="4"/>
  <c r="AB654" i="4" s="1"/>
  <c r="F799" i="4"/>
  <c r="V777" i="4"/>
  <c r="GX777" i="4"/>
  <c r="CJ781" i="4" s="1"/>
  <c r="U779" i="4"/>
  <c r="K587" i="1" s="1"/>
  <c r="R779" i="4"/>
  <c r="J583" i="1" s="1"/>
  <c r="V779" i="4"/>
  <c r="CP819" i="4"/>
  <c r="O819" i="4" s="1"/>
  <c r="AC824" i="4"/>
  <c r="CY820" i="4"/>
  <c r="X820" i="4" s="1"/>
  <c r="R603" i="1" s="1"/>
  <c r="CZ820" i="4"/>
  <c r="Y820" i="4" s="1"/>
  <c r="T603" i="1" s="1"/>
  <c r="CS572" i="4"/>
  <c r="CG576" i="4"/>
  <c r="GK695" i="4"/>
  <c r="U696" i="4"/>
  <c r="AH700" i="4" s="1"/>
  <c r="V698" i="4"/>
  <c r="W777" i="4"/>
  <c r="AJ781" i="4" s="1"/>
  <c r="F840" i="4"/>
  <c r="BC817" i="4"/>
  <c r="CR900" i="4"/>
  <c r="Q900" i="4" s="1"/>
  <c r="CS900" i="4"/>
  <c r="AD900" i="4"/>
  <c r="AB900" i="4" s="1"/>
  <c r="R903" i="4"/>
  <c r="J670" i="1" s="1"/>
  <c r="CQ655" i="4"/>
  <c r="P655" i="4" s="1"/>
  <c r="R696" i="4"/>
  <c r="GK696" i="4" s="1"/>
  <c r="Q777" i="4"/>
  <c r="AD781" i="4" s="1"/>
  <c r="AB779" i="4"/>
  <c r="AI824" i="4"/>
  <c r="T905" i="4"/>
  <c r="AG898" i="4"/>
  <c r="V903" i="4"/>
  <c r="AT948" i="4"/>
  <c r="AT982" i="4" s="1"/>
  <c r="CC941" i="4"/>
  <c r="AB697" i="4"/>
  <c r="CQ697" i="4"/>
  <c r="P697" i="4" s="1"/>
  <c r="BD734" i="4"/>
  <c r="CP777" i="4"/>
  <c r="O777" i="4" s="1"/>
  <c r="W824" i="4"/>
  <c r="AJ817" i="4"/>
  <c r="CZ1191" i="4"/>
  <c r="Y1191" i="4" s="1"/>
  <c r="CY1191" i="4"/>
  <c r="X1191" i="4" s="1"/>
  <c r="CZ695" i="4"/>
  <c r="Y695" i="4" s="1"/>
  <c r="Q698" i="4"/>
  <c r="J534" i="1" s="1"/>
  <c r="T777" i="4"/>
  <c r="AG781" i="4" s="1"/>
  <c r="CZ779" i="4"/>
  <c r="Y779" i="4" s="1"/>
  <c r="T580" i="1" s="1"/>
  <c r="J586" i="1" s="1"/>
  <c r="CY779" i="4"/>
  <c r="X779" i="4" s="1"/>
  <c r="R580" i="1" s="1"/>
  <c r="J585" i="1" s="1"/>
  <c r="BY824" i="4"/>
  <c r="W696" i="4"/>
  <c r="S698" i="4"/>
  <c r="AF700" i="4" s="1"/>
  <c r="AP774" i="4"/>
  <c r="F790" i="4"/>
  <c r="F834" i="4"/>
  <c r="AQ817" i="4"/>
  <c r="CZ901" i="4"/>
  <c r="Y901" i="4" s="1"/>
  <c r="T651" i="1" s="1"/>
  <c r="CY901" i="4"/>
  <c r="X901" i="4" s="1"/>
  <c r="R651" i="1" s="1"/>
  <c r="F549" i="4"/>
  <c r="AB571" i="4"/>
  <c r="CR652" i="4"/>
  <c r="Q652" i="4" s="1"/>
  <c r="BZ700" i="4"/>
  <c r="AB696" i="4"/>
  <c r="AP700" i="4"/>
  <c r="AB778" i="4"/>
  <c r="F841" i="4"/>
  <c r="AS817" i="4"/>
  <c r="AB902" i="4"/>
  <c r="CR573" i="4"/>
  <c r="Q573" i="4" s="1"/>
  <c r="CS652" i="4"/>
  <c r="CQ654" i="4"/>
  <c r="P654" i="4" s="1"/>
  <c r="V696" i="4"/>
  <c r="AI700" i="4" s="1"/>
  <c r="AB698" i="4"/>
  <c r="CI700" i="4"/>
  <c r="AI781" i="4"/>
  <c r="GX779" i="4"/>
  <c r="BB858" i="4"/>
  <c r="BB774" i="4"/>
  <c r="F794" i="4"/>
  <c r="AH824" i="4"/>
  <c r="AT824" i="4"/>
  <c r="AT858" i="4" s="1"/>
  <c r="CC817" i="4"/>
  <c r="AH905" i="4"/>
  <c r="AT898" i="4"/>
  <c r="F923" i="4"/>
  <c r="AO533" i="4"/>
  <c r="CR654" i="4"/>
  <c r="Q654" i="4" s="1"/>
  <c r="J486" i="1" s="1"/>
  <c r="AG700" i="4"/>
  <c r="CB700" i="4"/>
  <c r="S777" i="4"/>
  <c r="CB781" i="4"/>
  <c r="CC898" i="4"/>
  <c r="CY902" i="4"/>
  <c r="X902" i="4" s="1"/>
  <c r="R657" i="1" s="1"/>
  <c r="J663" i="1" s="1"/>
  <c r="CZ902" i="4"/>
  <c r="Y902" i="4" s="1"/>
  <c r="T657" i="1" s="1"/>
  <c r="J664" i="1" s="1"/>
  <c r="GX903" i="4"/>
  <c r="CJ905" i="4" s="1"/>
  <c r="AJ700" i="4"/>
  <c r="CC700" i="4"/>
  <c r="Q696" i="4"/>
  <c r="AD700" i="4" s="1"/>
  <c r="BZ781" i="4"/>
  <c r="BD858" i="4"/>
  <c r="BD774" i="4"/>
  <c r="F806" i="4"/>
  <c r="BZ817" i="4"/>
  <c r="CJ824" i="4"/>
  <c r="W903" i="4"/>
  <c r="AJ905" i="4" s="1"/>
  <c r="BC858" i="4"/>
  <c r="CR902" i="4"/>
  <c r="Q902" i="4" s="1"/>
  <c r="J660" i="1" s="1"/>
  <c r="AD902" i="4"/>
  <c r="BB982" i="4"/>
  <c r="W946" i="4"/>
  <c r="AJ948" i="4" s="1"/>
  <c r="F964" i="4"/>
  <c r="BC941" i="4"/>
  <c r="GX1194" i="4"/>
  <c r="CS698" i="4"/>
  <c r="CZ776" i="4"/>
  <c r="Y776" i="4" s="1"/>
  <c r="CQ779" i="4"/>
  <c r="P779" i="4" s="1"/>
  <c r="AE824" i="4"/>
  <c r="BY905" i="4"/>
  <c r="P903" i="4"/>
  <c r="V945" i="4"/>
  <c r="AI948" i="4" s="1"/>
  <c r="K946" i="4"/>
  <c r="I946" i="4"/>
  <c r="GX945" i="4"/>
  <c r="CJ948" i="4" s="1"/>
  <c r="R945" i="4"/>
  <c r="J700" i="1" s="1"/>
  <c r="BC1106" i="4"/>
  <c r="F1045" i="4"/>
  <c r="BC1022" i="4"/>
  <c r="GK776" i="4"/>
  <c r="K779" i="4"/>
  <c r="CG824" i="4"/>
  <c r="CQ776" i="4"/>
  <c r="P776" i="4" s="1"/>
  <c r="AC905" i="4"/>
  <c r="AI905" i="4"/>
  <c r="CB905" i="4"/>
  <c r="U903" i="4"/>
  <c r="K674" i="1" s="1"/>
  <c r="AO905" i="4"/>
  <c r="BC982" i="4"/>
  <c r="CP1024" i="4"/>
  <c r="O1024" i="4" s="1"/>
  <c r="V1072" i="4"/>
  <c r="AI1065" i="4"/>
  <c r="AO824" i="4"/>
  <c r="CQ902" i="4"/>
  <c r="P902" i="4" s="1"/>
  <c r="BB941" i="4"/>
  <c r="CZ943" i="4"/>
  <c r="Y943" i="4" s="1"/>
  <c r="CY943" i="4"/>
  <c r="X943" i="4" s="1"/>
  <c r="CZ944" i="4"/>
  <c r="Y944" i="4" s="1"/>
  <c r="T690" i="1" s="1"/>
  <c r="P945" i="4"/>
  <c r="T946" i="4"/>
  <c r="GX946" i="4"/>
  <c r="BD982" i="4"/>
  <c r="AD1024" i="4"/>
  <c r="AB1024" i="4" s="1"/>
  <c r="CR1024" i="4"/>
  <c r="Q1024" i="4" s="1"/>
  <c r="CS1024" i="4"/>
  <c r="CR820" i="4"/>
  <c r="Q820" i="4" s="1"/>
  <c r="AD824" i="4" s="1"/>
  <c r="CP900" i="4"/>
  <c r="O900" i="4" s="1"/>
  <c r="CS902" i="4"/>
  <c r="AD903" i="4"/>
  <c r="AB903" i="4" s="1"/>
  <c r="CR903" i="4"/>
  <c r="Q903" i="4" s="1"/>
  <c r="J669" i="1" s="1"/>
  <c r="CG905" i="4"/>
  <c r="AG948" i="4"/>
  <c r="U946" i="4"/>
  <c r="K713" i="1" s="1"/>
  <c r="CR778" i="4"/>
  <c r="Q778" i="4" s="1"/>
  <c r="J573" i="1" s="1"/>
  <c r="I579" i="1" s="1"/>
  <c r="AH948" i="4"/>
  <c r="F1163" i="4"/>
  <c r="AQ1230" i="4"/>
  <c r="AQ1146" i="4"/>
  <c r="CS778" i="4"/>
  <c r="CY821" i="4"/>
  <c r="X821" i="4" s="1"/>
  <c r="R609" i="1" s="1"/>
  <c r="J615" i="1" s="1"/>
  <c r="I618" i="1" s="1"/>
  <c r="CQ943" i="4"/>
  <c r="P943" i="4" s="1"/>
  <c r="AB943" i="4"/>
  <c r="CI948" i="4"/>
  <c r="AP948" i="4"/>
  <c r="T945" i="4"/>
  <c r="AS948" i="4"/>
  <c r="CB941" i="4"/>
  <c r="CJ1029" i="4"/>
  <c r="AS1153" i="4"/>
  <c r="CB1146" i="4"/>
  <c r="F785" i="4"/>
  <c r="AB820" i="4"/>
  <c r="AQ948" i="4"/>
  <c r="AQ982" i="4" s="1"/>
  <c r="CG948" i="4"/>
  <c r="U945" i="4"/>
  <c r="K704" i="1" s="1"/>
  <c r="Q946" i="4"/>
  <c r="J708" i="1" s="1"/>
  <c r="GK943" i="4"/>
  <c r="V946" i="4"/>
  <c r="F973" i="4"/>
  <c r="CT1070" i="4"/>
  <c r="S1070" i="4" s="1"/>
  <c r="AB1070" i="4"/>
  <c r="AP1230" i="4"/>
  <c r="F1162" i="4"/>
  <c r="CZ1024" i="4"/>
  <c r="Y1024" i="4" s="1"/>
  <c r="CY1024" i="4"/>
  <c r="X1024" i="4" s="1"/>
  <c r="AF1029" i="4"/>
  <c r="BZ1029" i="4"/>
  <c r="AQ1065" i="4"/>
  <c r="AT1230" i="4"/>
  <c r="F1171" i="4"/>
  <c r="AT1146" i="4"/>
  <c r="AS1196" i="4"/>
  <c r="CB1189" i="4"/>
  <c r="CQ944" i="4"/>
  <c r="P944" i="4" s="1"/>
  <c r="CP944" i="4" s="1"/>
  <c r="O944" i="4" s="1"/>
  <c r="CB1029" i="4"/>
  <c r="CS1025" i="4"/>
  <c r="CR1025" i="4"/>
  <c r="Q1025" i="4" s="1"/>
  <c r="CP1025" i="4" s="1"/>
  <c r="O1025" i="4" s="1"/>
  <c r="Q1027" i="4"/>
  <c r="J756" i="1" s="1"/>
  <c r="U1070" i="4"/>
  <c r="K800" i="1" s="1"/>
  <c r="T1070" i="4"/>
  <c r="AG1072" i="4" s="1"/>
  <c r="W1070" i="4"/>
  <c r="F1076" i="4"/>
  <c r="AO1065" i="4"/>
  <c r="AF1153" i="4"/>
  <c r="CZ1148" i="4"/>
  <c r="Y1148" i="4" s="1"/>
  <c r="CY1148" i="4"/>
  <c r="X1148" i="4" s="1"/>
  <c r="CC1189" i="4"/>
  <c r="AT1196" i="4"/>
  <c r="CC1022" i="4"/>
  <c r="AT1029" i="4"/>
  <c r="CC1065" i="4"/>
  <c r="CY1067" i="4"/>
  <c r="X1067" i="4" s="1"/>
  <c r="AS1065" i="4"/>
  <c r="F1089" i="4"/>
  <c r="CJ1153" i="4"/>
  <c r="AB1026" i="4"/>
  <c r="CQ1026" i="4"/>
  <c r="P1026" i="4" s="1"/>
  <c r="W1027" i="4"/>
  <c r="Q1070" i="4"/>
  <c r="J795" i="1" s="1"/>
  <c r="CG1065" i="4"/>
  <c r="AX1072" i="4"/>
  <c r="CQ1193" i="4"/>
  <c r="P1193" i="4" s="1"/>
  <c r="W1194" i="4"/>
  <c r="AJ1196" i="4" s="1"/>
  <c r="CQ946" i="4"/>
  <c r="P946" i="4" s="1"/>
  <c r="CP1069" i="4"/>
  <c r="O1069" i="4" s="1"/>
  <c r="AI1153" i="4"/>
  <c r="CQ1150" i="4"/>
  <c r="P1150" i="4" s="1"/>
  <c r="BD1106" i="4"/>
  <c r="BD1022" i="4"/>
  <c r="F1054" i="4"/>
  <c r="AJ1146" i="4"/>
  <c r="W1153" i="4"/>
  <c r="CI1196" i="4"/>
  <c r="AP1196" i="4"/>
  <c r="BY1189" i="4"/>
  <c r="P1027" i="4"/>
  <c r="CG1029" i="4"/>
  <c r="AO1029" i="4"/>
  <c r="AG1153" i="4"/>
  <c r="AB1149" i="4"/>
  <c r="AQ1196" i="4"/>
  <c r="BZ1189" i="4"/>
  <c r="AI1029" i="4"/>
  <c r="AG1029" i="4"/>
  <c r="CS1067" i="4"/>
  <c r="CR1067" i="4"/>
  <c r="Q1067" i="4" s="1"/>
  <c r="AD1067" i="4"/>
  <c r="AT1065" i="4"/>
  <c r="F1090" i="4"/>
  <c r="AH1153" i="4"/>
  <c r="AJ1029" i="4"/>
  <c r="AH1029" i="4"/>
  <c r="AF1072" i="4"/>
  <c r="CJ1072" i="4"/>
  <c r="AC1153" i="4"/>
  <c r="AX1196" i="4"/>
  <c r="CG1189" i="4"/>
  <c r="BY1072" i="4"/>
  <c r="CY1149" i="4"/>
  <c r="X1149" i="4" s="1"/>
  <c r="R825" i="1" s="1"/>
  <c r="AD1150" i="4"/>
  <c r="AB1150" i="4" s="1"/>
  <c r="AB1151" i="4"/>
  <c r="CR1191" i="4"/>
  <c r="Q1191" i="4" s="1"/>
  <c r="AD1193" i="4"/>
  <c r="AB1193" i="4" s="1"/>
  <c r="T1193" i="4"/>
  <c r="F1221" i="4"/>
  <c r="BX1065" i="4"/>
  <c r="AD1148" i="4"/>
  <c r="AB1148" i="4" s="1"/>
  <c r="AD1151" i="4"/>
  <c r="CS1151" i="4"/>
  <c r="CY1151" i="4"/>
  <c r="X1151" i="4" s="1"/>
  <c r="R841" i="1" s="1"/>
  <c r="J846" i="1" s="1"/>
  <c r="CG1153" i="4"/>
  <c r="CS1191" i="4"/>
  <c r="CY1192" i="4"/>
  <c r="X1192" i="4" s="1"/>
  <c r="R864" i="1" s="1"/>
  <c r="I1194" i="4"/>
  <c r="K1194" i="4"/>
  <c r="U1193" i="4"/>
  <c r="K878" i="1" s="1"/>
  <c r="BB1230" i="4"/>
  <c r="AB1192" i="4"/>
  <c r="BC1230" i="4"/>
  <c r="CY1150" i="4"/>
  <c r="X1150" i="4" s="1"/>
  <c r="R831" i="1" s="1"/>
  <c r="J837" i="1" s="1"/>
  <c r="CI1153" i="4"/>
  <c r="BD1230" i="4"/>
  <c r="CP1148" i="4"/>
  <c r="O1148" i="4" s="1"/>
  <c r="CB1065" i="4"/>
  <c r="P1070" i="4"/>
  <c r="F1169" i="4"/>
  <c r="AO1230" i="4"/>
  <c r="S1068" i="4"/>
  <c r="CP1068" i="4" s="1"/>
  <c r="O1068" i="4" s="1"/>
  <c r="BY1146" i="4"/>
  <c r="CQ1149" i="4"/>
  <c r="P1149" i="4" s="1"/>
  <c r="CQ1194" i="4"/>
  <c r="P1194" i="4" s="1"/>
  <c r="AB1194" i="4"/>
  <c r="AB1067" i="4"/>
  <c r="CQ1067" i="4"/>
  <c r="P1067" i="4" s="1"/>
  <c r="BB1146" i="4"/>
  <c r="BZ1146" i="4"/>
  <c r="CS1148" i="4"/>
  <c r="Q1149" i="4"/>
  <c r="AD1153" i="4" s="1"/>
  <c r="CR1150" i="4"/>
  <c r="Q1150" i="4" s="1"/>
  <c r="J834" i="1" s="1"/>
  <c r="P1151" i="4"/>
  <c r="W1069" i="4"/>
  <c r="AJ1072" i="4" s="1"/>
  <c r="R1149" i="4"/>
  <c r="GK1149" i="4" s="1"/>
  <c r="CR1151" i="4"/>
  <c r="Q1151" i="4" s="1"/>
  <c r="J843" i="1" s="1"/>
  <c r="GX1193" i="4"/>
  <c r="CJ1196" i="4" s="1"/>
  <c r="CR1194" i="4"/>
  <c r="CS1194" i="4"/>
  <c r="CS1192" i="4"/>
  <c r="F263" i="4" l="1"/>
  <c r="BD150" i="4"/>
  <c r="J738" i="1"/>
  <c r="F992" i="4"/>
  <c r="AQ894" i="4"/>
  <c r="W533" i="4"/>
  <c r="AJ526" i="4"/>
  <c r="P183" i="1"/>
  <c r="K183" i="1"/>
  <c r="P270" i="1"/>
  <c r="K270" i="1"/>
  <c r="BA1196" i="4"/>
  <c r="CJ1189" i="4"/>
  <c r="K618" i="1"/>
  <c r="P618" i="1"/>
  <c r="AI941" i="4"/>
  <c r="V948" i="4"/>
  <c r="V700" i="4"/>
  <c r="AI693" i="4"/>
  <c r="T452" i="4"/>
  <c r="AG445" i="4"/>
  <c r="AF321" i="4"/>
  <c r="S328" i="4"/>
  <c r="P144" i="1"/>
  <c r="K144" i="1"/>
  <c r="K357" i="1"/>
  <c r="P357" i="1"/>
  <c r="V452" i="4"/>
  <c r="AI445" i="4"/>
  <c r="P57" i="1"/>
  <c r="K57" i="1"/>
  <c r="P405" i="1"/>
  <c r="K405" i="1"/>
  <c r="P260" i="1"/>
  <c r="K260" i="1"/>
  <c r="P231" i="1"/>
  <c r="K231" i="1"/>
  <c r="AZ37" i="4"/>
  <c r="CI30" i="4"/>
  <c r="Q700" i="4"/>
  <c r="AD693" i="4"/>
  <c r="BA905" i="4"/>
  <c r="CJ898" i="4"/>
  <c r="W1072" i="4"/>
  <c r="AJ1065" i="4"/>
  <c r="F876" i="4"/>
  <c r="AT770" i="4"/>
  <c r="AD30" i="4"/>
  <c r="Q37" i="4"/>
  <c r="AI30" i="4"/>
  <c r="V37" i="4"/>
  <c r="J777" i="1"/>
  <c r="W781" i="4"/>
  <c r="AJ774" i="4"/>
  <c r="U657" i="4"/>
  <c r="AH650" i="4"/>
  <c r="AG278" i="4"/>
  <c r="T285" i="4"/>
  <c r="V204" i="4"/>
  <c r="AI197" i="4"/>
  <c r="T781" i="4"/>
  <c r="AG774" i="4"/>
  <c r="CJ774" i="4"/>
  <c r="BA781" i="4"/>
  <c r="P327" i="1"/>
  <c r="K327" i="1"/>
  <c r="F255" i="4"/>
  <c r="AS150" i="4"/>
  <c r="F1000" i="4"/>
  <c r="AT894" i="4"/>
  <c r="U700" i="4"/>
  <c r="AH693" i="4"/>
  <c r="P204" i="4"/>
  <c r="CH204" i="4"/>
  <c r="CF204" i="4"/>
  <c r="CE204" i="4"/>
  <c r="AC197" i="4"/>
  <c r="AD569" i="4"/>
  <c r="Q576" i="4"/>
  <c r="AH197" i="4"/>
  <c r="U204" i="4"/>
  <c r="S700" i="4"/>
  <c r="AF693" i="4"/>
  <c r="V576" i="4"/>
  <c r="AI569" i="4"/>
  <c r="CJ278" i="4"/>
  <c r="BA285" i="4"/>
  <c r="GP76" i="4"/>
  <c r="GM76" i="4"/>
  <c r="J81" i="1"/>
  <c r="I86" i="1" s="1"/>
  <c r="Q1153" i="4"/>
  <c r="AD1146" i="4"/>
  <c r="T1072" i="4"/>
  <c r="AG1065" i="4"/>
  <c r="AJ1189" i="4"/>
  <c r="W1196" i="4"/>
  <c r="BA948" i="4"/>
  <c r="CJ941" i="4"/>
  <c r="S452" i="4"/>
  <c r="AF445" i="4"/>
  <c r="AX1065" i="4"/>
  <c r="F1079" i="4"/>
  <c r="CB693" i="4"/>
  <c r="AS700" i="4"/>
  <c r="BA533" i="4"/>
  <c r="CJ526" i="4"/>
  <c r="BB274" i="4"/>
  <c r="F375" i="4"/>
  <c r="R1192" i="4"/>
  <c r="GK1192" i="4" s="1"/>
  <c r="V864" i="1"/>
  <c r="AJ941" i="4"/>
  <c r="W948" i="4"/>
  <c r="J564" i="1"/>
  <c r="CB321" i="4"/>
  <c r="AS328" i="4"/>
  <c r="AO362" i="4"/>
  <c r="F289" i="4"/>
  <c r="AO278" i="4"/>
  <c r="F1234" i="4"/>
  <c r="AO1142" i="4"/>
  <c r="R778" i="4"/>
  <c r="V570" i="1"/>
  <c r="CB898" i="4"/>
  <c r="AS905" i="4"/>
  <c r="V1194" i="4"/>
  <c r="AI1196" i="4" s="1"/>
  <c r="U1194" i="4"/>
  <c r="U880" i="1"/>
  <c r="S880" i="1"/>
  <c r="Q880" i="1"/>
  <c r="E880" i="1"/>
  <c r="J861" i="1"/>
  <c r="AK1072" i="4"/>
  <c r="R772" i="1"/>
  <c r="CZ1070" i="4"/>
  <c r="Y1070" i="4" s="1"/>
  <c r="T793" i="1" s="1"/>
  <c r="J799" i="1" s="1"/>
  <c r="CY1070" i="4"/>
  <c r="X1070" i="4" s="1"/>
  <c r="R793" i="1" s="1"/>
  <c r="J798" i="1" s="1"/>
  <c r="J794" i="1"/>
  <c r="Q824" i="4"/>
  <c r="AD817" i="4"/>
  <c r="AI898" i="4"/>
  <c r="V905" i="4"/>
  <c r="S1194" i="4"/>
  <c r="CZ777" i="4"/>
  <c r="Y777" i="4" s="1"/>
  <c r="T564" i="1" s="1"/>
  <c r="CY777" i="4"/>
  <c r="X777" i="4" s="1"/>
  <c r="GM777" i="4" s="1"/>
  <c r="U824" i="4"/>
  <c r="AH817" i="4"/>
  <c r="CP573" i="4"/>
  <c r="O573" i="4" s="1"/>
  <c r="J438" i="1"/>
  <c r="I444" i="1" s="1"/>
  <c r="F926" i="4"/>
  <c r="T898" i="4"/>
  <c r="CP820" i="4"/>
  <c r="O820" i="4" s="1"/>
  <c r="AP1022" i="4"/>
  <c r="F1038" i="4"/>
  <c r="AS569" i="4"/>
  <c r="F593" i="4"/>
  <c r="AD533" i="4"/>
  <c r="BA409" i="4"/>
  <c r="CJ402" i="4"/>
  <c r="GP530" i="4"/>
  <c r="GM530" i="4"/>
  <c r="F469" i="4"/>
  <c r="AS445" i="4"/>
  <c r="GM323" i="4"/>
  <c r="GP323" i="4"/>
  <c r="AJ197" i="4"/>
  <c r="W204" i="4"/>
  <c r="AF278" i="4"/>
  <c r="S285" i="4"/>
  <c r="AX161" i="4"/>
  <c r="CG154" i="4"/>
  <c r="F181" i="4"/>
  <c r="BA154" i="4"/>
  <c r="GP159" i="4"/>
  <c r="GM159" i="4"/>
  <c r="F55" i="4"/>
  <c r="AT114" i="4"/>
  <c r="AT30" i="4"/>
  <c r="AD80" i="4"/>
  <c r="U1153" i="4"/>
  <c r="AH1146" i="4"/>
  <c r="AS1230" i="4"/>
  <c r="F1170" i="4"/>
  <c r="AS1146" i="4"/>
  <c r="W409" i="4"/>
  <c r="AJ402" i="4"/>
  <c r="AT533" i="4"/>
  <c r="CC526" i="4"/>
  <c r="X204" i="4"/>
  <c r="AK197" i="4"/>
  <c r="V80" i="4"/>
  <c r="AI73" i="4"/>
  <c r="AL80" i="4"/>
  <c r="T76" i="1"/>
  <c r="J83" i="1" s="1"/>
  <c r="AZ204" i="4"/>
  <c r="CI197" i="4"/>
  <c r="AE30" i="4"/>
  <c r="R37" i="4"/>
  <c r="T80" i="4"/>
  <c r="AG73" i="4"/>
  <c r="K240" i="1"/>
  <c r="P240" i="1"/>
  <c r="R1191" i="4"/>
  <c r="V859" i="1"/>
  <c r="J867" i="1" s="1"/>
  <c r="AO1106" i="4"/>
  <c r="F1033" i="4"/>
  <c r="AO1022" i="4"/>
  <c r="F1131" i="4"/>
  <c r="BD1018" i="4"/>
  <c r="AT1022" i="4"/>
  <c r="F1047" i="4"/>
  <c r="AT1106" i="4"/>
  <c r="BA1029" i="4"/>
  <c r="CJ1022" i="4"/>
  <c r="AD1029" i="4"/>
  <c r="J735" i="1"/>
  <c r="F828" i="4"/>
  <c r="AO817" i="4"/>
  <c r="CP776" i="4"/>
  <c r="O776" i="4" s="1"/>
  <c r="AC781" i="4"/>
  <c r="J563" i="1"/>
  <c r="R946" i="4"/>
  <c r="S946" i="4"/>
  <c r="V706" i="1"/>
  <c r="U706" i="1"/>
  <c r="S706" i="1"/>
  <c r="E706" i="1"/>
  <c r="Q706" i="1"/>
  <c r="F883" i="4"/>
  <c r="BD770" i="4"/>
  <c r="T700" i="4"/>
  <c r="AG693" i="4"/>
  <c r="W817" i="4"/>
  <c r="F848" i="4"/>
  <c r="AK824" i="4"/>
  <c r="R598" i="1"/>
  <c r="J604" i="1" s="1"/>
  <c r="GP571" i="4"/>
  <c r="GM571" i="4"/>
  <c r="CP696" i="4"/>
  <c r="O696" i="4" s="1"/>
  <c r="AZ533" i="4"/>
  <c r="CI526" i="4"/>
  <c r="AK409" i="4"/>
  <c r="CP450" i="4"/>
  <c r="O450" i="4" s="1"/>
  <c r="J362" i="1"/>
  <c r="AK533" i="4"/>
  <c r="R385" i="1"/>
  <c r="J391" i="1" s="1"/>
  <c r="AT445" i="4"/>
  <c r="F470" i="4"/>
  <c r="AE409" i="4"/>
  <c r="GK404" i="4"/>
  <c r="GM404" i="4" s="1"/>
  <c r="J301" i="1"/>
  <c r="R282" i="4"/>
  <c r="J226" i="1" s="1"/>
  <c r="V222" i="1"/>
  <c r="BA328" i="4"/>
  <c r="CJ321" i="4"/>
  <c r="AF73" i="4"/>
  <c r="S80" i="4"/>
  <c r="CH161" i="4"/>
  <c r="CE161" i="4"/>
  <c r="P161" i="4"/>
  <c r="CF161" i="4"/>
  <c r="AC154" i="4"/>
  <c r="AO73" i="4"/>
  <c r="F84" i="4"/>
  <c r="AT161" i="4"/>
  <c r="CC154" i="4"/>
  <c r="CP283" i="4"/>
  <c r="O283" i="4" s="1"/>
  <c r="BA73" i="4"/>
  <c r="F100" i="4"/>
  <c r="CP33" i="4"/>
  <c r="O33" i="4" s="1"/>
  <c r="U37" i="4"/>
  <c r="AH30" i="4"/>
  <c r="T576" i="4"/>
  <c r="AG569" i="4"/>
  <c r="P328" i="4"/>
  <c r="CH328" i="4"/>
  <c r="CF328" i="4"/>
  <c r="CE328" i="4"/>
  <c r="AC321" i="4"/>
  <c r="AD774" i="4"/>
  <c r="Q781" i="4"/>
  <c r="GP653" i="4"/>
  <c r="GM653" i="4"/>
  <c r="J477" i="1"/>
  <c r="CJ445" i="4"/>
  <c r="BA452" i="4"/>
  <c r="GP325" i="4"/>
  <c r="GM325" i="4"/>
  <c r="GM156" i="4"/>
  <c r="GP156" i="4"/>
  <c r="CP282" i="4"/>
  <c r="O282" i="4" s="1"/>
  <c r="AB285" i="4" s="1"/>
  <c r="R1194" i="4"/>
  <c r="J883" i="1" s="1"/>
  <c r="V880" i="1"/>
  <c r="BD1142" i="4"/>
  <c r="F1255" i="4"/>
  <c r="AP1072" i="4"/>
  <c r="AP1106" i="4" s="1"/>
  <c r="BY1065" i="4"/>
  <c r="CI1072" i="4"/>
  <c r="CP1027" i="4"/>
  <c r="O1027" i="4" s="1"/>
  <c r="J758" i="1"/>
  <c r="I762" i="1" s="1"/>
  <c r="CP1150" i="4"/>
  <c r="O1150" i="4" s="1"/>
  <c r="J836" i="1"/>
  <c r="I840" i="1" s="1"/>
  <c r="AT1189" i="4"/>
  <c r="F1214" i="4"/>
  <c r="AQ1029" i="4"/>
  <c r="BZ1022" i="4"/>
  <c r="AS941" i="4"/>
  <c r="F965" i="4"/>
  <c r="K579" i="1"/>
  <c r="P579" i="1"/>
  <c r="F1007" i="4"/>
  <c r="BD894" i="4"/>
  <c r="F1095" i="4"/>
  <c r="V1065" i="4"/>
  <c r="BB894" i="4"/>
  <c r="F995" i="4"/>
  <c r="AO610" i="4"/>
  <c r="F537" i="4"/>
  <c r="AO526" i="4"/>
  <c r="AS734" i="4"/>
  <c r="F674" i="4"/>
  <c r="AS650" i="4"/>
  <c r="AL905" i="4"/>
  <c r="T646" i="1"/>
  <c r="J653" i="1" s="1"/>
  <c r="GM529" i="4"/>
  <c r="GP529" i="4"/>
  <c r="J390" i="1"/>
  <c r="CP698" i="4"/>
  <c r="O698" i="4" s="1"/>
  <c r="GP821" i="4"/>
  <c r="GP695" i="4"/>
  <c r="GM695" i="4"/>
  <c r="T533" i="4"/>
  <c r="AG526" i="4"/>
  <c r="AX328" i="4"/>
  <c r="CG321" i="4"/>
  <c r="W452" i="4"/>
  <c r="AJ445" i="4"/>
  <c r="AH452" i="4"/>
  <c r="S533" i="4"/>
  <c r="AF526" i="4"/>
  <c r="AH285" i="4"/>
  <c r="BA204" i="4"/>
  <c r="BA238" i="4" s="1"/>
  <c r="CJ197" i="4"/>
  <c r="R281" i="4"/>
  <c r="V216" i="1"/>
  <c r="J219" i="1" s="1"/>
  <c r="BC362" i="4"/>
  <c r="BC278" i="4"/>
  <c r="F301" i="4"/>
  <c r="AZ285" i="4"/>
  <c r="CI278" i="4"/>
  <c r="F337" i="4"/>
  <c r="AP321" i="4"/>
  <c r="F747" i="4"/>
  <c r="BB646" i="4"/>
  <c r="F130" i="4"/>
  <c r="BC26" i="4"/>
  <c r="GP157" i="4"/>
  <c r="J129" i="1"/>
  <c r="I134" i="1" s="1"/>
  <c r="GM157" i="4"/>
  <c r="CI161" i="4"/>
  <c r="AP161" i="4"/>
  <c r="BY154" i="4"/>
  <c r="CF37" i="4"/>
  <c r="CE37" i="4"/>
  <c r="P37" i="4"/>
  <c r="CH37" i="4"/>
  <c r="AC30" i="4"/>
  <c r="CP1070" i="4"/>
  <c r="O1070" i="4" s="1"/>
  <c r="J797" i="1"/>
  <c r="V824" i="4"/>
  <c r="AI817" i="4"/>
  <c r="AG197" i="4"/>
  <c r="T204" i="4"/>
  <c r="CF700" i="4"/>
  <c r="CE700" i="4"/>
  <c r="CH700" i="4"/>
  <c r="AC693" i="4"/>
  <c r="P700" i="4"/>
  <c r="GP449" i="4"/>
  <c r="GM449" i="4"/>
  <c r="AI278" i="4"/>
  <c r="V285" i="4"/>
  <c r="AP362" i="4"/>
  <c r="F294" i="4"/>
  <c r="AP278" i="4"/>
  <c r="CP77" i="4"/>
  <c r="O77" i="4" s="1"/>
  <c r="J92" i="1"/>
  <c r="I96" i="1" s="1"/>
  <c r="CG30" i="4"/>
  <c r="AX37" i="4"/>
  <c r="GM32" i="4"/>
  <c r="GP32" i="4"/>
  <c r="AC1072" i="4"/>
  <c r="CP1067" i="4"/>
  <c r="O1067" i="4" s="1"/>
  <c r="J776" i="1"/>
  <c r="Q1194" i="4"/>
  <c r="J882" i="1" s="1"/>
  <c r="AZ1153" i="4"/>
  <c r="CI1146" i="4"/>
  <c r="R1151" i="4"/>
  <c r="J844" i="1" s="1"/>
  <c r="V841" i="1"/>
  <c r="AD1072" i="4"/>
  <c r="J774" i="1"/>
  <c r="CP1026" i="4"/>
  <c r="O1026" i="4" s="1"/>
  <c r="J749" i="1"/>
  <c r="I753" i="1" s="1"/>
  <c r="R1025" i="4"/>
  <c r="GK1025" i="4" s="1"/>
  <c r="GM1025" i="4" s="1"/>
  <c r="V738" i="1"/>
  <c r="AF1022" i="4"/>
  <c r="S1029" i="4"/>
  <c r="AB1029" i="4"/>
  <c r="AX824" i="4"/>
  <c r="CG817" i="4"/>
  <c r="CP903" i="4"/>
  <c r="O903" i="4" s="1"/>
  <c r="J671" i="1"/>
  <c r="I675" i="1" s="1"/>
  <c r="AT700" i="4"/>
  <c r="CC693" i="4"/>
  <c r="F709" i="4"/>
  <c r="AP693" i="4"/>
  <c r="AL700" i="4"/>
  <c r="T511" i="1"/>
  <c r="J518" i="1" s="1"/>
  <c r="BD646" i="4"/>
  <c r="F759" i="4"/>
  <c r="CP655" i="4"/>
  <c r="O655" i="4" s="1"/>
  <c r="J497" i="1"/>
  <c r="I501" i="1" s="1"/>
  <c r="AQ657" i="4"/>
  <c r="BZ650" i="4"/>
  <c r="CG657" i="4"/>
  <c r="S905" i="4"/>
  <c r="AF898" i="4"/>
  <c r="R449" i="4"/>
  <c r="V348" i="1"/>
  <c r="T337" i="1"/>
  <c r="J344" i="1" s="1"/>
  <c r="R424" i="1"/>
  <c r="J430" i="1" s="1"/>
  <c r="CP574" i="4"/>
  <c r="O574" i="4" s="1"/>
  <c r="J449" i="1"/>
  <c r="AZ452" i="4"/>
  <c r="CI445" i="4"/>
  <c r="AZ328" i="4"/>
  <c r="CI321" i="4"/>
  <c r="AP114" i="4"/>
  <c r="AP30" i="4"/>
  <c r="F46" i="4"/>
  <c r="AK161" i="4"/>
  <c r="R75" i="4"/>
  <c r="V76" i="1"/>
  <c r="J84" i="1" s="1"/>
  <c r="F97" i="4"/>
  <c r="AS73" i="4"/>
  <c r="U80" i="4"/>
  <c r="AH73" i="4"/>
  <c r="AC898" i="4"/>
  <c r="P905" i="4"/>
  <c r="CH905" i="4"/>
  <c r="CE905" i="4"/>
  <c r="CF905" i="4"/>
  <c r="GP404" i="4"/>
  <c r="T328" i="4"/>
  <c r="AG321" i="4"/>
  <c r="AX1029" i="4"/>
  <c r="CG1022" i="4"/>
  <c r="BZ774" i="4"/>
  <c r="AQ781" i="4"/>
  <c r="CI781" i="4"/>
  <c r="CG781" i="4"/>
  <c r="S824" i="4"/>
  <c r="AF817" i="4"/>
  <c r="AC569" i="4"/>
  <c r="P576" i="4"/>
  <c r="CF576" i="4"/>
  <c r="CE576" i="4"/>
  <c r="CH576" i="4"/>
  <c r="F1203" i="4"/>
  <c r="AX1189" i="4"/>
  <c r="R1067" i="4"/>
  <c r="V772" i="1"/>
  <c r="J780" i="1" s="1"/>
  <c r="F1205" i="4"/>
  <c r="AP1189" i="4"/>
  <c r="V1153" i="4"/>
  <c r="AI1146" i="4"/>
  <c r="AK1153" i="4"/>
  <c r="R820" i="1"/>
  <c r="J826" i="1" s="1"/>
  <c r="CB1022" i="4"/>
  <c r="AS1029" i="4"/>
  <c r="AK1029" i="4"/>
  <c r="R733" i="1"/>
  <c r="J739" i="1" s="1"/>
  <c r="F957" i="4"/>
  <c r="AP941" i="4"/>
  <c r="AG941" i="4"/>
  <c r="T948" i="4"/>
  <c r="AC1029" i="4"/>
  <c r="BY898" i="4"/>
  <c r="CI905" i="4"/>
  <c r="AP905" i="4"/>
  <c r="AJ693" i="4"/>
  <c r="W700" i="4"/>
  <c r="V781" i="4"/>
  <c r="AI774" i="4"/>
  <c r="CP697" i="4"/>
  <c r="O697" i="4" s="1"/>
  <c r="J527" i="1"/>
  <c r="I531" i="1" s="1"/>
  <c r="AX576" i="4"/>
  <c r="CG569" i="4"/>
  <c r="V657" i="4"/>
  <c r="AI650" i="4"/>
  <c r="CI657" i="4"/>
  <c r="AO486" i="4"/>
  <c r="F413" i="4"/>
  <c r="AO402" i="4"/>
  <c r="CJ569" i="4"/>
  <c r="BA576" i="4"/>
  <c r="CP778" i="4"/>
  <c r="O778" i="4" s="1"/>
  <c r="S576" i="4"/>
  <c r="AF569" i="4"/>
  <c r="V402" i="4"/>
  <c r="F432" i="4"/>
  <c r="V486" i="4"/>
  <c r="BA650" i="4"/>
  <c r="F677" i="4"/>
  <c r="AX452" i="4"/>
  <c r="CG445" i="4"/>
  <c r="AP445" i="4"/>
  <c r="F461" i="4"/>
  <c r="BD197" i="4"/>
  <c r="F229" i="4"/>
  <c r="GP199" i="4"/>
  <c r="AB204" i="4"/>
  <c r="GM199" i="4"/>
  <c r="CP202" i="4"/>
  <c r="O202" i="4" s="1"/>
  <c r="J188" i="1"/>
  <c r="F221" i="4"/>
  <c r="AS197" i="4"/>
  <c r="AT362" i="4"/>
  <c r="AT278" i="4"/>
  <c r="F303" i="4"/>
  <c r="AL161" i="4"/>
  <c r="W80" i="4"/>
  <c r="AJ73" i="4"/>
  <c r="BD30" i="4"/>
  <c r="F62" i="4"/>
  <c r="BD114" i="4"/>
  <c r="CP35" i="4"/>
  <c r="O35" i="4" s="1"/>
  <c r="W37" i="4"/>
  <c r="AJ30" i="4"/>
  <c r="R1148" i="4"/>
  <c r="V820" i="1"/>
  <c r="J828" i="1" s="1"/>
  <c r="CP902" i="4"/>
  <c r="O902" i="4" s="1"/>
  <c r="J662" i="1"/>
  <c r="I666" i="1" s="1"/>
  <c r="AL824" i="4"/>
  <c r="T598" i="1"/>
  <c r="J605" i="1" s="1"/>
  <c r="CP406" i="4"/>
  <c r="O406" i="4" s="1"/>
  <c r="J314" i="1"/>
  <c r="I318" i="1" s="1"/>
  <c r="F1246" i="4"/>
  <c r="BC1142" i="4"/>
  <c r="P1153" i="4"/>
  <c r="CH1153" i="4"/>
  <c r="AC1146" i="4"/>
  <c r="CF1153" i="4"/>
  <c r="CE1153" i="4"/>
  <c r="GM1069" i="4"/>
  <c r="GP1069" i="4"/>
  <c r="GP944" i="4"/>
  <c r="GM944" i="4"/>
  <c r="J690" i="1"/>
  <c r="AZ948" i="4"/>
  <c r="CI941" i="4"/>
  <c r="AX905" i="4"/>
  <c r="CG898" i="4"/>
  <c r="F998" i="4"/>
  <c r="BC894" i="4"/>
  <c r="R824" i="4"/>
  <c r="AE817" i="4"/>
  <c r="F874" i="4"/>
  <c r="BC770" i="4"/>
  <c r="AZ700" i="4"/>
  <c r="CI693" i="4"/>
  <c r="AQ700" i="4"/>
  <c r="CG700" i="4"/>
  <c r="BZ693" i="4"/>
  <c r="R572" i="4"/>
  <c r="V429" i="1"/>
  <c r="J432" i="1" s="1"/>
  <c r="GM405" i="4"/>
  <c r="GP405" i="4"/>
  <c r="J303" i="1"/>
  <c r="AC657" i="4"/>
  <c r="CP531" i="4"/>
  <c r="O531" i="4" s="1"/>
  <c r="J410" i="1"/>
  <c r="I414" i="1" s="1"/>
  <c r="AP734" i="4"/>
  <c r="AE526" i="4"/>
  <c r="R533" i="4"/>
  <c r="CE452" i="4"/>
  <c r="AC445" i="4"/>
  <c r="CH452" i="4"/>
  <c r="CF452" i="4"/>
  <c r="P452" i="4"/>
  <c r="F502" i="4"/>
  <c r="BC398" i="4"/>
  <c r="F496" i="4"/>
  <c r="AQ398" i="4"/>
  <c r="AX409" i="4"/>
  <c r="CG402" i="4"/>
  <c r="AQ445" i="4"/>
  <c r="F462" i="4"/>
  <c r="CZ326" i="4"/>
  <c r="Y326" i="4" s="1"/>
  <c r="T271" i="1" s="1"/>
  <c r="J277" i="1" s="1"/>
  <c r="CY326" i="4"/>
  <c r="X326" i="4" s="1"/>
  <c r="R271" i="1" s="1"/>
  <c r="J276" i="1" s="1"/>
  <c r="J272" i="1"/>
  <c r="S204" i="4"/>
  <c r="AF197" i="4"/>
  <c r="AH533" i="4"/>
  <c r="I192" i="1"/>
  <c r="T402" i="4"/>
  <c r="T486" i="4"/>
  <c r="F430" i="4"/>
  <c r="CG278" i="4"/>
  <c r="AX285" i="4"/>
  <c r="GP407" i="4"/>
  <c r="GP201" i="4"/>
  <c r="GM201" i="4"/>
  <c r="S161" i="4"/>
  <c r="AF154" i="4"/>
  <c r="CB30" i="4"/>
  <c r="AS37" i="4"/>
  <c r="BZ30" i="4"/>
  <c r="AQ37" i="4"/>
  <c r="GP200" i="4"/>
  <c r="GM200" i="4"/>
  <c r="J168" i="1"/>
  <c r="I173" i="1" s="1"/>
  <c r="BB1264" i="4"/>
  <c r="BB26" i="4"/>
  <c r="F127" i="4"/>
  <c r="I66" i="1"/>
  <c r="AQ362" i="4"/>
  <c r="AQ278" i="4"/>
  <c r="F295" i="4"/>
  <c r="AQ1142" i="4"/>
  <c r="F1240" i="4"/>
  <c r="U781" i="4"/>
  <c r="AH774" i="4"/>
  <c r="AP486" i="4"/>
  <c r="F418" i="4"/>
  <c r="AP402" i="4"/>
  <c r="AP610" i="4"/>
  <c r="F542" i="4"/>
  <c r="AP526" i="4"/>
  <c r="J884" i="1"/>
  <c r="AG1022" i="4"/>
  <c r="T1029" i="4"/>
  <c r="AZ1196" i="4"/>
  <c r="CI1189" i="4"/>
  <c r="GM1192" i="4"/>
  <c r="AL1153" i="4"/>
  <c r="T820" i="1"/>
  <c r="J827" i="1" s="1"/>
  <c r="AL1029" i="4"/>
  <c r="T733" i="1"/>
  <c r="J740" i="1" s="1"/>
  <c r="CP945" i="4"/>
  <c r="O945" i="4" s="1"/>
  <c r="J701" i="1"/>
  <c r="I705" i="1" s="1"/>
  <c r="CP1149" i="4"/>
  <c r="O1149" i="4" s="1"/>
  <c r="BA1072" i="4"/>
  <c r="CJ1065" i="4"/>
  <c r="V1029" i="4"/>
  <c r="AI1022" i="4"/>
  <c r="CP1191" i="4"/>
  <c r="O1191" i="4" s="1"/>
  <c r="CP946" i="4"/>
  <c r="O946" i="4" s="1"/>
  <c r="J710" i="1"/>
  <c r="GP1192" i="4"/>
  <c r="S1153" i="4"/>
  <c r="AF1146" i="4"/>
  <c r="T1194" i="4"/>
  <c r="AG1196" i="4" s="1"/>
  <c r="CG941" i="4"/>
  <c r="AX948" i="4"/>
  <c r="AD948" i="4"/>
  <c r="CP779" i="4"/>
  <c r="O779" i="4" s="1"/>
  <c r="J584" i="1"/>
  <c r="I588" i="1" s="1"/>
  <c r="AO858" i="4"/>
  <c r="AD657" i="4"/>
  <c r="J474" i="1"/>
  <c r="AF781" i="4"/>
  <c r="R859" i="1"/>
  <c r="J865" i="1" s="1"/>
  <c r="R900" i="4"/>
  <c r="V646" i="1"/>
  <c r="J654" i="1" s="1"/>
  <c r="F580" i="4"/>
  <c r="AO569" i="4"/>
  <c r="CP652" i="4"/>
  <c r="O652" i="4" s="1"/>
  <c r="AJ650" i="4"/>
  <c r="W657" i="4"/>
  <c r="AL657" i="4"/>
  <c r="T472" i="1"/>
  <c r="J479" i="1" s="1"/>
  <c r="AX533" i="4"/>
  <c r="CG526" i="4"/>
  <c r="F594" i="4"/>
  <c r="AT569" i="4"/>
  <c r="GP447" i="4"/>
  <c r="GM447" i="4"/>
  <c r="AB452" i="4"/>
  <c r="AT402" i="4"/>
  <c r="F427" i="4"/>
  <c r="AT486" i="4"/>
  <c r="AS486" i="4"/>
  <c r="AS402" i="4"/>
  <c r="F426" i="4"/>
  <c r="AD204" i="4"/>
  <c r="R202" i="4"/>
  <c r="V184" i="1"/>
  <c r="U402" i="4"/>
  <c r="F431" i="4"/>
  <c r="GM407" i="4"/>
  <c r="CP158" i="4"/>
  <c r="O158" i="4" s="1"/>
  <c r="AB161" i="4" s="1"/>
  <c r="AQ321" i="4"/>
  <c r="F338" i="4"/>
  <c r="CZ33" i="4"/>
  <c r="Y33" i="4" s="1"/>
  <c r="AF37" i="4"/>
  <c r="CY33" i="4"/>
  <c r="X33" i="4" s="1"/>
  <c r="AL204" i="4"/>
  <c r="AO114" i="4"/>
  <c r="F41" i="4"/>
  <c r="AO30" i="4"/>
  <c r="BA37" i="4"/>
  <c r="CJ30" i="4"/>
  <c r="F1248" i="4"/>
  <c r="AT1142" i="4"/>
  <c r="AF402" i="4"/>
  <c r="S409" i="4"/>
  <c r="AH941" i="4"/>
  <c r="U948" i="4"/>
  <c r="F871" i="4"/>
  <c r="BB770" i="4"/>
  <c r="AK905" i="4"/>
  <c r="R646" i="1"/>
  <c r="J652" i="1" s="1"/>
  <c r="U161" i="4"/>
  <c r="AH154" i="4"/>
  <c r="F1243" i="4"/>
  <c r="BB1142" i="4"/>
  <c r="BA1153" i="4"/>
  <c r="CJ1146" i="4"/>
  <c r="AL781" i="4"/>
  <c r="T559" i="1"/>
  <c r="J566" i="1" s="1"/>
  <c r="T859" i="1"/>
  <c r="J866" i="1" s="1"/>
  <c r="AT941" i="4"/>
  <c r="F966" i="4"/>
  <c r="AD905" i="4"/>
  <c r="J648" i="1"/>
  <c r="AP569" i="4"/>
  <c r="F585" i="4"/>
  <c r="F620" i="4"/>
  <c r="AQ522" i="4"/>
  <c r="S657" i="4"/>
  <c r="AF650" i="4"/>
  <c r="F598" i="4"/>
  <c r="U569" i="4"/>
  <c r="AB533" i="4"/>
  <c r="GP528" i="4"/>
  <c r="GM528" i="4"/>
  <c r="AD409" i="4"/>
  <c r="J300" i="1"/>
  <c r="CZ450" i="4"/>
  <c r="Y450" i="4" s="1"/>
  <c r="T358" i="1" s="1"/>
  <c r="J364" i="1" s="1"/>
  <c r="CY450" i="4"/>
  <c r="X450" i="4" s="1"/>
  <c r="R358" i="1" s="1"/>
  <c r="J363" i="1" s="1"/>
  <c r="J359" i="1"/>
  <c r="W328" i="4"/>
  <c r="AJ321" i="4"/>
  <c r="P285" i="4"/>
  <c r="CH285" i="4"/>
  <c r="CE285" i="4"/>
  <c r="AC278" i="4"/>
  <c r="CF285" i="4"/>
  <c r="AK328" i="4"/>
  <c r="AJ154" i="4"/>
  <c r="W161" i="4"/>
  <c r="GP324" i="4"/>
  <c r="AD285" i="4"/>
  <c r="GP34" i="4"/>
  <c r="GM34" i="4"/>
  <c r="P153" i="1"/>
  <c r="K153" i="1"/>
  <c r="T37" i="4"/>
  <c r="AG30" i="4"/>
  <c r="T1153" i="4"/>
  <c r="AG1146" i="4"/>
  <c r="W576" i="4"/>
  <c r="AJ569" i="4"/>
  <c r="AH1072" i="4"/>
  <c r="F845" i="4"/>
  <c r="T817" i="4"/>
  <c r="AL533" i="4"/>
  <c r="T385" i="1"/>
  <c r="J392" i="1" s="1"/>
  <c r="S1072" i="4"/>
  <c r="AF1065" i="4"/>
  <c r="AC1196" i="4"/>
  <c r="F1239" i="4"/>
  <c r="AP1142" i="4"/>
  <c r="F958" i="4"/>
  <c r="AQ941" i="4"/>
  <c r="CP943" i="4"/>
  <c r="O943" i="4" s="1"/>
  <c r="AC948" i="4"/>
  <c r="J689" i="1"/>
  <c r="R685" i="1"/>
  <c r="J691" i="1" s="1"/>
  <c r="AO898" i="4"/>
  <c r="AO982" i="4"/>
  <c r="F909" i="4"/>
  <c r="AJ898" i="4"/>
  <c r="W905" i="4"/>
  <c r="U905" i="4"/>
  <c r="AH898" i="4"/>
  <c r="CZ698" i="4"/>
  <c r="Y698" i="4" s="1"/>
  <c r="T532" i="1" s="1"/>
  <c r="J538" i="1" s="1"/>
  <c r="CY698" i="4"/>
  <c r="X698" i="4" s="1"/>
  <c r="J533" i="1"/>
  <c r="CP1151" i="4"/>
  <c r="O1151" i="4" s="1"/>
  <c r="AB1153" i="4" s="1"/>
  <c r="J845" i="1"/>
  <c r="I849" i="1" s="1"/>
  <c r="CY1068" i="4"/>
  <c r="X1068" i="4" s="1"/>
  <c r="R777" i="1" s="1"/>
  <c r="CZ1068" i="4"/>
  <c r="Y1068" i="4" s="1"/>
  <c r="AH1022" i="4"/>
  <c r="U1029" i="4"/>
  <c r="F1206" i="4"/>
  <c r="AQ1189" i="4"/>
  <c r="F1177" i="4"/>
  <c r="W1230" i="4"/>
  <c r="W1146" i="4"/>
  <c r="CP1193" i="4"/>
  <c r="O1193" i="4" s="1"/>
  <c r="J875" i="1"/>
  <c r="I879" i="1" s="1"/>
  <c r="AS1189" i="4"/>
  <c r="F1213" i="4"/>
  <c r="R902" i="4"/>
  <c r="J661" i="1" s="1"/>
  <c r="V657" i="1"/>
  <c r="T685" i="1"/>
  <c r="J692" i="1" s="1"/>
  <c r="R698" i="4"/>
  <c r="J535" i="1" s="1"/>
  <c r="V532" i="1"/>
  <c r="CJ817" i="4"/>
  <c r="BA824" i="4"/>
  <c r="CP654" i="4"/>
  <c r="O654" i="4" s="1"/>
  <c r="J488" i="1"/>
  <c r="I492" i="1" s="1"/>
  <c r="GM901" i="4"/>
  <c r="CH824" i="4"/>
  <c r="CF824" i="4"/>
  <c r="CE824" i="4"/>
  <c r="P824" i="4"/>
  <c r="AC817" i="4"/>
  <c r="BA700" i="4"/>
  <c r="CJ693" i="4"/>
  <c r="CI569" i="4"/>
  <c r="AZ576" i="4"/>
  <c r="AL576" i="4"/>
  <c r="T424" i="1"/>
  <c r="J431" i="1" s="1"/>
  <c r="AK657" i="4"/>
  <c r="R472" i="1"/>
  <c r="J478" i="1" s="1"/>
  <c r="R450" i="4"/>
  <c r="J361" i="1" s="1"/>
  <c r="V358" i="1"/>
  <c r="CY574" i="4"/>
  <c r="X574" i="4" s="1"/>
  <c r="R445" i="1" s="1"/>
  <c r="J450" i="1" s="1"/>
  <c r="CZ574" i="4"/>
  <c r="Y574" i="4" s="1"/>
  <c r="T445" i="1" s="1"/>
  <c r="J451" i="1" s="1"/>
  <c r="J446" i="1"/>
  <c r="AC533" i="4"/>
  <c r="AC409" i="4"/>
  <c r="J216" i="1"/>
  <c r="F332" i="4"/>
  <c r="AO321" i="4"/>
  <c r="CP326" i="4"/>
  <c r="O326" i="4" s="1"/>
  <c r="J275" i="1"/>
  <c r="U328" i="4"/>
  <c r="AH321" i="4"/>
  <c r="AK285" i="4"/>
  <c r="R211" i="1"/>
  <c r="J217" i="1" s="1"/>
  <c r="F89" i="4"/>
  <c r="AP73" i="4"/>
  <c r="R161" i="4"/>
  <c r="AE154" i="4"/>
  <c r="GM324" i="4"/>
  <c r="AX80" i="4"/>
  <c r="CG73" i="4"/>
  <c r="F251" i="4"/>
  <c r="BB150" i="4"/>
  <c r="F242" i="4"/>
  <c r="AO150" i="4"/>
  <c r="AC80" i="4"/>
  <c r="P792" i="1"/>
  <c r="K792" i="1"/>
  <c r="R1024" i="4"/>
  <c r="V733" i="1"/>
  <c r="J741" i="1" s="1"/>
  <c r="AD445" i="4"/>
  <c r="Q452" i="4"/>
  <c r="CG1146" i="4"/>
  <c r="AX1153" i="4"/>
  <c r="Y409" i="4"/>
  <c r="AL402" i="4"/>
  <c r="W1029" i="4"/>
  <c r="AJ1022" i="4"/>
  <c r="AB905" i="4"/>
  <c r="F1122" i="4"/>
  <c r="BC1018" i="4"/>
  <c r="CB774" i="4"/>
  <c r="AS781" i="4"/>
  <c r="F842" i="4"/>
  <c r="AT817" i="4"/>
  <c r="R652" i="4"/>
  <c r="V472" i="1"/>
  <c r="J480" i="1" s="1"/>
  <c r="AP824" i="4"/>
  <c r="CI824" i="4"/>
  <c r="BY817" i="4"/>
  <c r="GP901" i="4"/>
  <c r="AB824" i="4"/>
  <c r="GP819" i="4"/>
  <c r="GM819" i="4"/>
  <c r="CP572" i="4"/>
  <c r="O572" i="4" s="1"/>
  <c r="AB576" i="4" s="1"/>
  <c r="AS522" i="4"/>
  <c r="F627" i="4"/>
  <c r="CI1029" i="4"/>
  <c r="AK452" i="4"/>
  <c r="R337" i="1"/>
  <c r="J343" i="1" s="1"/>
  <c r="I347" i="1" s="1"/>
  <c r="V533" i="4"/>
  <c r="AI526" i="4"/>
  <c r="F499" i="4"/>
  <c r="BB398" i="4"/>
  <c r="T657" i="4"/>
  <c r="AG650" i="4"/>
  <c r="AZ409" i="4"/>
  <c r="CI402" i="4"/>
  <c r="Q328" i="4"/>
  <c r="AD321" i="4"/>
  <c r="BD274" i="4"/>
  <c r="F387" i="4"/>
  <c r="AQ204" i="4"/>
  <c r="BZ197" i="4"/>
  <c r="CG204" i="4"/>
  <c r="AL285" i="4"/>
  <c r="T211" i="1"/>
  <c r="J218" i="1" s="1"/>
  <c r="CI73" i="4"/>
  <c r="AZ80" i="4"/>
  <c r="AI154" i="4"/>
  <c r="V161" i="4"/>
  <c r="W285" i="4"/>
  <c r="AJ278" i="4"/>
  <c r="F213" i="4"/>
  <c r="AP197" i="4"/>
  <c r="AE328" i="4"/>
  <c r="F182" i="4"/>
  <c r="T154" i="4"/>
  <c r="AD161" i="4"/>
  <c r="AK73" i="4"/>
  <c r="X80" i="4"/>
  <c r="P666" i="1" l="1"/>
  <c r="K666" i="1"/>
  <c r="K96" i="1"/>
  <c r="P96" i="1"/>
  <c r="O285" i="4"/>
  <c r="AB278" i="4"/>
  <c r="P840" i="1"/>
  <c r="K840" i="1"/>
  <c r="K762" i="1"/>
  <c r="P762" i="1"/>
  <c r="P849" i="1"/>
  <c r="K849" i="1"/>
  <c r="P134" i="1"/>
  <c r="K134" i="1"/>
  <c r="CA409" i="4"/>
  <c r="O1153" i="4"/>
  <c r="AB1146" i="4"/>
  <c r="AB569" i="4"/>
  <c r="O576" i="4"/>
  <c r="F1115" i="4"/>
  <c r="AP1018" i="4"/>
  <c r="AB154" i="4"/>
  <c r="O161" i="4"/>
  <c r="P414" i="1"/>
  <c r="K414" i="1"/>
  <c r="F258" i="4"/>
  <c r="BA150" i="4"/>
  <c r="P492" i="1"/>
  <c r="K492" i="1"/>
  <c r="P86" i="1"/>
  <c r="K86" i="1"/>
  <c r="P675" i="1"/>
  <c r="K675" i="1"/>
  <c r="J187" i="1"/>
  <c r="AE204" i="4"/>
  <c r="F225" i="4"/>
  <c r="T197" i="4"/>
  <c r="S238" i="4"/>
  <c r="S154" i="4"/>
  <c r="F176" i="4"/>
  <c r="CH898" i="4"/>
  <c r="AY905" i="4"/>
  <c r="F296" i="4"/>
  <c r="AZ278" i="4"/>
  <c r="AZ362" i="4"/>
  <c r="J574" i="1"/>
  <c r="AE781" i="4"/>
  <c r="F722" i="4"/>
  <c r="U693" i="4"/>
  <c r="Q161" i="4"/>
  <c r="AD154" i="4"/>
  <c r="AV824" i="4"/>
  <c r="CE817" i="4"/>
  <c r="P1196" i="4"/>
  <c r="CH1196" i="4"/>
  <c r="AC1189" i="4"/>
  <c r="CF1196" i="4"/>
  <c r="CE1196" i="4"/>
  <c r="AX941" i="4"/>
  <c r="F955" i="4"/>
  <c r="F1092" i="4"/>
  <c r="BA1065" i="4"/>
  <c r="AZ693" i="4"/>
  <c r="F711" i="4"/>
  <c r="GP406" i="4"/>
  <c r="CD409" i="4" s="1"/>
  <c r="GM406" i="4"/>
  <c r="CA204" i="4"/>
  <c r="F509" i="4"/>
  <c r="V398" i="4"/>
  <c r="J79" i="1"/>
  <c r="AE80" i="4"/>
  <c r="GK75" i="4"/>
  <c r="AK576" i="4"/>
  <c r="GP655" i="4"/>
  <c r="GM655" i="4"/>
  <c r="F831" i="4"/>
  <c r="AX817" i="4"/>
  <c r="CH693" i="4"/>
  <c r="AY700" i="4"/>
  <c r="CE30" i="4"/>
  <c r="AV37" i="4"/>
  <c r="AH278" i="4"/>
  <c r="U285" i="4"/>
  <c r="I743" i="1"/>
  <c r="Y80" i="4"/>
  <c r="AL73" i="4"/>
  <c r="AX238" i="4"/>
  <c r="F168" i="4"/>
  <c r="AX154" i="4"/>
  <c r="P444" i="1"/>
  <c r="K444" i="1"/>
  <c r="AI1189" i="4"/>
  <c r="V1196" i="4"/>
  <c r="CF197" i="4"/>
  <c r="AW204" i="4"/>
  <c r="BA858" i="4"/>
  <c r="BA774" i="4"/>
  <c r="F801" i="4"/>
  <c r="BA982" i="4"/>
  <c r="BA898" i="4"/>
  <c r="F925" i="4"/>
  <c r="T445" i="4"/>
  <c r="F473" i="4"/>
  <c r="O905" i="4"/>
  <c r="AB898" i="4"/>
  <c r="Y204" i="4"/>
  <c r="AL197" i="4"/>
  <c r="F846" i="4"/>
  <c r="U817" i="4"/>
  <c r="Y533" i="4"/>
  <c r="AL526" i="4"/>
  <c r="AV1153" i="4"/>
  <c r="CE1146" i="4"/>
  <c r="Y700" i="4"/>
  <c r="AL693" i="4"/>
  <c r="F1124" i="4"/>
  <c r="AT1018" i="4"/>
  <c r="T734" i="4"/>
  <c r="F678" i="4"/>
  <c r="T650" i="4"/>
  <c r="Q445" i="4"/>
  <c r="F464" i="4"/>
  <c r="GM326" i="4"/>
  <c r="CA328" i="4" s="1"/>
  <c r="GP326" i="4"/>
  <c r="AW824" i="4"/>
  <c r="CF817" i="4"/>
  <c r="T777" i="1"/>
  <c r="J779" i="1" s="1"/>
  <c r="AL1072" i="4"/>
  <c r="F986" i="4"/>
  <c r="AO894" i="4"/>
  <c r="T30" i="4"/>
  <c r="F58" i="4"/>
  <c r="T114" i="4"/>
  <c r="CE278" i="4"/>
  <c r="AV285" i="4"/>
  <c r="AB526" i="4"/>
  <c r="O533" i="4"/>
  <c r="X905" i="4"/>
  <c r="AK898" i="4"/>
  <c r="CD452" i="4"/>
  <c r="GP1149" i="4"/>
  <c r="GM1149" i="4"/>
  <c r="J825" i="1"/>
  <c r="F54" i="4"/>
  <c r="AS114" i="4"/>
  <c r="AS30" i="4"/>
  <c r="K192" i="1"/>
  <c r="P192" i="1"/>
  <c r="GP531" i="4"/>
  <c r="CD533" i="4" s="1"/>
  <c r="GM531" i="4"/>
  <c r="O204" i="4"/>
  <c r="AB197" i="4"/>
  <c r="V734" i="4"/>
  <c r="F680" i="4"/>
  <c r="V650" i="4"/>
  <c r="CH1029" i="4"/>
  <c r="CF1029" i="4"/>
  <c r="AC1022" i="4"/>
  <c r="CE1029" i="4"/>
  <c r="P1029" i="4"/>
  <c r="V1230" i="4"/>
  <c r="F1176" i="4"/>
  <c r="V1146" i="4"/>
  <c r="AB409" i="4"/>
  <c r="AK154" i="4"/>
  <c r="X161" i="4"/>
  <c r="AV700" i="4"/>
  <c r="CE693" i="4"/>
  <c r="AW37" i="4"/>
  <c r="CF30" i="4"/>
  <c r="F614" i="4"/>
  <c r="AO522" i="4"/>
  <c r="AQ1106" i="4"/>
  <c r="AQ1022" i="4"/>
  <c r="F1039" i="4"/>
  <c r="F597" i="4"/>
  <c r="T569" i="4"/>
  <c r="AW161" i="4"/>
  <c r="CF154" i="4"/>
  <c r="AE402" i="4"/>
  <c r="R409" i="4"/>
  <c r="Q1029" i="4"/>
  <c r="AD1022" i="4"/>
  <c r="AE1196" i="4"/>
  <c r="GK1191" i="4"/>
  <c r="GM1191" i="4" s="1"/>
  <c r="J862" i="1"/>
  <c r="F1175" i="4"/>
  <c r="U1146" i="4"/>
  <c r="S362" i="4"/>
  <c r="S278" i="4"/>
  <c r="F300" i="4"/>
  <c r="F429" i="4"/>
  <c r="BA486" i="4"/>
  <c r="BA402" i="4"/>
  <c r="GP573" i="4"/>
  <c r="GM573" i="4"/>
  <c r="AS982" i="4"/>
  <c r="F922" i="4"/>
  <c r="AS898" i="4"/>
  <c r="GP777" i="4"/>
  <c r="F1165" i="4"/>
  <c r="Q1146" i="4"/>
  <c r="AY204" i="4"/>
  <c r="CH197" i="4"/>
  <c r="GM1068" i="4"/>
  <c r="AX204" i="4"/>
  <c r="CG197" i="4"/>
  <c r="F372" i="4"/>
  <c r="AQ274" i="4"/>
  <c r="AK1065" i="4"/>
  <c r="X1072" i="4"/>
  <c r="GP1151" i="4"/>
  <c r="GM1151" i="4"/>
  <c r="F970" i="4"/>
  <c r="U941" i="4"/>
  <c r="P531" i="1"/>
  <c r="K531" i="1"/>
  <c r="X197" i="4"/>
  <c r="F230" i="4"/>
  <c r="S445" i="4"/>
  <c r="F467" i="4"/>
  <c r="T238" i="4"/>
  <c r="AL278" i="4"/>
  <c r="Y285" i="4"/>
  <c r="AB817" i="4"/>
  <c r="O824" i="4"/>
  <c r="F87" i="4"/>
  <c r="AX73" i="4"/>
  <c r="AY824" i="4"/>
  <c r="CH817" i="4"/>
  <c r="S1065" i="4"/>
  <c r="F1087" i="4"/>
  <c r="AY285" i="4"/>
  <c r="CH278" i="4"/>
  <c r="AO1264" i="4"/>
  <c r="AO26" i="4"/>
  <c r="F118" i="4"/>
  <c r="AE905" i="4"/>
  <c r="GK900" i="4"/>
  <c r="J649" i="1"/>
  <c r="AG1189" i="4"/>
  <c r="T1196" i="4"/>
  <c r="T1230" i="4" s="1"/>
  <c r="P705" i="1"/>
  <c r="K705" i="1"/>
  <c r="CP1194" i="4"/>
  <c r="O1194" i="4" s="1"/>
  <c r="U533" i="4"/>
  <c r="AH526" i="4"/>
  <c r="AC650" i="4"/>
  <c r="P657" i="4"/>
  <c r="CH657" i="4"/>
  <c r="CF657" i="4"/>
  <c r="CE657" i="4"/>
  <c r="Y824" i="4"/>
  <c r="AL817" i="4"/>
  <c r="F104" i="4"/>
  <c r="W73" i="4"/>
  <c r="F969" i="4"/>
  <c r="T941" i="4"/>
  <c r="F839" i="4"/>
  <c r="S817" i="4"/>
  <c r="AW905" i="4"/>
  <c r="CF898" i="4"/>
  <c r="AL452" i="4"/>
  <c r="GM77" i="4"/>
  <c r="GP77" i="4"/>
  <c r="AW700" i="4"/>
  <c r="CF693" i="4"/>
  <c r="S610" i="4"/>
  <c r="F548" i="4"/>
  <c r="S526" i="4"/>
  <c r="GP698" i="4"/>
  <c r="GM698" i="4"/>
  <c r="Q858" i="4"/>
  <c r="Q774" i="4"/>
  <c r="F793" i="4"/>
  <c r="P238" i="4"/>
  <c r="P154" i="4"/>
  <c r="F164" i="4"/>
  <c r="F103" i="4"/>
  <c r="V73" i="4"/>
  <c r="Q80" i="4"/>
  <c r="AD73" i="4"/>
  <c r="AD526" i="4"/>
  <c r="Q533" i="4"/>
  <c r="J778" i="1"/>
  <c r="I782" i="1" s="1"/>
  <c r="AB80" i="4"/>
  <c r="F207" i="4"/>
  <c r="P197" i="4"/>
  <c r="GP1068" i="4"/>
  <c r="F712" i="4"/>
  <c r="Q693" i="4"/>
  <c r="F475" i="4"/>
  <c r="V445" i="4"/>
  <c r="GP282" i="4"/>
  <c r="GM282" i="4"/>
  <c r="S1146" i="4"/>
  <c r="F1168" i="4"/>
  <c r="F838" i="4"/>
  <c r="R817" i="4"/>
  <c r="AZ781" i="4"/>
  <c r="CI774" i="4"/>
  <c r="X824" i="4"/>
  <c r="AK817" i="4"/>
  <c r="R564" i="1"/>
  <c r="J565" i="1" s="1"/>
  <c r="AK781" i="4"/>
  <c r="F226" i="4"/>
  <c r="U197" i="4"/>
  <c r="Y576" i="4"/>
  <c r="AL569" i="4"/>
  <c r="F352" i="4"/>
  <c r="W321" i="4"/>
  <c r="AL774" i="4"/>
  <c r="Y781" i="4"/>
  <c r="AF30" i="4"/>
  <c r="S37" i="4"/>
  <c r="F540" i="4"/>
  <c r="AX610" i="4"/>
  <c r="AX526" i="4"/>
  <c r="AF774" i="4"/>
  <c r="S781" i="4"/>
  <c r="Y1029" i="4"/>
  <c r="AL1022" i="4"/>
  <c r="F619" i="4"/>
  <c r="AP522" i="4"/>
  <c r="I279" i="1"/>
  <c r="AW452" i="4"/>
  <c r="CF445" i="4"/>
  <c r="CF1146" i="4"/>
  <c r="AW1153" i="4"/>
  <c r="GP778" i="4"/>
  <c r="GM778" i="4"/>
  <c r="GM697" i="4"/>
  <c r="CA700" i="4" s="1"/>
  <c r="GP697" i="4"/>
  <c r="GK1067" i="4"/>
  <c r="GP1067" i="4" s="1"/>
  <c r="CD1072" i="4" s="1"/>
  <c r="AE1072" i="4"/>
  <c r="J775" i="1"/>
  <c r="AQ774" i="4"/>
  <c r="AQ858" i="4"/>
  <c r="F791" i="4"/>
  <c r="F908" i="4"/>
  <c r="P898" i="4"/>
  <c r="AP274" i="4"/>
  <c r="F371" i="4"/>
  <c r="F476" i="4"/>
  <c r="W445" i="4"/>
  <c r="GP1150" i="4"/>
  <c r="GM1150" i="4"/>
  <c r="F95" i="4"/>
  <c r="S73" i="4"/>
  <c r="X533" i="4"/>
  <c r="AK526" i="4"/>
  <c r="CZ946" i="4"/>
  <c r="Y946" i="4" s="1"/>
  <c r="CY946" i="4"/>
  <c r="X946" i="4" s="1"/>
  <c r="J707" i="1"/>
  <c r="AF948" i="4"/>
  <c r="CD328" i="4"/>
  <c r="AD1196" i="4"/>
  <c r="V197" i="4"/>
  <c r="F227" i="4"/>
  <c r="F49" i="4"/>
  <c r="Q114" i="4"/>
  <c r="Q30" i="4"/>
  <c r="AL154" i="4"/>
  <c r="Y161" i="4"/>
  <c r="T858" i="4"/>
  <c r="T774" i="4"/>
  <c r="F802" i="4"/>
  <c r="K879" i="1"/>
  <c r="P879" i="1"/>
  <c r="S197" i="4"/>
  <c r="F219" i="4"/>
  <c r="F123" i="4"/>
  <c r="AP26" i="4"/>
  <c r="CI154" i="4"/>
  <c r="AZ161" i="4"/>
  <c r="F132" i="4"/>
  <c r="AT26" i="4"/>
  <c r="AZ114" i="4"/>
  <c r="AZ30" i="4"/>
  <c r="F48" i="4"/>
  <c r="F175" i="4"/>
  <c r="R154" i="4"/>
  <c r="S734" i="4"/>
  <c r="F672" i="4"/>
  <c r="S650" i="4"/>
  <c r="K347" i="1"/>
  <c r="P347" i="1"/>
  <c r="F833" i="4"/>
  <c r="AP817" i="4"/>
  <c r="AP858" i="4"/>
  <c r="AP1264" i="4" s="1"/>
  <c r="AZ569" i="4"/>
  <c r="F587" i="4"/>
  <c r="F844" i="4"/>
  <c r="BA817" i="4"/>
  <c r="R532" i="1"/>
  <c r="J537" i="1" s="1"/>
  <c r="I540" i="1" s="1"/>
  <c r="AK700" i="4"/>
  <c r="P948" i="4"/>
  <c r="P982" i="4" s="1"/>
  <c r="CH948" i="4"/>
  <c r="CF948" i="4"/>
  <c r="CE948" i="4"/>
  <c r="AC941" i="4"/>
  <c r="AD278" i="4"/>
  <c r="Q285" i="4"/>
  <c r="I366" i="1"/>
  <c r="S402" i="4"/>
  <c r="F424" i="4"/>
  <c r="S486" i="4"/>
  <c r="T42" i="1"/>
  <c r="J44" i="1" s="1"/>
  <c r="AL37" i="4"/>
  <c r="I482" i="1"/>
  <c r="AY452" i="4"/>
  <c r="CH445" i="4"/>
  <c r="AE1153" i="4"/>
  <c r="GK1148" i="4"/>
  <c r="J823" i="1"/>
  <c r="F380" i="4"/>
  <c r="AT274" i="4"/>
  <c r="BA569" i="4"/>
  <c r="F596" i="4"/>
  <c r="F339" i="4"/>
  <c r="AZ321" i="4"/>
  <c r="S898" i="4"/>
  <c r="F920" i="4"/>
  <c r="GM1067" i="4"/>
  <c r="AB1072" i="4"/>
  <c r="V362" i="4"/>
  <c r="F308" i="4"/>
  <c r="V278" i="4"/>
  <c r="F847" i="4"/>
  <c r="V817" i="4"/>
  <c r="CA161" i="4"/>
  <c r="J709" i="1"/>
  <c r="AE948" i="4"/>
  <c r="F101" i="4"/>
  <c r="T73" i="4"/>
  <c r="F551" i="4"/>
  <c r="AT610" i="4"/>
  <c r="AT526" i="4"/>
  <c r="CZ1194" i="4"/>
  <c r="Y1194" i="4" s="1"/>
  <c r="CY1194" i="4"/>
  <c r="X1194" i="4" s="1"/>
  <c r="J881" i="1"/>
  <c r="AF1196" i="4"/>
  <c r="F305" i="4"/>
  <c r="BA278" i="4"/>
  <c r="BA362" i="4"/>
  <c r="T362" i="4"/>
  <c r="F306" i="4"/>
  <c r="T278" i="4"/>
  <c r="AE1029" i="4"/>
  <c r="GK1024" i="4"/>
  <c r="J736" i="1"/>
  <c r="W1106" i="4"/>
  <c r="F1053" i="4"/>
  <c r="W1022" i="4"/>
  <c r="U1072" i="4"/>
  <c r="AH1065" i="4"/>
  <c r="F1173" i="4"/>
  <c r="BA1146" i="4"/>
  <c r="BA1230" i="4"/>
  <c r="Q657" i="4"/>
  <c r="AD650" i="4"/>
  <c r="AL1146" i="4"/>
  <c r="Y1153" i="4"/>
  <c r="F1277" i="4"/>
  <c r="BB1294" i="4"/>
  <c r="BB22" i="4"/>
  <c r="GK572" i="4"/>
  <c r="AE576" i="4"/>
  <c r="CH1146" i="4"/>
  <c r="AY1153" i="4"/>
  <c r="AL328" i="4"/>
  <c r="F804" i="4"/>
  <c r="V858" i="4"/>
  <c r="V774" i="4"/>
  <c r="AK1022" i="4"/>
  <c r="X1029" i="4"/>
  <c r="AX657" i="4"/>
  <c r="CG650" i="4"/>
  <c r="CF1072" i="4"/>
  <c r="CE1072" i="4"/>
  <c r="AC1065" i="4"/>
  <c r="P1072" i="4"/>
  <c r="CH1072" i="4"/>
  <c r="F378" i="4"/>
  <c r="BC274" i="4"/>
  <c r="F335" i="4"/>
  <c r="AX321" i="4"/>
  <c r="AL898" i="4"/>
  <c r="Y905" i="4"/>
  <c r="GM1027" i="4"/>
  <c r="GP1027" i="4"/>
  <c r="GP283" i="4"/>
  <c r="GM283" i="4"/>
  <c r="GP450" i="4"/>
  <c r="GM450" i="4"/>
  <c r="CA452" i="4" s="1"/>
  <c r="I569" i="1"/>
  <c r="R30" i="4"/>
  <c r="F51" i="4"/>
  <c r="AB328" i="4"/>
  <c r="V982" i="4"/>
  <c r="F928" i="4"/>
  <c r="V898" i="4"/>
  <c r="F968" i="4"/>
  <c r="BA941" i="4"/>
  <c r="Q569" i="4"/>
  <c r="F588" i="4"/>
  <c r="GP1025" i="4"/>
  <c r="GP945" i="4"/>
  <c r="GM945" i="4"/>
  <c r="V114" i="4"/>
  <c r="V30" i="4"/>
  <c r="F60" i="4"/>
  <c r="Q204" i="4"/>
  <c r="AD197" i="4"/>
  <c r="F455" i="4"/>
  <c r="P445" i="4"/>
  <c r="GM33" i="4"/>
  <c r="GP33" i="4"/>
  <c r="CD37" i="4" s="1"/>
  <c r="J42" i="1"/>
  <c r="I869" i="1"/>
  <c r="F214" i="4"/>
  <c r="AQ197" i="4"/>
  <c r="AQ238" i="4"/>
  <c r="GP1193" i="4"/>
  <c r="GM1193" i="4"/>
  <c r="CH409" i="4"/>
  <c r="CF409" i="4"/>
  <c r="CE409" i="4"/>
  <c r="AC402" i="4"/>
  <c r="P409" i="4"/>
  <c r="W1142" i="4"/>
  <c r="F1254" i="4"/>
  <c r="AE657" i="4"/>
  <c r="GK652" i="4"/>
  <c r="J475" i="1"/>
  <c r="I221" i="1"/>
  <c r="AT398" i="4"/>
  <c r="F504" i="4"/>
  <c r="W734" i="4"/>
  <c r="F681" i="4"/>
  <c r="W650" i="4"/>
  <c r="F862" i="4"/>
  <c r="AO770" i="4"/>
  <c r="AB1196" i="4"/>
  <c r="F495" i="4"/>
  <c r="AP398" i="4"/>
  <c r="P173" i="1"/>
  <c r="I194" i="1" s="1"/>
  <c r="K173" i="1"/>
  <c r="AX362" i="4"/>
  <c r="F292" i="4"/>
  <c r="AX278" i="4"/>
  <c r="AV452" i="4"/>
  <c r="CE445" i="4"/>
  <c r="AX982" i="4"/>
  <c r="AX898" i="4"/>
  <c r="F912" i="4"/>
  <c r="F1156" i="4"/>
  <c r="P1146" i="4"/>
  <c r="P1230" i="4"/>
  <c r="W114" i="4"/>
  <c r="F61" i="4"/>
  <c r="W30" i="4"/>
  <c r="AX445" i="4"/>
  <c r="F459" i="4"/>
  <c r="F724" i="4"/>
  <c r="W693" i="4"/>
  <c r="AS1022" i="4"/>
  <c r="AS1106" i="4"/>
  <c r="F1046" i="4"/>
  <c r="AY576" i="4"/>
  <c r="CH569" i="4"/>
  <c r="F1036" i="4"/>
  <c r="AX1106" i="4"/>
  <c r="AX1022" i="4"/>
  <c r="F102" i="4"/>
  <c r="U73" i="4"/>
  <c r="AZ445" i="4"/>
  <c r="F463" i="4"/>
  <c r="F718" i="4"/>
  <c r="AT693" i="4"/>
  <c r="AT734" i="4"/>
  <c r="P753" i="1"/>
  <c r="K753" i="1"/>
  <c r="AB37" i="4"/>
  <c r="GP1070" i="4"/>
  <c r="GM1070" i="4"/>
  <c r="CI1065" i="4"/>
  <c r="AZ1072" i="4"/>
  <c r="AV328" i="4"/>
  <c r="CE321" i="4"/>
  <c r="F348" i="4"/>
  <c r="BA321" i="4"/>
  <c r="X409" i="4"/>
  <c r="AK402" i="4"/>
  <c r="F721" i="4"/>
  <c r="T693" i="4"/>
  <c r="CE781" i="4"/>
  <c r="AC774" i="4"/>
  <c r="CH781" i="4"/>
  <c r="CF781" i="4"/>
  <c r="P781" i="4"/>
  <c r="W486" i="4"/>
  <c r="W402" i="4"/>
  <c r="F433" i="4"/>
  <c r="GP820" i="4"/>
  <c r="CD824" i="4" s="1"/>
  <c r="GM820" i="4"/>
  <c r="CA824" i="4" s="1"/>
  <c r="J603" i="1"/>
  <c r="I608" i="1" s="1"/>
  <c r="W1189" i="4"/>
  <c r="F1220" i="4"/>
  <c r="AK650" i="4"/>
  <c r="X657" i="4"/>
  <c r="O1029" i="4"/>
  <c r="AB1022" i="4"/>
  <c r="F170" i="4"/>
  <c r="AP238" i="4"/>
  <c r="AP154" i="4"/>
  <c r="U114" i="4"/>
  <c r="F59" i="4"/>
  <c r="U30" i="4"/>
  <c r="W610" i="4"/>
  <c r="F557" i="4"/>
  <c r="W526" i="4"/>
  <c r="R42" i="1"/>
  <c r="J43" i="1" s="1"/>
  <c r="I47" i="1" s="1"/>
  <c r="AK37" i="4"/>
  <c r="GP902" i="4"/>
  <c r="GM902" i="4"/>
  <c r="CH154" i="4"/>
  <c r="AY161" i="4"/>
  <c r="X452" i="4"/>
  <c r="AK445" i="4"/>
  <c r="AL650" i="4"/>
  <c r="Y657" i="4"/>
  <c r="W278" i="4"/>
  <c r="W362" i="4"/>
  <c r="F309" i="4"/>
  <c r="AZ1029" i="4"/>
  <c r="CI1022" i="4"/>
  <c r="CF533" i="4"/>
  <c r="CE533" i="4"/>
  <c r="P533" i="4"/>
  <c r="CH533" i="4"/>
  <c r="AC526" i="4"/>
  <c r="W238" i="4"/>
  <c r="F185" i="4"/>
  <c r="W154" i="4"/>
  <c r="V238" i="4"/>
  <c r="F184" i="4"/>
  <c r="V154" i="4"/>
  <c r="F340" i="4"/>
  <c r="Q321" i="4"/>
  <c r="AK278" i="4"/>
  <c r="X285" i="4"/>
  <c r="I453" i="1"/>
  <c r="F720" i="4"/>
  <c r="BA693" i="4"/>
  <c r="U982" i="4"/>
  <c r="F927" i="4"/>
  <c r="U898" i="4"/>
  <c r="F600" i="4"/>
  <c r="W569" i="4"/>
  <c r="I308" i="1"/>
  <c r="GM158" i="4"/>
  <c r="GP158" i="4"/>
  <c r="CD161" i="4" s="1"/>
  <c r="P588" i="1"/>
  <c r="K588" i="1"/>
  <c r="F547" i="4"/>
  <c r="R526" i="4"/>
  <c r="AX700" i="4"/>
  <c r="CG693" i="4"/>
  <c r="GM35" i="4"/>
  <c r="GP35" i="4"/>
  <c r="AV576" i="4"/>
  <c r="CE569" i="4"/>
  <c r="AQ734" i="4"/>
  <c r="F667" i="4"/>
  <c r="AQ650" i="4"/>
  <c r="GM1026" i="4"/>
  <c r="GP1026" i="4"/>
  <c r="GK281" i="4"/>
  <c r="AE285" i="4"/>
  <c r="T610" i="4"/>
  <c r="F554" i="4"/>
  <c r="T526" i="4"/>
  <c r="BA445" i="4"/>
  <c r="F472" i="4"/>
  <c r="AW328" i="4"/>
  <c r="CF321" i="4"/>
  <c r="AT238" i="4"/>
  <c r="F179" i="4"/>
  <c r="AT154" i="4"/>
  <c r="GP776" i="4"/>
  <c r="GM776" i="4"/>
  <c r="AB781" i="4"/>
  <c r="F366" i="4"/>
  <c r="AO274" i="4"/>
  <c r="F599" i="4"/>
  <c r="V569" i="4"/>
  <c r="U734" i="4"/>
  <c r="F679" i="4"/>
  <c r="U650" i="4"/>
  <c r="F343" i="4"/>
  <c r="S321" i="4"/>
  <c r="F1216" i="4"/>
  <c r="BA1189" i="4"/>
  <c r="AX781" i="4"/>
  <c r="CG774" i="4"/>
  <c r="U452" i="4"/>
  <c r="AH445" i="4"/>
  <c r="F228" i="4"/>
  <c r="W197" i="4"/>
  <c r="F723" i="4"/>
  <c r="V693" i="4"/>
  <c r="S1106" i="4"/>
  <c r="F1044" i="4"/>
  <c r="S1022" i="4"/>
  <c r="F971" i="4"/>
  <c r="V941" i="4"/>
  <c r="V610" i="4"/>
  <c r="F556" i="4"/>
  <c r="V526" i="4"/>
  <c r="GM654" i="4"/>
  <c r="GP654" i="4"/>
  <c r="GM943" i="4"/>
  <c r="AB948" i="4"/>
  <c r="GP943" i="4"/>
  <c r="F436" i="4"/>
  <c r="Y402" i="4"/>
  <c r="W982" i="4"/>
  <c r="F929" i="4"/>
  <c r="W898" i="4"/>
  <c r="Q409" i="4"/>
  <c r="AD402" i="4"/>
  <c r="I656" i="1"/>
  <c r="GP652" i="4"/>
  <c r="GM652" i="4"/>
  <c r="CA657" i="4" s="1"/>
  <c r="AB657" i="4"/>
  <c r="GP779" i="4"/>
  <c r="GM779" i="4"/>
  <c r="V1022" i="4"/>
  <c r="V1106" i="4"/>
  <c r="F1052" i="4"/>
  <c r="F1207" i="4"/>
  <c r="AZ1189" i="4"/>
  <c r="F803" i="4"/>
  <c r="U774" i="4"/>
  <c r="U858" i="4"/>
  <c r="F710" i="4"/>
  <c r="AQ693" i="4"/>
  <c r="F959" i="4"/>
  <c r="AZ941" i="4"/>
  <c r="BD1264" i="4"/>
  <c r="F139" i="4"/>
  <c r="BD26" i="4"/>
  <c r="AO398" i="4"/>
  <c r="F490" i="4"/>
  <c r="F914" i="4"/>
  <c r="AP898" i="4"/>
  <c r="AP982" i="4"/>
  <c r="I830" i="1"/>
  <c r="AW576" i="4"/>
  <c r="CF569" i="4"/>
  <c r="F349" i="4"/>
  <c r="T321" i="4"/>
  <c r="GP574" i="4"/>
  <c r="GM574" i="4"/>
  <c r="AE700" i="4"/>
  <c r="GP903" i="4"/>
  <c r="GM903" i="4"/>
  <c r="CA37" i="4"/>
  <c r="F703" i="4"/>
  <c r="P693" i="4"/>
  <c r="AY37" i="4"/>
  <c r="CH30" i="4"/>
  <c r="BC1264" i="4"/>
  <c r="AB700" i="4"/>
  <c r="AS646" i="4"/>
  <c r="F751" i="4"/>
  <c r="AP1065" i="4"/>
  <c r="F1081" i="4"/>
  <c r="AY328" i="4"/>
  <c r="CH321" i="4"/>
  <c r="AZ610" i="4"/>
  <c r="F544" i="4"/>
  <c r="AZ526" i="4"/>
  <c r="AZ197" i="4"/>
  <c r="F215" i="4"/>
  <c r="F836" i="4"/>
  <c r="Q817" i="4"/>
  <c r="F345" i="4"/>
  <c r="AS321" i="4"/>
  <c r="AS362" i="4"/>
  <c r="BA610" i="4"/>
  <c r="F553" i="4"/>
  <c r="BA526" i="4"/>
  <c r="F1096" i="4"/>
  <c r="W1065" i="4"/>
  <c r="P362" i="4"/>
  <c r="F288" i="4"/>
  <c r="P278" i="4"/>
  <c r="F583" i="4"/>
  <c r="AX569" i="4"/>
  <c r="CE898" i="4"/>
  <c r="AV905" i="4"/>
  <c r="F1164" i="4"/>
  <c r="AZ1146" i="4"/>
  <c r="AZ1230" i="4"/>
  <c r="AV161" i="4"/>
  <c r="CE154" i="4"/>
  <c r="BA1106" i="4"/>
  <c r="F1049" i="4"/>
  <c r="BA1022" i="4"/>
  <c r="F972" i="4"/>
  <c r="W941" i="4"/>
  <c r="R328" i="4"/>
  <c r="AE321" i="4"/>
  <c r="P66" i="1"/>
  <c r="K66" i="1"/>
  <c r="F591" i="4"/>
  <c r="S569" i="4"/>
  <c r="J352" i="1"/>
  <c r="AE452" i="4"/>
  <c r="I395" i="1"/>
  <c r="CI817" i="4"/>
  <c r="AZ824" i="4"/>
  <c r="I695" i="1"/>
  <c r="AC73" i="4"/>
  <c r="P80" i="4"/>
  <c r="CH80" i="4"/>
  <c r="CF80" i="4"/>
  <c r="CE80" i="4"/>
  <c r="F503" i="4"/>
  <c r="AS398" i="4"/>
  <c r="F106" i="4"/>
  <c r="X73" i="4"/>
  <c r="X328" i="4"/>
  <c r="AK321" i="4"/>
  <c r="AZ73" i="4"/>
  <c r="F91" i="4"/>
  <c r="AZ486" i="4"/>
  <c r="AZ402" i="4"/>
  <c r="F420" i="4"/>
  <c r="GP572" i="4"/>
  <c r="CD576" i="4" s="1"/>
  <c r="GM572" i="4"/>
  <c r="CA576" i="4" s="1"/>
  <c r="J429" i="1"/>
  <c r="F798" i="4"/>
  <c r="AS858" i="4"/>
  <c r="AS774" i="4"/>
  <c r="AX1146" i="4"/>
  <c r="AX1230" i="4"/>
  <c r="F1160" i="4"/>
  <c r="F350" i="4"/>
  <c r="U321" i="4"/>
  <c r="P817" i="4"/>
  <c r="F827" i="4"/>
  <c r="U1022" i="4"/>
  <c r="U1106" i="4"/>
  <c r="F1051" i="4"/>
  <c r="F1174" i="4"/>
  <c r="T1146" i="4"/>
  <c r="AW285" i="4"/>
  <c r="CF278" i="4"/>
  <c r="CA533" i="4"/>
  <c r="Q905" i="4"/>
  <c r="AD898" i="4"/>
  <c r="U238" i="4"/>
  <c r="F183" i="4"/>
  <c r="U154" i="4"/>
  <c r="BA114" i="4"/>
  <c r="F57" i="4"/>
  <c r="BA30" i="4"/>
  <c r="AB445" i="4"/>
  <c r="O452" i="4"/>
  <c r="Q948" i="4"/>
  <c r="AD941" i="4"/>
  <c r="T1022" i="4"/>
  <c r="T1106" i="4"/>
  <c r="F1050" i="4"/>
  <c r="AQ114" i="4"/>
  <c r="AQ30" i="4"/>
  <c r="F47" i="4"/>
  <c r="F507" i="4"/>
  <c r="T398" i="4"/>
  <c r="F416" i="4"/>
  <c r="AX486" i="4"/>
  <c r="AX402" i="4"/>
  <c r="F743" i="4"/>
  <c r="AP646" i="4"/>
  <c r="K318" i="1"/>
  <c r="P318" i="1"/>
  <c r="GM202" i="4"/>
  <c r="GP202" i="4"/>
  <c r="CD204" i="4" s="1"/>
  <c r="BA734" i="4"/>
  <c r="CI650" i="4"/>
  <c r="AZ657" i="4"/>
  <c r="CI898" i="4"/>
  <c r="AZ905" i="4"/>
  <c r="AK1146" i="4"/>
  <c r="X1153" i="4"/>
  <c r="F579" i="4"/>
  <c r="P569" i="4"/>
  <c r="I434" i="1"/>
  <c r="K501" i="1"/>
  <c r="P501" i="1"/>
  <c r="Q1072" i="4"/>
  <c r="AD1065" i="4"/>
  <c r="AX114" i="4"/>
  <c r="AX30" i="4"/>
  <c r="F44" i="4"/>
  <c r="P114" i="4"/>
  <c r="P30" i="4"/>
  <c r="F40" i="4"/>
  <c r="F224" i="4"/>
  <c r="BA197" i="4"/>
  <c r="F331" i="4"/>
  <c r="P321" i="4"/>
  <c r="GM696" i="4"/>
  <c r="GP696" i="4"/>
  <c r="CD700" i="4" s="1"/>
  <c r="J516" i="1"/>
  <c r="I521" i="1" s="1"/>
  <c r="AO1018" i="4"/>
  <c r="F1110" i="4"/>
  <c r="AS1142" i="4"/>
  <c r="F1247" i="4"/>
  <c r="T982" i="4"/>
  <c r="I801" i="1"/>
  <c r="K887" i="1"/>
  <c r="AH1196" i="4"/>
  <c r="F717" i="4"/>
  <c r="AS693" i="4"/>
  <c r="F1093" i="4"/>
  <c r="T1065" i="4"/>
  <c r="F715" i="4"/>
  <c r="S693" i="4"/>
  <c r="CE197" i="4"/>
  <c r="AV204" i="4"/>
  <c r="W858" i="4"/>
  <c r="F805" i="4"/>
  <c r="W774" i="4"/>
  <c r="F985" i="4" l="1"/>
  <c r="P894" i="4"/>
  <c r="P540" i="1"/>
  <c r="K540" i="1"/>
  <c r="AU1072" i="4"/>
  <c r="CD1065" i="4"/>
  <c r="P782" i="1"/>
  <c r="K782" i="1"/>
  <c r="AR700" i="4"/>
  <c r="CA693" i="4"/>
  <c r="P608" i="1"/>
  <c r="I629" i="1" s="1"/>
  <c r="K608" i="1"/>
  <c r="AU824" i="4"/>
  <c r="CD817" i="4"/>
  <c r="AU533" i="4"/>
  <c r="CD526" i="4"/>
  <c r="CD402" i="4"/>
  <c r="AU409" i="4"/>
  <c r="AU700" i="4"/>
  <c r="CD693" i="4"/>
  <c r="F1273" i="4"/>
  <c r="G16" i="5" s="1"/>
  <c r="G18" i="5" s="1"/>
  <c r="AP1294" i="4"/>
  <c r="AP22" i="4"/>
  <c r="AU204" i="4"/>
  <c r="CD197" i="4"/>
  <c r="AR576" i="4"/>
  <c r="CA569" i="4"/>
  <c r="AU161" i="4"/>
  <c r="CD154" i="4"/>
  <c r="CA445" i="4"/>
  <c r="AR452" i="4"/>
  <c r="AR328" i="4"/>
  <c r="CA321" i="4"/>
  <c r="P521" i="1"/>
  <c r="I542" i="1" s="1"/>
  <c r="K521" i="1"/>
  <c r="AR824" i="4"/>
  <c r="CA817" i="4"/>
  <c r="AU576" i="4"/>
  <c r="CD569" i="4"/>
  <c r="AU37" i="4"/>
  <c r="CD30" i="4"/>
  <c r="T1142" i="4"/>
  <c r="F1251" i="4"/>
  <c r="O948" i="4"/>
  <c r="O982" i="4" s="1"/>
  <c r="AB941" i="4"/>
  <c r="I368" i="1"/>
  <c r="AV1029" i="4"/>
  <c r="CE1022" i="4"/>
  <c r="F354" i="4"/>
  <c r="X321" i="4"/>
  <c r="F365" i="4"/>
  <c r="P274" i="4"/>
  <c r="CD781" i="4"/>
  <c r="AQ1264" i="4"/>
  <c r="F124" i="4"/>
  <c r="AQ26" i="4"/>
  <c r="AV238" i="4"/>
  <c r="F166" i="4"/>
  <c r="AV154" i="4"/>
  <c r="AW569" i="4"/>
  <c r="F582" i="4"/>
  <c r="AB650" i="4"/>
  <c r="O657" i="4"/>
  <c r="F1121" i="4"/>
  <c r="S1018" i="4"/>
  <c r="F262" i="4"/>
  <c r="W150" i="4"/>
  <c r="AB30" i="4"/>
  <c r="O37" i="4"/>
  <c r="W1264" i="4"/>
  <c r="F138" i="4"/>
  <c r="W26" i="4"/>
  <c r="AY409" i="4"/>
  <c r="CH402" i="4"/>
  <c r="AW1072" i="4"/>
  <c r="CF1065" i="4"/>
  <c r="F382" i="4"/>
  <c r="BA274" i="4"/>
  <c r="CE941" i="4"/>
  <c r="AV948" i="4"/>
  <c r="F125" i="4"/>
  <c r="AZ26" i="4"/>
  <c r="CD321" i="4"/>
  <c r="AU328" i="4"/>
  <c r="F1056" i="4"/>
  <c r="Y1022" i="4"/>
  <c r="AB73" i="4"/>
  <c r="O80" i="4"/>
  <c r="AL445" i="4"/>
  <c r="Y452" i="4"/>
  <c r="AV657" i="4"/>
  <c r="CE650" i="4"/>
  <c r="F1032" i="4"/>
  <c r="P1106" i="4"/>
  <c r="P1022" i="4"/>
  <c r="AY693" i="4"/>
  <c r="F708" i="4"/>
  <c r="CE1189" i="4"/>
  <c r="AV1196" i="4"/>
  <c r="AE774" i="4"/>
  <c r="R781" i="4"/>
  <c r="AE197" i="4"/>
  <c r="R204" i="4"/>
  <c r="O238" i="4"/>
  <c r="O154" i="4"/>
  <c r="F163" i="4"/>
  <c r="W770" i="4"/>
  <c r="F882" i="4"/>
  <c r="F1003" i="4"/>
  <c r="T894" i="4"/>
  <c r="F1127" i="4"/>
  <c r="T1018" i="4"/>
  <c r="AW80" i="4"/>
  <c r="AW114" i="4" s="1"/>
  <c r="CF73" i="4"/>
  <c r="CA30" i="4"/>
  <c r="AR37" i="4"/>
  <c r="F991" i="4"/>
  <c r="AP894" i="4"/>
  <c r="F880" i="4"/>
  <c r="U770" i="4"/>
  <c r="CD657" i="4"/>
  <c r="K453" i="1"/>
  <c r="P453" i="1"/>
  <c r="AY533" i="4"/>
  <c r="CH526" i="4"/>
  <c r="F478" i="4"/>
  <c r="X445" i="4"/>
  <c r="F136" i="4"/>
  <c r="U26" i="4"/>
  <c r="AY569" i="4"/>
  <c r="F584" i="4"/>
  <c r="K221" i="1"/>
  <c r="P221" i="1"/>
  <c r="V894" i="4"/>
  <c r="F1005" i="4"/>
  <c r="F932" i="4"/>
  <c r="Y898" i="4"/>
  <c r="AX734" i="4"/>
  <c r="AX650" i="4"/>
  <c r="F664" i="4"/>
  <c r="F1307" i="4"/>
  <c r="BB18" i="4"/>
  <c r="U1065" i="4"/>
  <c r="F1094" i="4"/>
  <c r="K482" i="1"/>
  <c r="P482" i="1"/>
  <c r="CH941" i="4"/>
  <c r="AY948" i="4"/>
  <c r="Q610" i="4"/>
  <c r="F545" i="4"/>
  <c r="Q526" i="4"/>
  <c r="F870" i="4"/>
  <c r="Q770" i="4"/>
  <c r="AW898" i="4"/>
  <c r="F911" i="4"/>
  <c r="CH650" i="4"/>
  <c r="AY657" i="4"/>
  <c r="R905" i="4"/>
  <c r="AE898" i="4"/>
  <c r="F826" i="4"/>
  <c r="O817" i="4"/>
  <c r="F212" i="4"/>
  <c r="AY197" i="4"/>
  <c r="F373" i="4"/>
  <c r="AZ274" i="4"/>
  <c r="P801" i="1"/>
  <c r="K801" i="1"/>
  <c r="CF941" i="4"/>
  <c r="AW948" i="4"/>
  <c r="F603" i="4"/>
  <c r="Y569" i="4"/>
  <c r="F630" i="4"/>
  <c r="BA522" i="4"/>
  <c r="AT646" i="4"/>
  <c r="F752" i="4"/>
  <c r="O328" i="4"/>
  <c r="AB321" i="4"/>
  <c r="AR161" i="4"/>
  <c r="CA154" i="4"/>
  <c r="T1264" i="4"/>
  <c r="F135" i="4"/>
  <c r="T26" i="4"/>
  <c r="F1002" i="4"/>
  <c r="BA894" i="4"/>
  <c r="AY1196" i="4"/>
  <c r="CH1189" i="4"/>
  <c r="X1146" i="4"/>
  <c r="F1179" i="4"/>
  <c r="AR533" i="4"/>
  <c r="CA526" i="4"/>
  <c r="AZ398" i="4"/>
  <c r="F497" i="4"/>
  <c r="F83" i="4"/>
  <c r="P73" i="4"/>
  <c r="AV982" i="4"/>
  <c r="AV898" i="4"/>
  <c r="F910" i="4"/>
  <c r="F379" i="4"/>
  <c r="AS274" i="4"/>
  <c r="F744" i="4"/>
  <c r="AQ646" i="4"/>
  <c r="AV533" i="4"/>
  <c r="CE526" i="4"/>
  <c r="F247" i="4"/>
  <c r="AP150" i="4"/>
  <c r="F1123" i="4"/>
  <c r="AS1018" i="4"/>
  <c r="GP1191" i="4"/>
  <c r="V1264" i="4"/>
  <c r="F137" i="4"/>
  <c r="V26" i="4"/>
  <c r="Y1146" i="4"/>
  <c r="F1180" i="4"/>
  <c r="I888" i="1"/>
  <c r="X700" i="4"/>
  <c r="AK693" i="4"/>
  <c r="AZ238" i="4"/>
  <c r="F172" i="4"/>
  <c r="AZ154" i="4"/>
  <c r="Y238" i="4"/>
  <c r="F188" i="4"/>
  <c r="Y154" i="4"/>
  <c r="T706" i="1"/>
  <c r="J712" i="1" s="1"/>
  <c r="I714" i="1" s="1"/>
  <c r="AL948" i="4"/>
  <c r="AW1146" i="4"/>
  <c r="F1159" i="4"/>
  <c r="F617" i="4"/>
  <c r="AX522" i="4"/>
  <c r="X781" i="4"/>
  <c r="AK774" i="4"/>
  <c r="Y278" i="4"/>
  <c r="F312" i="4"/>
  <c r="AY1029" i="4"/>
  <c r="CH1022" i="4"/>
  <c r="F1199" i="4"/>
  <c r="P1189" i="4"/>
  <c r="F578" i="4"/>
  <c r="O569" i="4"/>
  <c r="S774" i="4"/>
  <c r="F796" i="4"/>
  <c r="S858" i="4"/>
  <c r="AV1230" i="4"/>
  <c r="AV1146" i="4"/>
  <c r="F1158" i="4"/>
  <c r="X486" i="4"/>
  <c r="F435" i="4"/>
  <c r="X402" i="4"/>
  <c r="F248" i="4"/>
  <c r="AQ150" i="4"/>
  <c r="S1196" i="4"/>
  <c r="AF1189" i="4"/>
  <c r="R706" i="1"/>
  <c r="J711" i="1" s="1"/>
  <c r="AK948" i="4"/>
  <c r="F43" i="4"/>
  <c r="AW30" i="4"/>
  <c r="Y610" i="4"/>
  <c r="Y526" i="4"/>
  <c r="F560" i="4"/>
  <c r="F342" i="4"/>
  <c r="R321" i="4"/>
  <c r="Q486" i="4"/>
  <c r="Q402" i="4"/>
  <c r="F421" i="4"/>
  <c r="AW533" i="4"/>
  <c r="CF526" i="4"/>
  <c r="R657" i="4"/>
  <c r="AE650" i="4"/>
  <c r="F1130" i="4"/>
  <c r="W1018" i="4"/>
  <c r="R880" i="1"/>
  <c r="J885" i="1" s="1"/>
  <c r="AK1196" i="4"/>
  <c r="S398" i="4"/>
  <c r="F501" i="4"/>
  <c r="F749" i="4"/>
  <c r="S646" i="4"/>
  <c r="Q73" i="4"/>
  <c r="F92" i="4"/>
  <c r="F1268" i="4"/>
  <c r="AO1294" i="4"/>
  <c r="AO22" i="4"/>
  <c r="F377" i="4"/>
  <c r="S274" i="4"/>
  <c r="F705" i="4"/>
  <c r="AV693" i="4"/>
  <c r="F107" i="4"/>
  <c r="Y73" i="4"/>
  <c r="AY898" i="4"/>
  <c r="F913" i="4"/>
  <c r="I107" i="1"/>
  <c r="F260" i="4"/>
  <c r="U150" i="4"/>
  <c r="F1241" i="4"/>
  <c r="AZ1142" i="4"/>
  <c r="F256" i="4"/>
  <c r="AT150" i="4"/>
  <c r="F216" i="4"/>
  <c r="Q197" i="4"/>
  <c r="AR204" i="4"/>
  <c r="CA197" i="4"/>
  <c r="AV197" i="4"/>
  <c r="F209" i="4"/>
  <c r="CH73" i="4"/>
  <c r="AY80" i="4"/>
  <c r="F756" i="4"/>
  <c r="U646" i="4"/>
  <c r="X1106" i="4"/>
  <c r="F1055" i="4"/>
  <c r="X1022" i="4"/>
  <c r="P941" i="4"/>
  <c r="F951" i="4"/>
  <c r="AT1264" i="4"/>
  <c r="AS1264" i="4"/>
  <c r="AS26" i="4"/>
  <c r="F131" i="4"/>
  <c r="F245" i="4"/>
  <c r="AX150" i="4"/>
  <c r="F117" i="4"/>
  <c r="P26" i="4"/>
  <c r="AZ982" i="4"/>
  <c r="F916" i="4"/>
  <c r="AZ898" i="4"/>
  <c r="AX398" i="4"/>
  <c r="F493" i="4"/>
  <c r="AW362" i="4"/>
  <c r="AW278" i="4"/>
  <c r="F291" i="4"/>
  <c r="F1237" i="4"/>
  <c r="AX1142" i="4"/>
  <c r="P695" i="1"/>
  <c r="K695" i="1"/>
  <c r="AE693" i="4"/>
  <c r="R700" i="4"/>
  <c r="F474" i="4"/>
  <c r="U445" i="4"/>
  <c r="U486" i="4"/>
  <c r="F581" i="4"/>
  <c r="AV569" i="4"/>
  <c r="P308" i="1"/>
  <c r="K308" i="1"/>
  <c r="F510" i="4"/>
  <c r="W398" i="4"/>
  <c r="F989" i="4"/>
  <c r="AX894" i="4"/>
  <c r="O1196" i="4"/>
  <c r="AB1189" i="4"/>
  <c r="P869" i="1"/>
  <c r="K869" i="1"/>
  <c r="F881" i="4"/>
  <c r="V770" i="4"/>
  <c r="GM946" i="4"/>
  <c r="CA948" i="4" s="1"/>
  <c r="T880" i="1"/>
  <c r="J886" i="1" s="1"/>
  <c r="AL1196" i="4"/>
  <c r="F559" i="4"/>
  <c r="X526" i="4"/>
  <c r="S30" i="4"/>
  <c r="S114" i="4"/>
  <c r="F52" i="4"/>
  <c r="F555" i="4"/>
  <c r="U610" i="4"/>
  <c r="U526" i="4"/>
  <c r="F259" i="4"/>
  <c r="T150" i="4"/>
  <c r="X1065" i="4"/>
  <c r="F1098" i="4"/>
  <c r="AW238" i="4"/>
  <c r="F167" i="4"/>
  <c r="AW154" i="4"/>
  <c r="F187" i="4"/>
  <c r="X154" i="4"/>
  <c r="X238" i="4"/>
  <c r="F878" i="4"/>
  <c r="BA770" i="4"/>
  <c r="K743" i="1"/>
  <c r="P743" i="1"/>
  <c r="AK569" i="4"/>
  <c r="X576" i="4"/>
  <c r="AV817" i="4"/>
  <c r="F829" i="4"/>
  <c r="AR657" i="4"/>
  <c r="CA650" i="4"/>
  <c r="S948" i="4"/>
  <c r="AF941" i="4"/>
  <c r="AW657" i="4"/>
  <c r="CF650" i="4"/>
  <c r="P656" i="1"/>
  <c r="K656" i="1"/>
  <c r="AW321" i="4"/>
  <c r="F334" i="4"/>
  <c r="Y37" i="4"/>
  <c r="AL30" i="4"/>
  <c r="F879" i="4"/>
  <c r="T770" i="4"/>
  <c r="P734" i="4"/>
  <c r="F660" i="4"/>
  <c r="P650" i="4"/>
  <c r="F423" i="4"/>
  <c r="R402" i="4"/>
  <c r="AW1029" i="4"/>
  <c r="CF1022" i="4"/>
  <c r="F960" i="4"/>
  <c r="Q941" i="4"/>
  <c r="F454" i="4"/>
  <c r="O445" i="4"/>
  <c r="F835" i="4"/>
  <c r="AZ817" i="4"/>
  <c r="F633" i="4"/>
  <c r="V522" i="4"/>
  <c r="AZ1106" i="4"/>
  <c r="F1040" i="4"/>
  <c r="AZ1022" i="4"/>
  <c r="X37" i="4"/>
  <c r="AK30" i="4"/>
  <c r="F1031" i="4"/>
  <c r="O1022" i="4"/>
  <c r="F784" i="4"/>
  <c r="P774" i="4"/>
  <c r="P858" i="4"/>
  <c r="F333" i="4"/>
  <c r="AV321" i="4"/>
  <c r="P569" i="1"/>
  <c r="K569" i="1"/>
  <c r="GP946" i="4"/>
  <c r="CD948" i="4" s="1"/>
  <c r="GP1024" i="4"/>
  <c r="CD1029" i="4" s="1"/>
  <c r="GM1024" i="4"/>
  <c r="CA1029" i="4" s="1"/>
  <c r="F126" i="4"/>
  <c r="Q26" i="4"/>
  <c r="F868" i="4"/>
  <c r="AQ770" i="4"/>
  <c r="AW445" i="4"/>
  <c r="F458" i="4"/>
  <c r="F850" i="4"/>
  <c r="X817" i="4"/>
  <c r="F625" i="4"/>
  <c r="S522" i="4"/>
  <c r="GM1194" i="4"/>
  <c r="CA1196" i="4" s="1"/>
  <c r="GP1194" i="4"/>
  <c r="AY362" i="4"/>
  <c r="F293" i="4"/>
  <c r="AY278" i="4"/>
  <c r="F757" i="4"/>
  <c r="V646" i="4"/>
  <c r="F755" i="4"/>
  <c r="T646" i="4"/>
  <c r="F210" i="4"/>
  <c r="AW197" i="4"/>
  <c r="GP75" i="4"/>
  <c r="CD80" i="4" s="1"/>
  <c r="GM75" i="4"/>
  <c r="CA80" i="4" s="1"/>
  <c r="F1155" i="4"/>
  <c r="O1146" i="4"/>
  <c r="O1230" i="4"/>
  <c r="O362" i="4"/>
  <c r="F287" i="4"/>
  <c r="O278" i="4"/>
  <c r="P830" i="1"/>
  <c r="K830" i="1"/>
  <c r="R948" i="4"/>
  <c r="AE941" i="4"/>
  <c r="Q1106" i="4"/>
  <c r="F1041" i="4"/>
  <c r="Q1022" i="4"/>
  <c r="F336" i="4"/>
  <c r="AY321" i="4"/>
  <c r="F169" i="4"/>
  <c r="AY154" i="4"/>
  <c r="AY238" i="4"/>
  <c r="F1129" i="4"/>
  <c r="V1018" i="4"/>
  <c r="AB774" i="4"/>
  <c r="O781" i="4"/>
  <c r="X734" i="4"/>
  <c r="F683" i="4"/>
  <c r="X650" i="4"/>
  <c r="F1083" i="4"/>
  <c r="AZ1065" i="4"/>
  <c r="Y328" i="4"/>
  <c r="Y362" i="4" s="1"/>
  <c r="AL321" i="4"/>
  <c r="P366" i="1"/>
  <c r="K366" i="1"/>
  <c r="P279" i="1"/>
  <c r="I281" i="1" s="1"/>
  <c r="K279" i="1"/>
  <c r="F808" i="4"/>
  <c r="Y858" i="4"/>
  <c r="Y774" i="4"/>
  <c r="O409" i="4"/>
  <c r="AB402" i="4"/>
  <c r="AU452" i="4"/>
  <c r="CD445" i="4"/>
  <c r="Y1072" i="4"/>
  <c r="AL1065" i="4"/>
  <c r="F231" i="4"/>
  <c r="Y197" i="4"/>
  <c r="U362" i="4"/>
  <c r="U278" i="4"/>
  <c r="F307" i="4"/>
  <c r="R80" i="4"/>
  <c r="AE73" i="4"/>
  <c r="CA402" i="4"/>
  <c r="AR409" i="4"/>
  <c r="F621" i="4"/>
  <c r="AZ522" i="4"/>
  <c r="BA398" i="4"/>
  <c r="F506" i="4"/>
  <c r="AV362" i="4"/>
  <c r="F290" i="4"/>
  <c r="AV278" i="4"/>
  <c r="CF1189" i="4"/>
  <c r="AW1196" i="4"/>
  <c r="AW1230" i="4" s="1"/>
  <c r="Q898" i="4"/>
  <c r="F917" i="4"/>
  <c r="Q982" i="4"/>
  <c r="AZ734" i="4"/>
  <c r="AZ650" i="4"/>
  <c r="F668" i="4"/>
  <c r="O700" i="4"/>
  <c r="AB693" i="4"/>
  <c r="F1006" i="4"/>
  <c r="W894" i="4"/>
  <c r="AX858" i="4"/>
  <c r="AX774" i="4"/>
  <c r="F788" i="4"/>
  <c r="F631" i="4"/>
  <c r="T522" i="4"/>
  <c r="K47" i="1"/>
  <c r="P47" i="1"/>
  <c r="AW781" i="4"/>
  <c r="CF774" i="4"/>
  <c r="F457" i="4"/>
  <c r="AV445" i="4"/>
  <c r="P486" i="4"/>
  <c r="F412" i="4"/>
  <c r="P402" i="4"/>
  <c r="CH1065" i="4"/>
  <c r="AY1072" i="4"/>
  <c r="R1029" i="4"/>
  <c r="AE1022" i="4"/>
  <c r="F385" i="4"/>
  <c r="V274" i="4"/>
  <c r="F875" i="4"/>
  <c r="AS770" i="4"/>
  <c r="P395" i="1"/>
  <c r="K395" i="1"/>
  <c r="F1280" i="4"/>
  <c r="BC1294" i="4"/>
  <c r="BC22" i="4"/>
  <c r="F1289" i="4"/>
  <c r="BD1294" i="4"/>
  <c r="BD22" i="4"/>
  <c r="CA781" i="4"/>
  <c r="R285" i="4"/>
  <c r="AE278" i="4"/>
  <c r="F261" i="4"/>
  <c r="V150" i="4"/>
  <c r="F386" i="4"/>
  <c r="W274" i="4"/>
  <c r="AY781" i="4"/>
  <c r="CH774" i="4"/>
  <c r="F1075" i="4"/>
  <c r="P1065" i="4"/>
  <c r="AY1230" i="4"/>
  <c r="AY1146" i="4"/>
  <c r="F1161" i="4"/>
  <c r="Q650" i="4"/>
  <c r="F669" i="4"/>
  <c r="Q734" i="4"/>
  <c r="F628" i="4"/>
  <c r="AT522" i="4"/>
  <c r="Q362" i="4"/>
  <c r="Q278" i="4"/>
  <c r="F297" i="4"/>
  <c r="AZ858" i="4"/>
  <c r="AZ774" i="4"/>
  <c r="F792" i="4"/>
  <c r="F706" i="4"/>
  <c r="AW693" i="4"/>
  <c r="F999" i="4"/>
  <c r="AS894" i="4"/>
  <c r="F206" i="4"/>
  <c r="O197" i="4"/>
  <c r="V1189" i="4"/>
  <c r="F1219" i="4"/>
  <c r="Q238" i="4"/>
  <c r="F173" i="4"/>
  <c r="Q154" i="4"/>
  <c r="F253" i="4"/>
  <c r="S150" i="4"/>
  <c r="AV80" i="4"/>
  <c r="CE73" i="4"/>
  <c r="AY445" i="4"/>
  <c r="F460" i="4"/>
  <c r="GM900" i="4"/>
  <c r="CA905" i="4" s="1"/>
  <c r="GP900" i="4"/>
  <c r="CD905" i="4" s="1"/>
  <c r="P610" i="4"/>
  <c r="P526" i="4"/>
  <c r="F536" i="4"/>
  <c r="AX1264" i="4"/>
  <c r="AX26" i="4"/>
  <c r="F121" i="4"/>
  <c r="BA646" i="4"/>
  <c r="F754" i="4"/>
  <c r="AE445" i="4"/>
  <c r="R452" i="4"/>
  <c r="R486" i="4" s="1"/>
  <c r="AX693" i="4"/>
  <c r="F707" i="4"/>
  <c r="AV409" i="4"/>
  <c r="CE402" i="4"/>
  <c r="F1250" i="4"/>
  <c r="BA1142" i="4"/>
  <c r="AB1065" i="4"/>
  <c r="O1072" i="4"/>
  <c r="O1106" i="4" s="1"/>
  <c r="GM1148" i="4"/>
  <c r="CA1153" i="4" s="1"/>
  <c r="GP1148" i="4"/>
  <c r="CD1153" i="4" s="1"/>
  <c r="R1072" i="4"/>
  <c r="AE1065" i="4"/>
  <c r="F1217" i="4"/>
  <c r="T1189" i="4"/>
  <c r="F931" i="4"/>
  <c r="X898" i="4"/>
  <c r="F907" i="4"/>
  <c r="O898" i="4"/>
  <c r="F42" i="4"/>
  <c r="AV114" i="4"/>
  <c r="AV30" i="4"/>
  <c r="I155" i="1"/>
  <c r="I201" i="1"/>
  <c r="P434" i="1"/>
  <c r="I455" i="1" s="1"/>
  <c r="K434" i="1"/>
  <c r="F1233" i="4"/>
  <c r="P1142" i="4"/>
  <c r="X362" i="4"/>
  <c r="F311" i="4"/>
  <c r="X278" i="4"/>
  <c r="F1084" i="4"/>
  <c r="Q1065" i="4"/>
  <c r="BA1264" i="4"/>
  <c r="F134" i="4"/>
  <c r="BA26" i="4"/>
  <c r="F1126" i="4"/>
  <c r="BA1018" i="4"/>
  <c r="GM281" i="4"/>
  <c r="CA285" i="4" s="1"/>
  <c r="GP281" i="4"/>
  <c r="CD285" i="4" s="1"/>
  <c r="F867" i="4"/>
  <c r="AP770" i="4"/>
  <c r="AH1189" i="4"/>
  <c r="U1196" i="4"/>
  <c r="F1128" i="4"/>
  <c r="U1018" i="4"/>
  <c r="AY114" i="4"/>
  <c r="F45" i="4"/>
  <c r="AY30" i="4"/>
  <c r="U894" i="4"/>
  <c r="F1004" i="4"/>
  <c r="Y734" i="4"/>
  <c r="F684" i="4"/>
  <c r="Y650" i="4"/>
  <c r="F634" i="4"/>
  <c r="W522" i="4"/>
  <c r="AV781" i="4"/>
  <c r="CE774" i="4"/>
  <c r="F1113" i="4"/>
  <c r="AX1018" i="4"/>
  <c r="AX274" i="4"/>
  <c r="F369" i="4"/>
  <c r="F758" i="4"/>
  <c r="W646" i="4"/>
  <c r="AW409" i="4"/>
  <c r="CF402" i="4"/>
  <c r="AV1072" i="4"/>
  <c r="CE1065" i="4"/>
  <c r="R576" i="4"/>
  <c r="AE569" i="4"/>
  <c r="T274" i="4"/>
  <c r="F383" i="4"/>
  <c r="CA1072" i="4"/>
  <c r="R1153" i="4"/>
  <c r="AE1146" i="4"/>
  <c r="Q1196" i="4"/>
  <c r="AD1189" i="4"/>
  <c r="F241" i="4"/>
  <c r="P150" i="4"/>
  <c r="Y817" i="4"/>
  <c r="F851" i="4"/>
  <c r="AY817" i="4"/>
  <c r="F832" i="4"/>
  <c r="F211" i="4"/>
  <c r="AX197" i="4"/>
  <c r="AE1189" i="4"/>
  <c r="R1196" i="4"/>
  <c r="F1116" i="4"/>
  <c r="AQ1018" i="4"/>
  <c r="V1142" i="4"/>
  <c r="F1253" i="4"/>
  <c r="O610" i="4"/>
  <c r="F535" i="4"/>
  <c r="O526" i="4"/>
  <c r="AW817" i="4"/>
  <c r="F830" i="4"/>
  <c r="F727" i="4"/>
  <c r="Y693" i="4"/>
  <c r="F500" i="4" l="1"/>
  <c r="R398" i="4"/>
  <c r="F1108" i="4"/>
  <c r="O1018" i="4"/>
  <c r="F984" i="4"/>
  <c r="O894" i="4"/>
  <c r="F389" i="4"/>
  <c r="Y274" i="4"/>
  <c r="P714" i="1"/>
  <c r="K714" i="1"/>
  <c r="Q1264" i="4"/>
  <c r="AW26" i="4"/>
  <c r="F120" i="4"/>
  <c r="F1236" i="4"/>
  <c r="AW1142" i="4"/>
  <c r="AR1196" i="4"/>
  <c r="CA1189" i="4"/>
  <c r="AU948" i="4"/>
  <c r="CD941" i="4"/>
  <c r="AR948" i="4"/>
  <c r="CA941" i="4"/>
  <c r="AR80" i="4"/>
  <c r="CA73" i="4"/>
  <c r="R197" i="4"/>
  <c r="F218" i="4"/>
  <c r="R238" i="4"/>
  <c r="X274" i="4"/>
  <c r="F388" i="4"/>
  <c r="R1146" i="4"/>
  <c r="F1167" i="4"/>
  <c r="R1230" i="4"/>
  <c r="F414" i="4"/>
  <c r="AV486" i="4"/>
  <c r="AV402" i="4"/>
  <c r="F613" i="4"/>
  <c r="P522" i="4"/>
  <c r="O486" i="4"/>
  <c r="F411" i="4"/>
  <c r="O402" i="4"/>
  <c r="AR650" i="4"/>
  <c r="AR734" i="4"/>
  <c r="F685" i="4"/>
  <c r="F686" i="4" s="1"/>
  <c r="O1189" i="4"/>
  <c r="F1198" i="4"/>
  <c r="F714" i="4"/>
  <c r="R693" i="4"/>
  <c r="F249" i="4"/>
  <c r="AZ150" i="4"/>
  <c r="AR30" i="4"/>
  <c r="F65" i="4"/>
  <c r="F66" i="4" s="1"/>
  <c r="F240" i="4"/>
  <c r="O150" i="4"/>
  <c r="F1288" i="4"/>
  <c r="W1294" i="4"/>
  <c r="W22" i="4"/>
  <c r="AV1106" i="4"/>
  <c r="AV1022" i="4"/>
  <c r="F1034" i="4"/>
  <c r="AY858" i="4"/>
  <c r="AY774" i="4"/>
  <c r="F789" i="4"/>
  <c r="F993" i="4"/>
  <c r="AZ894" i="4"/>
  <c r="F919" i="4"/>
  <c r="R982" i="4"/>
  <c r="R898" i="4"/>
  <c r="O114" i="4"/>
  <c r="F39" i="4"/>
  <c r="O30" i="4"/>
  <c r="F1303" i="4"/>
  <c r="I23" i="1" s="1"/>
  <c r="AP18" i="4"/>
  <c r="AR905" i="4"/>
  <c r="CA898" i="4"/>
  <c r="F865" i="4"/>
  <c r="AX770" i="4"/>
  <c r="Y770" i="4"/>
  <c r="F885" i="4"/>
  <c r="F760" i="4"/>
  <c r="X646" i="4"/>
  <c r="Q1018" i="4"/>
  <c r="F1118" i="4"/>
  <c r="CD73" i="4"/>
  <c r="AU80" i="4"/>
  <c r="AU114" i="4" s="1"/>
  <c r="CD1022" i="4"/>
  <c r="AU1029" i="4"/>
  <c r="Y114" i="4"/>
  <c r="F64" i="4"/>
  <c r="Y30" i="4"/>
  <c r="F244" i="4"/>
  <c r="AW150" i="4"/>
  <c r="F726" i="4"/>
  <c r="X693" i="4"/>
  <c r="AW941" i="4"/>
  <c r="F954" i="4"/>
  <c r="AY650" i="4"/>
  <c r="AY734" i="4"/>
  <c r="F665" i="4"/>
  <c r="F479" i="4"/>
  <c r="Y445" i="4"/>
  <c r="Y486" i="4"/>
  <c r="AV941" i="4"/>
  <c r="F953" i="4"/>
  <c r="F243" i="4"/>
  <c r="AV150" i="4"/>
  <c r="F374" i="4"/>
  <c r="Q274" i="4"/>
  <c r="AY26" i="4"/>
  <c r="F122" i="4"/>
  <c r="P398" i="4"/>
  <c r="F489" i="4"/>
  <c r="X114" i="4"/>
  <c r="F63" i="4"/>
  <c r="X30" i="4"/>
  <c r="T1294" i="4"/>
  <c r="F1285" i="4"/>
  <c r="T22" i="4"/>
  <c r="AY610" i="4"/>
  <c r="F541" i="4"/>
  <c r="AY526" i="4"/>
  <c r="AR693" i="4"/>
  <c r="F728" i="4"/>
  <c r="F729" i="4" s="1"/>
  <c r="F1284" i="4"/>
  <c r="BA1294" i="4"/>
  <c r="BA22" i="4"/>
  <c r="R1065" i="4"/>
  <c r="F1086" i="4"/>
  <c r="F746" i="4"/>
  <c r="Q646" i="4"/>
  <c r="I416" i="1"/>
  <c r="I462" i="1"/>
  <c r="F384" i="4"/>
  <c r="U274" i="4"/>
  <c r="R941" i="4"/>
  <c r="F962" i="4"/>
  <c r="F1035" i="4"/>
  <c r="AW1106" i="4"/>
  <c r="AW1022" i="4"/>
  <c r="Y1196" i="4"/>
  <c r="AL1189" i="4"/>
  <c r="P1264" i="4"/>
  <c r="F538" i="4"/>
  <c r="AV610" i="4"/>
  <c r="AV526" i="4"/>
  <c r="F82" i="4"/>
  <c r="O73" i="4"/>
  <c r="F480" i="4"/>
  <c r="F481" i="4" s="1"/>
  <c r="AR445" i="4"/>
  <c r="F719" i="4"/>
  <c r="AU693" i="4"/>
  <c r="AW1189" i="4"/>
  <c r="F1202" i="4"/>
  <c r="F956" i="4"/>
  <c r="AY941" i="4"/>
  <c r="R774" i="4"/>
  <c r="F795" i="4"/>
  <c r="R858" i="4"/>
  <c r="F119" i="4"/>
  <c r="AV26" i="4"/>
  <c r="F367" i="4"/>
  <c r="AV274" i="4"/>
  <c r="I590" i="1"/>
  <c r="I636" i="1"/>
  <c r="I810" i="1"/>
  <c r="I764" i="1"/>
  <c r="AL941" i="4"/>
  <c r="Y948" i="4"/>
  <c r="AR610" i="4"/>
  <c r="F561" i="4"/>
  <c r="F562" i="4" s="1"/>
  <c r="AR526" i="4"/>
  <c r="AR238" i="4"/>
  <c r="F189" i="4"/>
  <c r="F190" i="4" s="1"/>
  <c r="AR154" i="4"/>
  <c r="I288" i="1"/>
  <c r="I242" i="1"/>
  <c r="AV1189" i="4"/>
  <c r="F1201" i="4"/>
  <c r="F1274" i="4"/>
  <c r="AQ1294" i="4"/>
  <c r="AQ22" i="4"/>
  <c r="F428" i="4"/>
  <c r="AU486" i="4"/>
  <c r="AU402" i="4"/>
  <c r="I803" i="1"/>
  <c r="I716" i="1"/>
  <c r="P888" i="1"/>
  <c r="I897" i="1" s="1"/>
  <c r="K888" i="1"/>
  <c r="F786" i="4"/>
  <c r="AV858" i="4"/>
  <c r="AV774" i="4"/>
  <c r="U1189" i="4"/>
  <c r="F1218" i="4"/>
  <c r="U1230" i="4"/>
  <c r="F85" i="4"/>
  <c r="AV73" i="4"/>
  <c r="I851" i="1"/>
  <c r="AZ1018" i="4"/>
  <c r="F1117" i="4"/>
  <c r="I677" i="1"/>
  <c r="I723" i="1"/>
  <c r="I329" i="1"/>
  <c r="I375" i="1"/>
  <c r="AY73" i="4"/>
  <c r="F88" i="4"/>
  <c r="F637" i="4"/>
  <c r="Y522" i="4"/>
  <c r="F512" i="4"/>
  <c r="X398" i="4"/>
  <c r="AY1106" i="4"/>
  <c r="F1037" i="4"/>
  <c r="AY1022" i="4"/>
  <c r="AW982" i="4"/>
  <c r="AU781" i="4"/>
  <c r="CD774" i="4"/>
  <c r="AU905" i="4"/>
  <c r="CD898" i="4"/>
  <c r="AZ1264" i="4"/>
  <c r="X1196" i="4"/>
  <c r="AK1189" i="4"/>
  <c r="AU1153" i="4"/>
  <c r="CD1146" i="4"/>
  <c r="F612" i="4"/>
  <c r="O522" i="4"/>
  <c r="AR1153" i="4"/>
  <c r="CA1146" i="4"/>
  <c r="F702" i="4"/>
  <c r="O693" i="4"/>
  <c r="F1077" i="4"/>
  <c r="AV1065" i="4"/>
  <c r="O1065" i="4"/>
  <c r="F1074" i="4"/>
  <c r="R362" i="4"/>
  <c r="R278" i="4"/>
  <c r="F299" i="4"/>
  <c r="AW858" i="4"/>
  <c r="AW774" i="4"/>
  <c r="F787" i="4"/>
  <c r="F246" i="4"/>
  <c r="AY150" i="4"/>
  <c r="F1298" i="4"/>
  <c r="AO18" i="4"/>
  <c r="F330" i="4"/>
  <c r="O321" i="4"/>
  <c r="AU657" i="4"/>
  <c r="CD650" i="4"/>
  <c r="AW1065" i="4"/>
  <c r="F1078" i="4"/>
  <c r="AU30" i="4"/>
  <c r="F56" i="4"/>
  <c r="F180" i="4"/>
  <c r="AU154" i="4"/>
  <c r="AU238" i="4"/>
  <c r="F1091" i="4"/>
  <c r="AU1065" i="4"/>
  <c r="F1310" i="4"/>
  <c r="BC18" i="4"/>
  <c r="F1211" i="4"/>
  <c r="S1189" i="4"/>
  <c r="S1230" i="4"/>
  <c r="AV650" i="4"/>
  <c r="AV734" i="4"/>
  <c r="F662" i="4"/>
  <c r="F602" i="4"/>
  <c r="X569" i="4"/>
  <c r="O941" i="4"/>
  <c r="F950" i="4"/>
  <c r="CA774" i="4"/>
  <c r="AR781" i="4"/>
  <c r="I907" i="1"/>
  <c r="I904" i="1"/>
  <c r="I114" i="1"/>
  <c r="I68" i="1"/>
  <c r="Y1065" i="4"/>
  <c r="F1099" i="4"/>
  <c r="F861" i="4"/>
  <c r="P770" i="4"/>
  <c r="AW650" i="4"/>
  <c r="F663" i="4"/>
  <c r="AW734" i="4"/>
  <c r="F632" i="4"/>
  <c r="U522" i="4"/>
  <c r="F368" i="4"/>
  <c r="AW274" i="4"/>
  <c r="R734" i="4"/>
  <c r="F671" i="4"/>
  <c r="R650" i="4"/>
  <c r="Y1106" i="4"/>
  <c r="O734" i="4"/>
  <c r="F659" i="4"/>
  <c r="O650" i="4"/>
  <c r="F552" i="4"/>
  <c r="AU610" i="4"/>
  <c r="AU526" i="4"/>
  <c r="R445" i="4"/>
  <c r="F466" i="4"/>
  <c r="AX1294" i="4"/>
  <c r="F1271" i="4"/>
  <c r="AX22" i="4"/>
  <c r="F1238" i="4"/>
  <c r="AY1142" i="4"/>
  <c r="F745" i="4"/>
  <c r="AZ646" i="4"/>
  <c r="F355" i="4"/>
  <c r="Y321" i="4"/>
  <c r="F364" i="4"/>
  <c r="O274" i="4"/>
  <c r="F264" i="4"/>
  <c r="X150" i="4"/>
  <c r="F508" i="4"/>
  <c r="U398" i="4"/>
  <c r="AS1294" i="4"/>
  <c r="F1281" i="4"/>
  <c r="E16" i="5" s="1"/>
  <c r="AS22" i="4"/>
  <c r="F1235" i="4"/>
  <c r="AV1142" i="4"/>
  <c r="F265" i="4"/>
  <c r="Y150" i="4"/>
  <c r="V1294" i="4"/>
  <c r="F1287" i="4"/>
  <c r="V22" i="4"/>
  <c r="F347" i="4"/>
  <c r="AU321" i="4"/>
  <c r="F417" i="4"/>
  <c r="AY486" i="4"/>
  <c r="AY402" i="4"/>
  <c r="AU569" i="4"/>
  <c r="F595" i="4"/>
  <c r="F604" i="4"/>
  <c r="F605" i="4" s="1"/>
  <c r="AR569" i="4"/>
  <c r="AR1029" i="4"/>
  <c r="CA1022" i="4"/>
  <c r="Q398" i="4"/>
  <c r="F498" i="4"/>
  <c r="O858" i="4"/>
  <c r="F783" i="4"/>
  <c r="O774" i="4"/>
  <c r="X610" i="4"/>
  <c r="I549" i="1"/>
  <c r="I503" i="1"/>
  <c r="AW73" i="4"/>
  <c r="F86" i="4"/>
  <c r="F356" i="4"/>
  <c r="F357" i="4" s="1"/>
  <c r="AR321" i="4"/>
  <c r="R569" i="4"/>
  <c r="F590" i="4"/>
  <c r="R610" i="4"/>
  <c r="F415" i="4"/>
  <c r="AW402" i="4"/>
  <c r="AW486" i="4"/>
  <c r="AW1264" i="4" s="1"/>
  <c r="F1208" i="4"/>
  <c r="Q1189" i="4"/>
  <c r="Q1230" i="4"/>
  <c r="CD278" i="4"/>
  <c r="AU285" i="4"/>
  <c r="F869" i="4"/>
  <c r="AZ770" i="4"/>
  <c r="F1319" i="4"/>
  <c r="BD18" i="4"/>
  <c r="R1106" i="4"/>
  <c r="F1043" i="4"/>
  <c r="R1022" i="4"/>
  <c r="F994" i="4"/>
  <c r="Q894" i="4"/>
  <c r="AR486" i="4"/>
  <c r="AR402" i="4"/>
  <c r="F437" i="4"/>
  <c r="F438" i="4" s="1"/>
  <c r="F471" i="4"/>
  <c r="AU445" i="4"/>
  <c r="F1232" i="4"/>
  <c r="O1142" i="4"/>
  <c r="F737" i="4"/>
  <c r="P646" i="4"/>
  <c r="S941" i="4"/>
  <c r="F963" i="4"/>
  <c r="S982" i="4"/>
  <c r="I890" i="1"/>
  <c r="AT1294" i="4"/>
  <c r="F1282" i="4"/>
  <c r="F16" i="5" s="1"/>
  <c r="F18" i="5" s="1"/>
  <c r="AT22" i="4"/>
  <c r="F539" i="4"/>
  <c r="AW610" i="4"/>
  <c r="AW526" i="4"/>
  <c r="AK941" i="4"/>
  <c r="X948" i="4"/>
  <c r="F873" i="4"/>
  <c r="S770" i="4"/>
  <c r="CD1196" i="4"/>
  <c r="F1204" i="4"/>
  <c r="AY1189" i="4"/>
  <c r="F1109" i="4"/>
  <c r="P1018" i="4"/>
  <c r="AR1072" i="4"/>
  <c r="CA1065" i="4"/>
  <c r="F94" i="4"/>
  <c r="R73" i="4"/>
  <c r="R114" i="4"/>
  <c r="F1132" i="4"/>
  <c r="X1018" i="4"/>
  <c r="F761" i="4"/>
  <c r="Y646" i="4"/>
  <c r="F1210" i="4"/>
  <c r="R1189" i="4"/>
  <c r="AR285" i="4"/>
  <c r="CA278" i="4"/>
  <c r="F250" i="4"/>
  <c r="Q150" i="4"/>
  <c r="AY1065" i="4"/>
  <c r="F1080" i="4"/>
  <c r="F370" i="4"/>
  <c r="AY274" i="4"/>
  <c r="S1264" i="4"/>
  <c r="F129" i="4"/>
  <c r="S26" i="4"/>
  <c r="AR197" i="4"/>
  <c r="F232" i="4"/>
  <c r="F233" i="4" s="1"/>
  <c r="AY982" i="4"/>
  <c r="X858" i="4"/>
  <c r="F807" i="4"/>
  <c r="X774" i="4"/>
  <c r="AV894" i="4"/>
  <c r="F987" i="4"/>
  <c r="F622" i="4"/>
  <c r="Q522" i="4"/>
  <c r="F741" i="4"/>
  <c r="AX646" i="4"/>
  <c r="U1264" i="4"/>
  <c r="F852" i="4"/>
  <c r="F853" i="4" s="1"/>
  <c r="AR817" i="4"/>
  <c r="AU197" i="4"/>
  <c r="F223" i="4"/>
  <c r="F843" i="4"/>
  <c r="AU817" i="4"/>
  <c r="AW1294" i="4" l="1"/>
  <c r="F1270" i="4"/>
  <c r="AW22" i="4"/>
  <c r="F133" i="4"/>
  <c r="AU26" i="4"/>
  <c r="F1301" i="4"/>
  <c r="AX18" i="4"/>
  <c r="AU858" i="4"/>
  <c r="AU774" i="4"/>
  <c r="F800" i="4"/>
  <c r="F854" i="4"/>
  <c r="I632" i="1" s="1"/>
  <c r="I631" i="1"/>
  <c r="F234" i="4"/>
  <c r="I197" i="1" s="1"/>
  <c r="F235" i="4"/>
  <c r="I196" i="1"/>
  <c r="AR362" i="4"/>
  <c r="F313" i="4"/>
  <c r="F314" i="4" s="1"/>
  <c r="AR278" i="4"/>
  <c r="S1142" i="4"/>
  <c r="F1245" i="4"/>
  <c r="AR1230" i="4"/>
  <c r="F1181" i="4"/>
  <c r="F1182" i="4" s="1"/>
  <c r="AR1146" i="4"/>
  <c r="F988" i="4"/>
  <c r="AW894" i="4"/>
  <c r="AV770" i="4"/>
  <c r="F863" i="4"/>
  <c r="F618" i="4"/>
  <c r="AY522" i="4"/>
  <c r="F1267" i="4"/>
  <c r="P1294" i="4"/>
  <c r="P22" i="4"/>
  <c r="F1312" i="4"/>
  <c r="I22" i="1" s="1"/>
  <c r="AT18" i="4"/>
  <c r="F1111" i="4"/>
  <c r="AV1018" i="4"/>
  <c r="F491" i="4"/>
  <c r="AV398" i="4"/>
  <c r="AR1022" i="4"/>
  <c r="F1057" i="4"/>
  <c r="F1058" i="4" s="1"/>
  <c r="AR1106" i="4"/>
  <c r="F1242" i="4"/>
  <c r="Q1142" i="4"/>
  <c r="F606" i="4"/>
  <c r="I458" i="1" s="1"/>
  <c r="I457" i="1"/>
  <c r="F629" i="4"/>
  <c r="AU522" i="4"/>
  <c r="AR858" i="4"/>
  <c r="AR774" i="4"/>
  <c r="F809" i="4"/>
  <c r="F810" i="4" s="1"/>
  <c r="F1114" i="4"/>
  <c r="AY1018" i="4"/>
  <c r="Y1189" i="4"/>
  <c r="F1223" i="4"/>
  <c r="Y1230" i="4"/>
  <c r="F1315" i="4"/>
  <c r="T18" i="4"/>
  <c r="O1264" i="4"/>
  <c r="O26" i="4"/>
  <c r="F116" i="4"/>
  <c r="AR941" i="4"/>
  <c r="F976" i="4"/>
  <c r="F977" i="4" s="1"/>
  <c r="U1294" i="4"/>
  <c r="F1286" i="4"/>
  <c r="U22" i="4"/>
  <c r="AR73" i="4"/>
  <c r="F108" i="4"/>
  <c r="F109" i="4" s="1"/>
  <c r="F514" i="4"/>
  <c r="F515" i="4" s="1"/>
  <c r="AR398" i="4"/>
  <c r="F1279" i="4"/>
  <c r="J16" i="5" s="1"/>
  <c r="J18" i="5" s="1"/>
  <c r="S1294" i="4"/>
  <c r="S22" i="4"/>
  <c r="CD1189" i="4"/>
  <c r="AU1196" i="4"/>
  <c r="S894" i="4"/>
  <c r="F997" i="4"/>
  <c r="F740" i="4"/>
  <c r="AW646" i="4"/>
  <c r="AU650" i="4"/>
  <c r="AU734" i="4"/>
  <c r="F676" i="4"/>
  <c r="R274" i="4"/>
  <c r="F376" i="4"/>
  <c r="F1172" i="4"/>
  <c r="AU1146" i="4"/>
  <c r="F1318" i="4"/>
  <c r="W18" i="4"/>
  <c r="R1142" i="4"/>
  <c r="F1244" i="4"/>
  <c r="AW770" i="4"/>
  <c r="F864" i="4"/>
  <c r="Q1294" i="4"/>
  <c r="F1276" i="4"/>
  <c r="Q22" i="4"/>
  <c r="F191" i="4"/>
  <c r="I158" i="1" s="1"/>
  <c r="L204" i="1" s="1"/>
  <c r="I157" i="1"/>
  <c r="F1112" i="4"/>
  <c r="AW1018" i="4"/>
  <c r="R894" i="4"/>
  <c r="F996" i="4"/>
  <c r="F687" i="4"/>
  <c r="I506" i="1" s="1"/>
  <c r="F688" i="4"/>
  <c r="I505" i="1"/>
  <c r="AU941" i="4"/>
  <c r="F967" i="4"/>
  <c r="F439" i="4"/>
  <c r="I332" i="1" s="1"/>
  <c r="I331" i="1"/>
  <c r="AW398" i="4"/>
  <c r="F492" i="4"/>
  <c r="F636" i="4"/>
  <c r="X522" i="4"/>
  <c r="X1189" i="4"/>
  <c r="F1222" i="4"/>
  <c r="X1230" i="4"/>
  <c r="F266" i="4"/>
  <c r="F267" i="4" s="1"/>
  <c r="AR150" i="4"/>
  <c r="F1314" i="4"/>
  <c r="BA18" i="4"/>
  <c r="F140" i="4"/>
  <c r="X26" i="4"/>
  <c r="F513" i="4"/>
  <c r="Y398" i="4"/>
  <c r="AR646" i="4"/>
  <c r="F762" i="4"/>
  <c r="F763" i="4" s="1"/>
  <c r="AU362" i="4"/>
  <c r="AU278" i="4"/>
  <c r="F304" i="4"/>
  <c r="F257" i="4"/>
  <c r="AU150" i="4"/>
  <c r="E18" i="5"/>
  <c r="F483" i="4"/>
  <c r="F482" i="4"/>
  <c r="I371" i="1" s="1"/>
  <c r="I370" i="1"/>
  <c r="F1120" i="4"/>
  <c r="R1018" i="4"/>
  <c r="F1311" i="4"/>
  <c r="I21" i="1" s="1"/>
  <c r="AS18" i="4"/>
  <c r="F1133" i="4"/>
  <c r="Y1018" i="4"/>
  <c r="U1142" i="4"/>
  <c r="F1252" i="4"/>
  <c r="F563" i="4"/>
  <c r="I419" i="1" s="1"/>
  <c r="L465" i="1" s="1"/>
  <c r="I418" i="1"/>
  <c r="AV1264" i="4"/>
  <c r="F730" i="4"/>
  <c r="I545" i="1" s="1"/>
  <c r="F731" i="4"/>
  <c r="I544" i="1"/>
  <c r="Y1264" i="4"/>
  <c r="Y26" i="4"/>
  <c r="F141" i="4"/>
  <c r="AR114" i="4"/>
  <c r="F1317" i="4"/>
  <c r="V18" i="4"/>
  <c r="R1264" i="4"/>
  <c r="R26" i="4"/>
  <c r="F128" i="4"/>
  <c r="AY398" i="4"/>
  <c r="F494" i="4"/>
  <c r="F1275" i="4"/>
  <c r="AZ1294" i="4"/>
  <c r="AZ22" i="4"/>
  <c r="AU398" i="4"/>
  <c r="F505" i="4"/>
  <c r="F624" i="4"/>
  <c r="R522" i="4"/>
  <c r="F860" i="4"/>
  <c r="O770" i="4"/>
  <c r="AU982" i="4"/>
  <c r="AU898" i="4"/>
  <c r="F924" i="4"/>
  <c r="F638" i="4"/>
  <c r="F639" i="4" s="1"/>
  <c r="AR522" i="4"/>
  <c r="F872" i="4"/>
  <c r="R770" i="4"/>
  <c r="F1048" i="4"/>
  <c r="AU1106" i="4"/>
  <c r="AU1022" i="4"/>
  <c r="F67" i="4"/>
  <c r="I71" i="1" s="1"/>
  <c r="I70" i="1"/>
  <c r="F252" i="4"/>
  <c r="R150" i="4"/>
  <c r="F358" i="4"/>
  <c r="I284" i="1" s="1"/>
  <c r="I283" i="1"/>
  <c r="X941" i="4"/>
  <c r="F974" i="4"/>
  <c r="X982" i="4"/>
  <c r="X1264" i="4" s="1"/>
  <c r="F736" i="4"/>
  <c r="O646" i="4"/>
  <c r="AR1189" i="4"/>
  <c r="F1224" i="4"/>
  <c r="F1225" i="4" s="1"/>
  <c r="X770" i="4"/>
  <c r="F884" i="4"/>
  <c r="F616" i="4"/>
  <c r="AW522" i="4"/>
  <c r="AV646" i="4"/>
  <c r="F739" i="4"/>
  <c r="F1304" i="4"/>
  <c r="AQ18" i="4"/>
  <c r="Y941" i="4"/>
  <c r="F975" i="4"/>
  <c r="Y982" i="4"/>
  <c r="F742" i="4"/>
  <c r="AY646" i="4"/>
  <c r="AR982" i="4"/>
  <c r="AR898" i="4"/>
  <c r="F933" i="4"/>
  <c r="F934" i="4" s="1"/>
  <c r="F488" i="4"/>
  <c r="O398" i="4"/>
  <c r="F990" i="4"/>
  <c r="AY894" i="4"/>
  <c r="AR1065" i="4"/>
  <c r="F1100" i="4"/>
  <c r="F1101" i="4" s="1"/>
  <c r="F748" i="4"/>
  <c r="R646" i="4"/>
  <c r="AV522" i="4"/>
  <c r="F615" i="4"/>
  <c r="AY1264" i="4"/>
  <c r="AU73" i="4"/>
  <c r="F99" i="4"/>
  <c r="F866" i="4"/>
  <c r="AY770" i="4"/>
  <c r="F1290" i="4" l="1"/>
  <c r="X1294" i="4"/>
  <c r="X22" i="4"/>
  <c r="F1291" i="4"/>
  <c r="Y1294" i="4"/>
  <c r="Y22" i="4"/>
  <c r="F1266" i="4"/>
  <c r="O1294" i="4"/>
  <c r="O22" i="4"/>
  <c r="F1300" i="4"/>
  <c r="AW18" i="4"/>
  <c r="F1272" i="4"/>
  <c r="AY1294" i="4"/>
  <c r="AY22" i="4"/>
  <c r="F359" i="4"/>
  <c r="F640" i="4"/>
  <c r="I465" i="1" s="1"/>
  <c r="I464" i="1"/>
  <c r="F381" i="4"/>
  <c r="AU274" i="4"/>
  <c r="X1142" i="4"/>
  <c r="F1256" i="4"/>
  <c r="F1306" i="4"/>
  <c r="Q18" i="4"/>
  <c r="F1183" i="4"/>
  <c r="I854" i="1" s="1"/>
  <c r="I853" i="1"/>
  <c r="F855" i="4"/>
  <c r="F1305" i="4"/>
  <c r="AZ18" i="4"/>
  <c r="F764" i="4"/>
  <c r="I552" i="1" s="1"/>
  <c r="I551" i="1"/>
  <c r="F753" i="4"/>
  <c r="AU646" i="4"/>
  <c r="L552" i="1"/>
  <c r="F110" i="4"/>
  <c r="I110" i="1" s="1"/>
  <c r="I109" i="1"/>
  <c r="L116" i="1" s="1"/>
  <c r="F111" i="4"/>
  <c r="F1257" i="4"/>
  <c r="Y1142" i="4"/>
  <c r="F607" i="4"/>
  <c r="F1010" i="4"/>
  <c r="F1011" i="4" s="1"/>
  <c r="AR894" i="4"/>
  <c r="F689" i="4"/>
  <c r="I508" i="1" s="1"/>
  <c r="I507" i="1"/>
  <c r="F516" i="4"/>
  <c r="I378" i="1" s="1"/>
  <c r="I377" i="1"/>
  <c r="AR1142" i="4"/>
  <c r="F1258" i="4"/>
  <c r="F1259" i="4" s="1"/>
  <c r="F1226" i="4"/>
  <c r="I893" i="1" s="1"/>
  <c r="I892" i="1"/>
  <c r="F1001" i="4"/>
  <c r="AU894" i="4"/>
  <c r="F1269" i="4"/>
  <c r="AV1294" i="4"/>
  <c r="AV22" i="4"/>
  <c r="F1297" i="4"/>
  <c r="P18" i="4"/>
  <c r="F877" i="4"/>
  <c r="AU770" i="4"/>
  <c r="F268" i="4"/>
  <c r="I204" i="1" s="1"/>
  <c r="I203" i="1"/>
  <c r="F732" i="4"/>
  <c r="I547" i="1" s="1"/>
  <c r="I546" i="1"/>
  <c r="F1009" i="4"/>
  <c r="Y894" i="4"/>
  <c r="F68" i="4"/>
  <c r="F1102" i="4"/>
  <c r="I806" i="1" s="1"/>
  <c r="I805" i="1"/>
  <c r="F1278" i="4"/>
  <c r="R1294" i="4"/>
  <c r="R22" i="4"/>
  <c r="F1316" i="4"/>
  <c r="U18" i="4"/>
  <c r="AU1189" i="4"/>
  <c r="F1215" i="4"/>
  <c r="F978" i="4"/>
  <c r="I719" i="1" s="1"/>
  <c r="I718" i="1"/>
  <c r="F811" i="4"/>
  <c r="I593" i="1" s="1"/>
  <c r="L639" i="1" s="1"/>
  <c r="F812" i="4"/>
  <c r="F813" i="4" s="1"/>
  <c r="I592" i="1"/>
  <c r="F935" i="4"/>
  <c r="I680" i="1" s="1"/>
  <c r="F936" i="4"/>
  <c r="I679" i="1"/>
  <c r="L117" i="1"/>
  <c r="F484" i="4"/>
  <c r="I373" i="1" s="1"/>
  <c r="I372" i="1"/>
  <c r="F315" i="4"/>
  <c r="I245" i="1" s="1"/>
  <c r="L291" i="1" s="1"/>
  <c r="I244" i="1"/>
  <c r="F564" i="4"/>
  <c r="F1060" i="4"/>
  <c r="F1059" i="4"/>
  <c r="I767" i="1" s="1"/>
  <c r="L813" i="1" s="1"/>
  <c r="I766" i="1"/>
  <c r="F1008" i="4"/>
  <c r="X894" i="4"/>
  <c r="AR1264" i="4"/>
  <c r="AR26" i="4"/>
  <c r="F142" i="4"/>
  <c r="F143" i="4" s="1"/>
  <c r="L378" i="1"/>
  <c r="F236" i="4"/>
  <c r="I199" i="1" s="1"/>
  <c r="I198" i="1"/>
  <c r="AU1264" i="4"/>
  <c r="F1309" i="4"/>
  <c r="S18" i="4"/>
  <c r="F1134" i="4"/>
  <c r="F1135" i="4" s="1"/>
  <c r="AR1018" i="4"/>
  <c r="F390" i="4"/>
  <c r="F391" i="4" s="1"/>
  <c r="AR274" i="4"/>
  <c r="F1125" i="4"/>
  <c r="AU1018" i="4"/>
  <c r="F440" i="4"/>
  <c r="F192" i="4"/>
  <c r="AU1230" i="4"/>
  <c r="F886" i="4"/>
  <c r="F887" i="4" s="1"/>
  <c r="AR770" i="4"/>
  <c r="I25" i="1" l="1"/>
  <c r="F316" i="4"/>
  <c r="F979" i="4"/>
  <c r="F1299" i="4"/>
  <c r="AV18" i="4"/>
  <c r="F517" i="4"/>
  <c r="F144" i="4"/>
  <c r="I117" i="1" s="1"/>
  <c r="I116" i="1"/>
  <c r="F193" i="4"/>
  <c r="I160" i="1" s="1"/>
  <c r="I159" i="1"/>
  <c r="F441" i="4"/>
  <c r="I334" i="1" s="1"/>
  <c r="I333" i="1"/>
  <c r="F1296" i="4"/>
  <c r="O18" i="4"/>
  <c r="F1061" i="4"/>
  <c r="I769" i="1" s="1"/>
  <c r="I768" i="1"/>
  <c r="F69" i="4"/>
  <c r="I73" i="1" s="1"/>
  <c r="I72" i="1"/>
  <c r="F1292" i="4"/>
  <c r="AR1294" i="4"/>
  <c r="AR22" i="4"/>
  <c r="F392" i="4"/>
  <c r="I291" i="1" s="1"/>
  <c r="F393" i="4"/>
  <c r="I290" i="1"/>
  <c r="F1012" i="4"/>
  <c r="I726" i="1" s="1"/>
  <c r="F1013" i="4"/>
  <c r="I725" i="1"/>
  <c r="F765" i="4"/>
  <c r="F608" i="4"/>
  <c r="I460" i="1" s="1"/>
  <c r="I459" i="1"/>
  <c r="F1136" i="4"/>
  <c r="I813" i="1" s="1"/>
  <c r="I812" i="1"/>
  <c r="L726" i="1"/>
  <c r="F1308" i="4"/>
  <c r="R18" i="4"/>
  <c r="F269" i="4"/>
  <c r="F1321" i="4"/>
  <c r="Y18" i="4"/>
  <c r="I638" i="1"/>
  <c r="I594" i="1"/>
  <c r="I595" i="1" s="1"/>
  <c r="F1227" i="4"/>
  <c r="F856" i="4"/>
  <c r="I634" i="1" s="1"/>
  <c r="I633" i="1"/>
  <c r="F641" i="4"/>
  <c r="F937" i="4"/>
  <c r="I682" i="1" s="1"/>
  <c r="I681" i="1"/>
  <c r="F1260" i="4"/>
  <c r="I900" i="1" s="1"/>
  <c r="F1261" i="4"/>
  <c r="I899" i="1"/>
  <c r="F112" i="4"/>
  <c r="I112" i="1" s="1"/>
  <c r="I111" i="1"/>
  <c r="F360" i="4"/>
  <c r="I286" i="1" s="1"/>
  <c r="I285" i="1"/>
  <c r="F888" i="4"/>
  <c r="F889" i="4" s="1"/>
  <c r="F890" i="4" s="1"/>
  <c r="AU1294" i="4"/>
  <c r="F1283" i="4"/>
  <c r="H16" i="5" s="1"/>
  <c r="AU22" i="4"/>
  <c r="F565" i="4"/>
  <c r="I421" i="1" s="1"/>
  <c r="I420" i="1"/>
  <c r="L900" i="1"/>
  <c r="F1320" i="4"/>
  <c r="X18" i="4"/>
  <c r="F1249" i="4"/>
  <c r="AU1142" i="4"/>
  <c r="F1103" i="4"/>
  <c r="F1184" i="4"/>
  <c r="F1302" i="4"/>
  <c r="AY18" i="4"/>
  <c r="F1014" i="4" l="1"/>
  <c r="I728" i="1" s="1"/>
  <c r="I727" i="1"/>
  <c r="H18" i="5"/>
  <c r="I16" i="5"/>
  <c r="I18" i="5" s="1"/>
  <c r="F1313" i="4"/>
  <c r="I24" i="1" s="1"/>
  <c r="AU18" i="4"/>
  <c r="F642" i="4"/>
  <c r="I467" i="1" s="1"/>
  <c r="I466" i="1"/>
  <c r="F1185" i="4"/>
  <c r="I856" i="1" s="1"/>
  <c r="I855" i="1"/>
  <c r="F1322" i="4"/>
  <c r="F1323" i="4" s="1"/>
  <c r="AR18" i="4"/>
  <c r="F1104" i="4"/>
  <c r="I808" i="1" s="1"/>
  <c r="I807" i="1"/>
  <c r="M909" i="1"/>
  <c r="F980" i="4"/>
  <c r="I721" i="1" s="1"/>
  <c r="I720" i="1"/>
  <c r="F270" i="4"/>
  <c r="I206" i="1" s="1"/>
  <c r="I205" i="1"/>
  <c r="F317" i="4"/>
  <c r="I247" i="1" s="1"/>
  <c r="I246" i="1"/>
  <c r="F394" i="4"/>
  <c r="I293" i="1" s="1"/>
  <c r="I292" i="1"/>
  <c r="M908" i="1"/>
  <c r="F1137" i="4"/>
  <c r="F1228" i="4"/>
  <c r="I895" i="1" s="1"/>
  <c r="I894" i="1"/>
  <c r="F145" i="4"/>
  <c r="F1262" i="4"/>
  <c r="I902" i="1" s="1"/>
  <c r="I901" i="1"/>
  <c r="F518" i="4"/>
  <c r="I380" i="1" s="1"/>
  <c r="I379" i="1"/>
  <c r="I639" i="1"/>
  <c r="I640" i="1" s="1"/>
  <c r="I641" i="1" s="1"/>
  <c r="F766" i="4"/>
  <c r="I554" i="1" s="1"/>
  <c r="I553" i="1"/>
  <c r="F1324" i="4" l="1"/>
  <c r="I909" i="1" s="1"/>
  <c r="F1325" i="4"/>
  <c r="I908" i="1"/>
  <c r="F1138" i="4"/>
  <c r="I815" i="1" s="1"/>
  <c r="I814" i="1"/>
  <c r="F146" i="4"/>
  <c r="I119" i="1" s="1"/>
  <c r="M911" i="1" s="1"/>
  <c r="I118" i="1"/>
  <c r="M910" i="1" s="1"/>
  <c r="F1326" i="4" l="1"/>
  <c r="I911" i="1" s="1"/>
  <c r="I910" i="1"/>
  <c r="I20" i="1"/>
</calcChain>
</file>

<file path=xl/sharedStrings.xml><?xml version="1.0" encoding="utf-8"?>
<sst xmlns="http://schemas.openxmlformats.org/spreadsheetml/2006/main" count="5352" uniqueCount="295">
  <si>
    <t>Форма № 1а (глава 1-5)</t>
  </si>
  <si>
    <t>Тип формы</t>
  </si>
  <si>
    <t>"СОГЛАСОВАНО"</t>
  </si>
  <si>
    <t>"УТВЕРЖДАЮ"</t>
  </si>
  <si>
    <t>"_____"________________ 2021 г.</t>
  </si>
  <si>
    <t xml:space="preserve">ЛОКАЛЬНАЯ СМЕТА </t>
  </si>
  <si>
    <t>(локальный сметный расчет)</t>
  </si>
  <si>
    <t>Адрес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</si>
  <si>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</si>
  <si>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</si>
  <si>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</si>
  <si>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</si>
  <si>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</si>
  <si>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</si>
  <si>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</si>
  <si>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</si>
  <si>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Составлен(а) в уровне текущих (прогнозных) цен октябрь 2021 года</t>
  </si>
  <si>
    <t>Тип сборника</t>
  </si>
  <si>
    <t>СН-2012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</si>
  <si>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</si>
  <si>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</si>
  <si>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</si>
  <si>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</si>
  <si>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</si>
  <si>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</si>
  <si>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</si>
  <si>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</si>
  <si>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</si>
  <si>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</si>
  <si>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</si>
  <si>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</si>
  <si>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Наименование СПГЗ</t>
  </si>
  <si>
    <t>Кол-во</t>
  </si>
  <si>
    <t>Ед. изм</t>
  </si>
  <si>
    <t>Сумма</t>
  </si>
  <si>
    <t>Комментарий</t>
  </si>
  <si>
    <t>Ключевые слова</t>
  </si>
  <si>
    <t>Ст-ть ед. с начислен.</t>
  </si>
  <si>
    <t>Ремонт покрытия асфальтобетонного в рамках ремонтно-восстановительных работ на объектах благоустройства</t>
  </si>
  <si>
    <t>м2</t>
  </si>
  <si>
    <t>Борисовское кладбище, ул. борисовские пруды</t>
  </si>
  <si>
    <t>Зеленым, т.к. однозначное СПГЗ, адрес берется из названия раздела</t>
  </si>
  <si>
    <t>ремонт* покрыт* асфальтобет*</t>
  </si>
  <si>
    <t>ЗП</t>
  </si>
  <si>
    <t>Перерасчет суммы после окончания сметы</t>
  </si>
  <si>
    <t>ЭМ</t>
  </si>
  <si>
    <t>в т.ч. ЗПМ</t>
  </si>
  <si>
    <t>МР</t>
  </si>
  <si>
    <t>Исключен
Масса мусора</t>
  </si>
  <si>
    <t>НР от ЗП</t>
  </si>
  <si>
    <t>%</t>
  </si>
  <si>
    <t>СП от ЗП</t>
  </si>
  <si>
    <t>НР и СП от ЗПМ</t>
  </si>
  <si>
    <t>ЗТР</t>
  </si>
  <si>
    <t>чел-ч</t>
  </si>
  <si>
    <t>Сопутствующая работа по ремонут покрытия асфальтобетонного в рамках ремонтно-восстановительных работ на объектах благоустройства</t>
  </si>
  <si>
    <t>Замена бортового камня в рамках ремонтно-восстановительных работ на объектах благоустройства</t>
  </si>
  <si>
    <t>м</t>
  </si>
  <si>
    <t>Желтым, т.к. неоднозначное определение СПГЗ</t>
  </si>
  <si>
    <t>замен* борт* Камн* устан* разборк* садов*</t>
  </si>
  <si>
    <t>Цена на материал</t>
  </si>
  <si>
    <t>сопутствующая работа по замене бортового камня в рамках ремонтно-восстановительных работ на объектах благоустройства</t>
  </si>
  <si>
    <t>Духовский переулок, 10</t>
  </si>
  <si>
    <t>Не сходятся итоговые суммы</t>
  </si>
  <si>
    <t>49 026, 99</t>
  </si>
  <si>
    <t>Домодедовское кладбище, Московская обл.,г.Домодедово</t>
  </si>
  <si>
    <t xml:space="preserve">ремонт* покрыт* асфальтобет* </t>
  </si>
  <si>
    <t>Донская площад,1</t>
  </si>
  <si>
    <t>Зеленым, т.к. однозначное определение СПГЗ</t>
  </si>
  <si>
    <t>Перерасчет суммы после окончаниыя сметы</t>
  </si>
  <si>
    <t>Котляровское кладбище, ул.Деловая, 20-А</t>
  </si>
  <si>
    <t>Зеленым, т.к. однозначное СПГЗ</t>
  </si>
  <si>
    <t>Мусульманское кладбище, 2-ой Рощинский проезд</t>
  </si>
  <si>
    <t>Ореховское кладбище, Шипиловский проезд</t>
  </si>
  <si>
    <t>29 324, 97</t>
  </si>
  <si>
    <t>Покровское кладбище, ул. Подольских Курсантов</t>
  </si>
  <si>
    <t>Старо-Покровское кладбище, 1-ый Дорожный проезд</t>
  </si>
  <si>
    <t>Сопутствующая работа по замене бортового камня в рамках ремонтно-восстановительных работ на объектах благоустройства</t>
  </si>
  <si>
    <t>Даниловский монастырь, ул. Даниловский вал</t>
  </si>
  <si>
    <t>Зеленым,т.к. однозначное определение СПГЗ.</t>
  </si>
  <si>
    <t xml:space="preserve">Составил   </t>
  </si>
  <si>
    <t>[должность,подпись(инициалы,фамилия)]</t>
  </si>
  <si>
    <t xml:space="preserve">Проверил   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</si>
  <si>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</si>
  <si>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</si>
  <si>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</si>
  <si>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</si>
  <si>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</si>
  <si>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</si>
  <si>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</si>
  <si>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</si>
  <si>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</si>
  <si>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</si>
  <si>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</si>
  <si>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</si>
  <si>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</si>
  <si>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</si>
  <si>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</si>
  <si>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</si>
  <si>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</si>
  <si>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</si>
  <si>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</si>
  <si>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</si>
  <si>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</si>
  <si>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</si>
  <si>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</si>
  <si>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</si>
  <si>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</si>
  <si>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</si>
  <si>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</si>
  <si>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</si>
  <si>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</si>
  <si>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</si>
  <si>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</si>
  <si>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</si>
  <si>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</si>
  <si>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</si>
  <si>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</si>
  <si>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</si>
  <si>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</si>
  <si>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</si>
  <si>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</si>
  <si>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</si>
  <si>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</si>
  <si>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</si>
  <si>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</si>
  <si>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>Smeta.RU  (495) 974-1589</t>
  </si>
  <si>
    <t>_PS_</t>
  </si>
  <si>
    <t>Smeta.RU</t>
  </si>
  <si>
    <t>Новый объект_(Копия)_(Копия)</t>
  </si>
  <si>
    <t>Благоустройство прилегающих к кладбищам территорий по Южному административному округу в 2022г.</t>
  </si>
  <si>
    <t>Сметные нормы списания</t>
  </si>
  <si>
    <t>Коды ОКП для СН-2012 - 2022 г.</t>
  </si>
  <si>
    <t>СН-2012 - 2022 г_глава_1-5,7</t>
  </si>
  <si>
    <t>Типовой расчет для СН-2012 - 2022 г</t>
  </si>
  <si>
    <t>СН-2012-2022 г. База данных "Сборник стоимостных нормативов"</t>
  </si>
  <si>
    <t>Поправки для СН-2012-2022 в ценах на 01.10.2021 г</t>
  </si>
  <si>
    <t>Новая локальная смета</t>
  </si>
  <si>
    <t>Новый раздел</t>
  </si>
  <si>
    <t>Борисовское кладбище, ул.Борисовские пруды</t>
  </si>
  <si>
    <t>Новый подраздел</t>
  </si>
  <si>
    <t>Ремонт асфальтобетонного покрытия - 150,0 м2</t>
  </si>
  <si>
    <t>1</t>
  </si>
  <si>
    <t>2.1-3101-12-3/1</t>
  </si>
  <si>
    <t>Ремонт асфальтобетонных покрытий дворовых территорий с укладкой горячей смеси толщиной 5 см вручную, срезка покрытия фрезой, размер карты от 25 до 200 м2</t>
  </si>
  <si>
    <t>СН-2012-2022.2. База. Сб.1-3101-12-3/1</t>
  </si>
  <si>
    <t>Подрядные работы, гл. 1-5,7</t>
  </si>
  <si>
    <t>работа</t>
  </si>
  <si>
    <t>1,1</t>
  </si>
  <si>
    <t>9999990001</t>
  </si>
  <si>
    <t>Масса мусора</t>
  </si>
  <si>
    <t>т</t>
  </si>
  <si>
    <t>2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</si>
  <si>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</si>
  <si>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 (потери к-0,8)</t>
  </si>
  <si>
    <t>СН-2012-2022.1. База. Сб.49-9201-1-2/1</t>
  </si>
  <si>
    <t>Подрядные работы, гл. 1 перевозка мусора</t>
  </si>
  <si>
    <t>3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</si>
  <si>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</si>
  <si>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</si>
  <si>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СН-2012-2022.1. База. Сб.49-9201-1-3/1</t>
  </si>
  <si>
    <t>*51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</si>
  <si>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</si>
  <si>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</si>
  <si>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</si>
  <si>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</si>
  <si>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</si>
  <si>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</si>
  <si>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</si>
  <si>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</si>
  <si>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</si>
  <si>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</si>
  <si>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</si>
  <si>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</si>
  <si>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</si>
  <si>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</si>
  <si>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</si>
  <si>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</si>
  <si>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</si>
  <si>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</si>
  <si>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</si>
  <si>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</si>
  <si>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</si>
  <si>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</si>
  <si>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</si>
  <si>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</si>
  <si>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</si>
  <si>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</si>
  <si>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</si>
  <si>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</si>
  <si>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</si>
  <si>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</si>
  <si>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</si>
  <si>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</si>
  <si>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</si>
  <si>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</si>
  <si>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</si>
  <si>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</si>
  <si>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</si>
  <si>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</si>
  <si>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</si>
  <si>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</si>
  <si>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</si>
  <si>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</si>
  <si>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</si>
  <si>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</si>
  <si>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</si>
  <si>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</si>
  <si>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</si>
  <si>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</si>
  <si>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</si>
  <si>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</si>
  <si>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</si>
  <si>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</si>
  <si>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</si>
  <si>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</si>
  <si>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и1</t>
  </si>
  <si>
    <t>Итого</t>
  </si>
  <si>
    <t>и2</t>
  </si>
  <si>
    <t>НДС 20%</t>
  </si>
  <si>
    <t>и3</t>
  </si>
  <si>
    <t>ито</t>
  </si>
  <si>
    <t>С учётом выделенного финансирования к - 0,5857501461</t>
  </si>
  <si>
    <t>Замена бортового камня - 20,0 м.п.</t>
  </si>
  <si>
    <t>2.1-3202-1-1/1</t>
  </si>
  <si>
    <t>Замена бортового камня бетонного во дворовых территориях</t>
  </si>
  <si>
    <t>СН-2012-2022.2. База. Сб.1-3202-1-1/1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</si>
  <si>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</si>
  <si>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Даниловское кладбище, Духовской переулок, 10</t>
  </si>
  <si>
    <t>Ремонт асфальтобетонного покрытия - 200,0 м2</t>
  </si>
  <si>
    <t>Замена бортового камня - 40,0 м.п.</t>
  </si>
  <si>
    <t>Домодедовское кладбище, Московская обл., г.Домодедово</t>
  </si>
  <si>
    <t>Донское кладбище, Донская площадь, 1</t>
  </si>
  <si>
    <t>Котляковское кладбище, ул.Деловая, 20-А</t>
  </si>
  <si>
    <t>Ремонт асфальтобетонного покрытия - 300,0 м2</t>
  </si>
  <si>
    <t>Замена бортового камня - 50,0 м.п.</t>
  </si>
  <si>
    <t>Ремонт асфальтобетонного покрытия - 100,0 м2</t>
  </si>
  <si>
    <t>Замена бортового камня - 20,0м.п.</t>
  </si>
  <si>
    <t>Покровское кладбище, ул.Подольских Курсантов</t>
  </si>
  <si>
    <t>Ремонт асфальтобетонного покрытия - 250,0 м2</t>
  </si>
  <si>
    <t>Даниловский монастырь, ул.Даниловский вал</t>
  </si>
  <si>
    <t>Уровень цен на 01.10.2021 г</t>
  </si>
  <si>
    <t>_OBSM_</t>
  </si>
  <si>
    <t>Благоустройство прилегающих к кладбищам территорий по Южному административному округу в 2021г.</t>
  </si>
  <si>
    <t>9999990008</t>
  </si>
  <si>
    <t>Трудозатраты рабочих</t>
  </si>
  <si>
    <t>чел.-ч.</t>
  </si>
  <si>
    <t>22.1-10-4</t>
  </si>
  <si>
    <t>СН-2012-2022.22. База. п.1-10-4 (101001)</t>
  </si>
  <si>
    <t>Компрессоры с дизельным двигателем прицепные до 2,5 м3/мин</t>
  </si>
  <si>
    <t>маш.-ч</t>
  </si>
  <si>
    <t>22.1-18-27</t>
  </si>
  <si>
    <t>СН-2012-2022.22. База. п.1-18-27 (183301)</t>
  </si>
  <si>
    <t>Автомобили грузовые для аварийно-ремонтных работ, грузоподъемность до 7 т</t>
  </si>
  <si>
    <t>22.1-30-54</t>
  </si>
  <si>
    <t>СН-2012-2022.22. База. п.1-30-54 (308901)</t>
  </si>
  <si>
    <t>Молотки отбойные</t>
  </si>
  <si>
    <t>22.1-5-4</t>
  </si>
  <si>
    <t>СН-2012-2022.22. База. п.1-5-4 (050201)</t>
  </si>
  <si>
    <t>Катки дорожные самоходные статические, масса до 5 т</t>
  </si>
  <si>
    <t>22.1-5-79</t>
  </si>
  <si>
    <t>СН-2012-2022.22. База. п.1-5-79 (054301)</t>
  </si>
  <si>
    <t>Фрезы дорожные самоходные импортного производства, ширина фрезерования, до 500 мм</t>
  </si>
  <si>
    <t>21.1-1-3</t>
  </si>
  <si>
    <t>СН-2012-2022.21. База. Р.1, о.1, поз.3</t>
  </si>
  <si>
    <t>Битумы нефтяные, дорожные жидкие, марка МГ, СГ</t>
  </si>
  <si>
    <t>21.1-25-13</t>
  </si>
  <si>
    <t>СН-2012-2022.21. База. Р.1, о.25, поз.13</t>
  </si>
  <si>
    <t>Вода</t>
  </si>
  <si>
    <t>м3</t>
  </si>
  <si>
    <t>21.1-25-307</t>
  </si>
  <si>
    <t>СН-2012-2022.21. База. Р.1, о.25, поз.307</t>
  </si>
  <si>
    <t>Резцы, инструмент</t>
  </si>
  <si>
    <t>шт.</t>
  </si>
  <si>
    <t>21.3-3-17</t>
  </si>
  <si>
    <t>СН-2012-2022.21. База. Р.3, о.3, поз.17</t>
  </si>
  <si>
    <t>Смеси асфальтобетонные дорожные горячие мелкозернистые, марка I, тип А</t>
  </si>
  <si>
    <t>22.1-18-12</t>
  </si>
  <si>
    <t>СН-2012-2022.22. База. п.1-18-12 (184001)</t>
  </si>
  <si>
    <t>Автомобили-самосвалы, грузоподъемность до 7 т</t>
  </si>
  <si>
    <t>22.1-18-13</t>
  </si>
  <si>
    <t>СН-2012-2022.22. База. п.1-18-13 (184002)</t>
  </si>
  <si>
    <t>Автомобили-самосвалы, грузоподъемность до 10 т</t>
  </si>
  <si>
    <t>22.1-4-1</t>
  </si>
  <si>
    <t>СН-2012-2022.22. База. п.1-4-1 (040101)</t>
  </si>
  <si>
    <t>Погрузчики универсальные на пневмоколесном ходу, грузоподъемность до 1 т</t>
  </si>
  <si>
    <t>21.3-1-36</t>
  </si>
  <si>
    <t>СН-2012-2022.21. База.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</si>
  <si>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</si>
  <si>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21.3-2-15</t>
  </si>
  <si>
    <t>СН-2012-2022.21. База. Р.3, о.2, поз.15</t>
  </si>
  <si>
    <t>Растворы цементные, марка 100</t>
  </si>
  <si>
    <t>21.5-3-13</t>
  </si>
  <si>
    <t>СН-2012-2022.21. База. Р.5, о.3, поз.13</t>
  </si>
  <si>
    <t>Камни бетонные бортовые, марка БР 100.30.15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</si>
</sst>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[Red]&quot;- &quot;#,##0.00"/>
    <numFmt numFmtId="165" formatCode="mmmm"/>
    <numFmt numFmtId="166" formatCode="#,##0.00####;[Red]&quot;- &quot;#,##0.00####"/>
    <numFmt numFmtId="167" formatCode="#,##0.00_ ;[Red]\-#,##0.00\ "/>
  </numFmts>
  <fonts count="21">
    <font>
      <sz val="10"/>
      <color theme="1"/>
      <name val="Arial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0"/>
      <name val="Liberation Sans"/>
    </font>
    <font>
      <b/>
      <sz val="11"/>
      <name val="Arial"/>
      <family val="2"/>
      <charset val="204"/>
    </font>
    <font>
      <sz val="11"/>
      <name val="Calibri"/>
      <family val="2"/>
      <charset val="204"/>
    </font>
    <font>
      <sz val="10"/>
      <color indexed="2"/>
      <name val="Arial"/>
      <family val="2"/>
      <charset val="204"/>
    </font>
    <font>
      <sz val="13"/>
      <name val="Arial"/>
      <family val="2"/>
      <charset val="204"/>
    </font>
    <font>
      <b/>
      <sz val="10"/>
      <color indexed="4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4"/>
      <name val="Arial"/>
      <family val="2"/>
      <charset val="204"/>
    </font>
    <font>
      <sz val="10"/>
      <color indexed="6"/>
      <name val="Arial"/>
      <family val="2"/>
      <charset val="204"/>
    </font>
    <font>
      <b/>
      <sz val="10"/>
      <color indexed="6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none"/>
    </fill>
    <fill>
      <patternFill patternType="solid">
        <fgColor indexed="47"/>
        <bgColor indexed="22"/>
      </patternFill>
    </fill>
    <fill>
      <patternFill patternType="solid">
        <fgColor indexed="2"/>
        <bgColor indexed="2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/>
    <xf numFmtId="1" fontId="3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right" wrapText="1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0" fontId="0" fillId="2" borderId="0" xfId="0" applyFill="1" applyAlignment="1">
      <alignment horizontal="center" vertical="center" wrapText="1"/>
    </xf>
    <xf numFmtId="4" fontId="0" fillId="3" borderId="0" xfId="0" applyNumberForma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164" fontId="8" fillId="0" borderId="0" xfId="0" applyNumberFormat="1" applyFont="1" applyAlignment="1">
      <alignment horizontal="right"/>
    </xf>
    <xf numFmtId="0" fontId="0" fillId="0" borderId="4" xfId="0" applyBorder="1"/>
    <xf numFmtId="164" fontId="10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/>
    <xf numFmtId="0" fontId="11" fillId="7" borderId="3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7" borderId="0" xfId="0" applyNumberForma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7" fontId="0" fillId="9" borderId="0" xfId="0" applyNumberFormat="1" applyFill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3" fillId="10" borderId="0" xfId="0" applyNumberFormat="1" applyFont="1" applyFill="1" applyAlignment="1">
      <alignment horizontal="right"/>
    </xf>
    <xf numFmtId="0" fontId="0" fillId="7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4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4" fontId="10" fillId="5" borderId="4" xfId="0" applyNumberFormat="1" applyFont="1" applyFill="1" applyBorder="1" applyAlignment="1">
      <alignment horizontal="right"/>
    </xf>
    <xf numFmtId="0" fontId="10" fillId="0" borderId="0" xfId="0" applyFont="1" applyAlignment="1">
      <alignment horizontal="left" wrapText="1"/>
    </xf>
    <xf numFmtId="164" fontId="10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center" wrapText="1"/>
    </xf>
    <xf numFmtId="164" fontId="10" fillId="0" borderId="0" xfId="0" applyNumberFormat="1" applyFont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8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164" fontId="10" fillId="10" borderId="0" xfId="0" applyNumberFormat="1" applyFont="1" applyFill="1" applyAlignment="1">
      <alignment horizontal="right"/>
    </xf>
    <xf numFmtId="164" fontId="10" fillId="3" borderId="7" xfId="0" applyNumberFormat="1" applyFont="1" applyFill="1" applyBorder="1" applyAlignment="1">
      <alignment horizontal="right"/>
    </xf>
    <xf numFmtId="164" fontId="10" fillId="3" borderId="8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/>
    </xf>
    <xf numFmtId="0" fontId="1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18"/>
  <sheetViews>
    <sheetView tabSelected="1" topLeftCell="E847" zoomScale="70" workbookViewId="0">
      <selection activeCell="A36" sqref="A36:K36"/>
    </sheetView>
  </sheetViews>
  <sheetFormatPr defaultColWidth="9" defaultRowHeight="12.75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2" max="12" width="27.42578125" style="1" customWidth="1"/>
    <col min="13" max="13" width="17.42578125" style="1" customWidth="1"/>
    <col min="14" max="14" width="16.42578125" style="1" customWidth="1"/>
    <col min="15" max="30" width="9" style="1" hidden="1"/>
    <col min="31" max="31" width="149" style="1" hidden="1" customWidth="1"/>
    <col min="32" max="32" width="113" style="1" hidden="1" customWidth="1"/>
    <col min="33" max="36" width="9" style="1" hidden="1"/>
    <col min="37" max="37" width="14.28515625" style="1" customWidth="1"/>
    <col min="38" max="38" width="22.42578125" style="1" customWidth="1"/>
    <col min="39" max="39" width="16.42578125" style="1" customWidth="1"/>
    <col min="40" max="40" width="15.42578125" style="1" customWidth="1"/>
    <col min="41" max="41" width="17.85546875" style="1" customWidth="1"/>
  </cols>
  <sheetData>
    <row r="1" spans="1:13">
      <c r="A1" s="2" t="str">
        <f>CONCATENATE(Source!B1,"     СН-2012 (© ОАО МЦЦС 'Мосстройцены', ","2021",")")</f>
        <v>Smeta.RU  (495) 974-1589     СН-2012 (© ОАО МЦЦС 'Мосстройцены', 2021)</v>
      </c>
    </row>
    <row r="2" spans="1:13" ht="25.5">
      <c r="A2" s="3"/>
      <c r="B2" s="3"/>
      <c r="C2" s="3"/>
      <c r="D2" s="3"/>
      <c r="E2" s="3"/>
      <c r="F2" s="3"/>
      <c r="G2" s="3"/>
      <c r="H2" s="3"/>
      <c r="I2" s="3"/>
      <c r="J2" s="59" t="s">
        <v>0</v>
      </c>
      <c r="K2" s="59"/>
      <c r="L2" s="4" t="s">
        <v>1</v>
      </c>
      <c r="M2" s="1" t="s">
        <v>0</v>
      </c>
    </row>
    <row r="3" spans="1:13" ht="16.5">
      <c r="A3" s="5"/>
      <c r="B3" s="60" t="s">
        <v>2</v>
      </c>
      <c r="C3" s="60"/>
      <c r="D3" s="60"/>
      <c r="E3" s="60"/>
      <c r="F3" s="6"/>
      <c r="G3" s="60" t="s">
        <v>3</v>
      </c>
      <c r="H3" s="60"/>
      <c r="I3" s="60"/>
      <c r="J3" s="60"/>
      <c r="K3" s="60"/>
    </row>
    <row r="4" spans="1:13" ht="14.25">
      <c r="A4" s="6"/>
      <c r="B4" s="61"/>
      <c r="C4" s="61"/>
      <c r="D4" s="61"/>
      <c r="E4" s="61"/>
      <c r="F4" s="6"/>
      <c r="G4" s="61"/>
      <c r="H4" s="61"/>
      <c r="I4" s="61"/>
      <c r="J4" s="61"/>
      <c r="K4" s="61"/>
    </row>
    <row r="5" spans="1:13" ht="14.25">
      <c r="A5" s="6"/>
      <c r="B5" s="6"/>
      <c r="C5" s="7"/>
      <c r="D5" s="7"/>
      <c r="E5" s="7"/>
      <c r="F5" s="6"/>
      <c r="G5" s="7"/>
      <c r="H5" s="7"/>
      <c r="I5" s="7"/>
      <c r="J5" s="7"/>
      <c r="K5" s="7"/>
    </row>
    <row r="6" spans="1:13" ht="14.25">
      <c r="A6" s="7"/>
      <c r="B6" s="61" t="str">
        <f>CONCATENATE("______________________ ",IF(Source!AL12&lt;&gt;"",Source!AL12,""))</f>
        <v xml:space="preserve">______________________ </v>
      </c>
      <c r="C6" s="61"/>
      <c r="D6" s="61"/>
      <c r="E6" s="61"/>
      <c r="F6" s="6"/>
      <c r="G6" s="61" t="str">
        <f>CONCATENATE("______________________ ",IF(Source!AH12&lt;&gt;"",Source!AH12,""))</f>
        <v xml:space="preserve">______________________ </v>
      </c>
      <c r="H6" s="61"/>
      <c r="I6" s="61"/>
      <c r="J6" s="61"/>
      <c r="K6" s="61"/>
    </row>
    <row r="7" spans="1:13" ht="14.25" customHeight="1">
      <c r="A7" s="8"/>
      <c r="B7" s="62" t="s">
        <v>4</v>
      </c>
      <c r="C7" s="62"/>
      <c r="D7" s="62"/>
      <c r="E7" s="62"/>
      <c r="F7" s="6"/>
      <c r="G7" s="62" t="s">
        <v>4</v>
      </c>
      <c r="H7" s="62"/>
      <c r="I7" s="62"/>
      <c r="J7" s="62"/>
      <c r="K7" s="62"/>
    </row>
    <row r="9" spans="1:13" ht="14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5.75" customHeight="1">
      <c r="A10" s="63" t="s">
        <v>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</row>
    <row r="11" spans="1:13" ht="12.75" customHeight="1">
      <c r="A11" s="64" t="s">
        <v>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3" ht="14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3" ht="18" hidden="1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13" ht="14.25" hidden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3" ht="18" customHeight="1">
      <c r="A15" s="66" t="str">
        <f>IF(Source!G12&lt;&gt;"Новый объект",Source!G12,"")</f>
        <v>Благоустройство прилегающих к кладбищам территорий по Южному административному округу в 2022г.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4" t="s">
        <v>7</v>
      </c>
    </row>
    <row r="16" spans="1:13" ht="12.75" customHeight="1">
      <c r="A16" s="64" t="s">
        <v>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40" ht="14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40" ht="14.25" customHeight="1">
      <c r="A18" s="62" t="str">
        <f>CONCATENATE("Основание: чертежи № ",Source!J12)</f>
        <v xml:space="preserve">Основание: чертежи № 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40" ht="14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40" ht="14.25">
      <c r="A20" s="6"/>
      <c r="B20" s="6"/>
      <c r="C20" s="6"/>
      <c r="D20" s="6"/>
      <c r="E20" s="6"/>
      <c r="F20" s="61" t="s">
        <v>9</v>
      </c>
      <c r="G20" s="61"/>
      <c r="H20" s="61"/>
      <c r="I20" s="67">
        <f>(Source!F1325/1000)</f>
        <v>2352.1974500000001</v>
      </c>
      <c r="J20" s="67"/>
      <c r="K20" s="6" t="s">
        <v>10</v>
      </c>
    </row>
    <row r="21" spans="1:40" ht="14.25" hidden="1">
      <c r="A21" s="6"/>
      <c r="B21" s="6"/>
      <c r="C21" s="6"/>
      <c r="D21" s="6"/>
      <c r="E21" s="6"/>
      <c r="F21" s="61" t="s">
        <v>11</v>
      </c>
      <c r="G21" s="61"/>
      <c r="H21" s="61"/>
      <c r="I21" s="67">
        <f>(Source!F1311)/1000</f>
        <v>0</v>
      </c>
      <c r="J21" s="67"/>
      <c r="K21" s="6" t="s">
        <v>10</v>
      </c>
    </row>
    <row r="22" spans="1:40" ht="14.25" hidden="1">
      <c r="A22" s="6"/>
      <c r="B22" s="6"/>
      <c r="C22" s="6"/>
      <c r="D22" s="6"/>
      <c r="E22" s="6"/>
      <c r="F22" s="61" t="s">
        <v>12</v>
      </c>
      <c r="G22" s="61"/>
      <c r="H22" s="61"/>
      <c r="I22" s="67">
        <f>(Source!F1312)/1000</f>
        <v>0</v>
      </c>
      <c r="J22" s="67"/>
      <c r="K22" s="6" t="s">
        <v>10</v>
      </c>
    </row>
    <row r="23" spans="1:40" ht="14.25" hidden="1">
      <c r="A23" s="6"/>
      <c r="B23" s="6"/>
      <c r="C23" s="6"/>
      <c r="D23" s="6"/>
      <c r="E23" s="6"/>
      <c r="F23" s="61" t="s">
        <v>13</v>
      </c>
      <c r="G23" s="61"/>
      <c r="H23" s="61"/>
      <c r="I23" s="67">
        <f>(Source!F1303)/1000</f>
        <v>0</v>
      </c>
      <c r="J23" s="67"/>
      <c r="K23" s="6" t="s">
        <v>10</v>
      </c>
    </row>
    <row r="24" spans="1:40" ht="14.25" hidden="1">
      <c r="A24" s="6"/>
      <c r="B24" s="6"/>
      <c r="C24" s="6"/>
      <c r="D24" s="6"/>
      <c r="E24" s="6"/>
      <c r="F24" s="61" t="s">
        <v>14</v>
      </c>
      <c r="G24" s="61"/>
      <c r="H24" s="61"/>
      <c r="I24" s="67">
        <f>(Source!F1313+Source!F1314)/1000</f>
        <v>1960.16454</v>
      </c>
      <c r="J24" s="67"/>
      <c r="K24" s="6" t="s">
        <v>10</v>
      </c>
    </row>
    <row r="25" spans="1:40" ht="14.25">
      <c r="A25" s="6"/>
      <c r="B25" s="6"/>
      <c r="C25" s="6"/>
      <c r="D25" s="6"/>
      <c r="E25" s="6"/>
      <c r="F25" s="61" t="s">
        <v>15</v>
      </c>
      <c r="G25" s="61"/>
      <c r="H25" s="61"/>
      <c r="I25" s="67">
        <f>(Source!F1309+Source!F1308)/1000</f>
        <v>491.38607000000002</v>
      </c>
      <c r="J25" s="67"/>
      <c r="K25" s="6" t="s">
        <v>10</v>
      </c>
    </row>
    <row r="26" spans="1:40" ht="14.25">
      <c r="A26" s="6" t="s">
        <v>16</v>
      </c>
      <c r="B26" s="6"/>
      <c r="C26" s="6"/>
      <c r="D26" s="10"/>
      <c r="E26" s="11"/>
      <c r="F26" s="6"/>
      <c r="G26" s="6"/>
      <c r="H26" s="6"/>
      <c r="I26" s="6"/>
      <c r="J26" s="6"/>
      <c r="K26" s="6"/>
      <c r="L26" s="4" t="s">
        <v>17</v>
      </c>
      <c r="M26" s="1" t="s">
        <v>18</v>
      </c>
    </row>
    <row r="27" spans="1:40" ht="14.25" customHeight="1">
      <c r="A27" s="68" t="s">
        <v>19</v>
      </c>
      <c r="B27" s="68" t="s">
        <v>20</v>
      </c>
      <c r="C27" s="68" t="s">
        <v>21</v>
      </c>
      <c r="D27" s="68" t="s">
        <v>22</v>
      </c>
      <c r="E27" s="68" t="s">
        <v>23</v>
      </c>
      <c r="F27" s="68" t="s">
        <v>24</v>
      </c>
      <c r="G27" s="68" t="s">
        <v>25</v>
      </c>
      <c r="H27" s="68" t="s">
        <v>26</v>
      </c>
      <c r="I27" s="68" t="s">
        <v>27</v>
      </c>
      <c r="J27" s="68" t="s">
        <v>28</v>
      </c>
      <c r="K27" s="12" t="s">
        <v>29</v>
      </c>
    </row>
    <row r="28" spans="1:40" ht="28.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13" t="s">
        <v>30</v>
      </c>
      <c r="L28" s="4" t="s">
        <v>31</v>
      </c>
      <c r="M28" s="4" t="s">
        <v>32</v>
      </c>
      <c r="N28" s="4" t="s">
        <v>33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 t="s">
        <v>34</v>
      </c>
      <c r="AL28" s="4" t="s">
        <v>7</v>
      </c>
      <c r="AM28" s="4" t="s">
        <v>35</v>
      </c>
      <c r="AN28" s="4" t="s">
        <v>36</v>
      </c>
    </row>
    <row r="29" spans="1:40" ht="28.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13" t="s">
        <v>37</v>
      </c>
    </row>
    <row r="30" spans="1:40" ht="14.25">
      <c r="A30" s="13">
        <v>1</v>
      </c>
      <c r="B30" s="13">
        <v>2</v>
      </c>
      <c r="C30" s="13">
        <v>3</v>
      </c>
      <c r="D30" s="13">
        <v>4</v>
      </c>
      <c r="E30" s="13">
        <v>5</v>
      </c>
      <c r="F30" s="13">
        <v>6</v>
      </c>
      <c r="G30" s="13">
        <v>7</v>
      </c>
      <c r="H30" s="13">
        <v>8</v>
      </c>
      <c r="I30" s="13">
        <v>9</v>
      </c>
      <c r="J30" s="13">
        <v>10</v>
      </c>
      <c r="K30" s="13">
        <v>11</v>
      </c>
    </row>
    <row r="32" spans="1:40" ht="33" customHeight="1">
      <c r="A32" s="69" t="str">
        <f>CONCATENATE("Локальная смета: ",IF(Source!G20&lt;&gt;"Новая локальная смета",Source!G20,""))</f>
        <v>Локальная смета: Благоустройство прилегающих к кладбищам территорий по Южному административному округу в 2022г.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AE32" s="14" t="str">
        <f>CONCATENATE("Локальная смета: ",IF(Source!G20&lt;&gt;"Новая локальная смета",Source!G20,""))</f>
        <v>Локальная смета: Благоустройство прилегающих к кладбищам территорий по Южному административному округу в 2022г.</v>
      </c>
    </row>
    <row r="34" spans="1:40" ht="16.5" customHeight="1">
      <c r="A34" s="70" t="str">
        <f>CONCATENATE("Раздел: ",IF(Source!G24&lt;&gt;"Новый раздел",Source!G24,""))</f>
        <v>Раздел: Борисовское кладбище, ул.Борисовские пруды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</row>
    <row r="36" spans="1:40" ht="16.5" customHeight="1">
      <c r="A36" s="70" t="str">
        <f>CONCATENATE("Подраздел: ",IF(Source!G28&lt;&gt;"Новый подраздел",Source!G28,""))</f>
        <v>Подраздел: Ремонт асфальтобетонного покрытия - 150,0 м2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</row>
    <row r="37" spans="1:40" ht="76.5">
      <c r="A37" s="15" t="str">
        <f>Source!E32</f>
        <v>1</v>
      </c>
      <c r="B37" s="16" t="str">
        <f>Source!F32</f>
        <v>2.1-3101-12-3/1</v>
      </c>
      <c r="C37" s="16" t="str">
        <f>Source!G32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37" s="17" t="str">
        <f>Source!H32</f>
        <v>м2</v>
      </c>
      <c r="E37" s="3">
        <f>Source!I32</f>
        <v>150</v>
      </c>
      <c r="F37" s="18"/>
      <c r="G37" s="19"/>
      <c r="H37" s="3"/>
      <c r="I37" s="3"/>
      <c r="J37" s="9"/>
      <c r="K37" s="9"/>
      <c r="L37" s="20" t="s">
        <v>38</v>
      </c>
      <c r="M37" s="1">
        <v>150</v>
      </c>
      <c r="N37" s="1" t="s">
        <v>39</v>
      </c>
      <c r="Q37" s="1">
        <f>ROUND((Source!BZ32/100)*ROUND((Source!AF32*Source!AV32)*Source!I32,2),2)</f>
        <v>6619.2</v>
      </c>
      <c r="R37" s="1">
        <f>Source!X32</f>
        <v>6619.2</v>
      </c>
      <c r="S37" s="1">
        <f>ROUND((Source!CA32/100)*ROUND((Source!AF32*Source!AV32)*Source!I32,2),2)</f>
        <v>945.6</v>
      </c>
      <c r="T37" s="1">
        <f>Source!Y32</f>
        <v>945.6</v>
      </c>
      <c r="U37" s="1">
        <f>ROUND((175/100)*ROUND((Source!AE32*Source!AV32)*Source!I32,2),2)</f>
        <v>11048.63</v>
      </c>
      <c r="V37" s="1">
        <f>ROUND((108/100)*ROUND(Source!CS32*Source!I32,2),2)</f>
        <v>6818.58</v>
      </c>
      <c r="AK37" s="21">
        <v>116550.21</v>
      </c>
      <c r="AL37" s="1" t="s">
        <v>40</v>
      </c>
      <c r="AM37" s="1" t="s">
        <v>41</v>
      </c>
      <c r="AN37" s="22" t="s">
        <v>42</v>
      </c>
    </row>
    <row r="38" spans="1:40" ht="38.25">
      <c r="A38" s="15"/>
      <c r="B38" s="16"/>
      <c r="C38" s="16" t="s">
        <v>43</v>
      </c>
      <c r="D38" s="17"/>
      <c r="E38" s="3"/>
      <c r="F38" s="18">
        <f>Source!AO32</f>
        <v>63.04</v>
      </c>
      <c r="G38" s="19">
        <f>Source!DG32</f>
        <v>0</v>
      </c>
      <c r="H38" s="3">
        <f>Source!AV32</f>
        <v>1</v>
      </c>
      <c r="I38" s="3">
        <f>IF(Source!BA32&lt;&gt;0,Source!BA32,1)</f>
        <v>1</v>
      </c>
      <c r="J38" s="9">
        <f>Source!S32</f>
        <v>9456</v>
      </c>
      <c r="K38" s="9"/>
      <c r="N38" s="1" t="s">
        <v>44</v>
      </c>
      <c r="AK38" s="23">
        <v>81923.16</v>
      </c>
    </row>
    <row r="39" spans="1:40" ht="14.25">
      <c r="A39" s="15"/>
      <c r="B39" s="16"/>
      <c r="C39" s="16" t="s">
        <v>45</v>
      </c>
      <c r="D39" s="17"/>
      <c r="E39" s="3"/>
      <c r="F39" s="18">
        <f>Source!AM32</f>
        <v>91.52</v>
      </c>
      <c r="G39" s="19">
        <f>Source!DE32</f>
        <v>0</v>
      </c>
      <c r="H39" s="3">
        <f>Source!AV32</f>
        <v>1</v>
      </c>
      <c r="I39" s="3">
        <f>IF(Source!BB32&lt;&gt;0,Source!BB32,1)</f>
        <v>1</v>
      </c>
      <c r="J39" s="9">
        <f>Source!Q32</f>
        <v>13728</v>
      </c>
      <c r="K39" s="9"/>
    </row>
    <row r="40" spans="1:40" ht="14.25">
      <c r="A40" s="15"/>
      <c r="B40" s="16"/>
      <c r="C40" s="16" t="s">
        <v>46</v>
      </c>
      <c r="D40" s="17"/>
      <c r="E40" s="3"/>
      <c r="F40" s="18">
        <f>Source!AN32</f>
        <v>42.09</v>
      </c>
      <c r="G40" s="19">
        <f>Source!DF32</f>
        <v>0</v>
      </c>
      <c r="H40" s="3">
        <f>Source!AV32</f>
        <v>1</v>
      </c>
      <c r="I40" s="3">
        <f>IF(Source!BS32&lt;&gt;0,Source!BS32,1)</f>
        <v>1</v>
      </c>
      <c r="J40" s="24">
        <f>Source!R32</f>
        <v>6313.5</v>
      </c>
      <c r="K40" s="9"/>
    </row>
    <row r="41" spans="1:40" ht="14.25">
      <c r="A41" s="15"/>
      <c r="B41" s="16"/>
      <c r="C41" s="16" t="s">
        <v>47</v>
      </c>
      <c r="D41" s="17"/>
      <c r="E41" s="3"/>
      <c r="F41" s="18">
        <f>Source!AL32</f>
        <v>378.74</v>
      </c>
      <c r="G41" s="19">
        <f>Source!DD32</f>
        <v>0</v>
      </c>
      <c r="H41" s="3">
        <f>Source!AW32</f>
        <v>1</v>
      </c>
      <c r="I41" s="3">
        <f>IF(Source!BC32&lt;&gt;0,Source!BC32,1)</f>
        <v>1</v>
      </c>
      <c r="J41" s="9">
        <f>Source!P32</f>
        <v>56811</v>
      </c>
      <c r="K41" s="9"/>
    </row>
    <row r="42" spans="1:40" ht="28.5">
      <c r="A42" s="15" t="str">
        <f>Source!E33</f>
        <v>1,1</v>
      </c>
      <c r="B42" s="16" t="str">
        <f>Source!F33</f>
        <v>9999990001</v>
      </c>
      <c r="C42" s="16" t="s">
        <v>48</v>
      </c>
      <c r="D42" s="17" t="str">
        <f>Source!H33</f>
        <v>т</v>
      </c>
      <c r="E42" s="3">
        <f>Source!I33</f>
        <v>-18</v>
      </c>
      <c r="F42" s="18">
        <f>Source!AK33</f>
        <v>0</v>
      </c>
      <c r="G42" s="19"/>
      <c r="H42" s="3">
        <f>Source!AW33</f>
        <v>1</v>
      </c>
      <c r="I42" s="3">
        <f>IF(Source!BC33&lt;&gt;0,Source!BC33,1)</f>
        <v>1</v>
      </c>
      <c r="J42" s="9">
        <f>Source!O33</f>
        <v>0</v>
      </c>
      <c r="K42" s="9"/>
      <c r="Q42" s="1">
        <f>ROUND((Source!BZ33/100)*ROUND((Source!AF33*Source!AV33)*Source!I33,2),2)</f>
        <v>0</v>
      </c>
      <c r="R42" s="1">
        <f>Source!X33</f>
        <v>0</v>
      </c>
      <c r="S42" s="1">
        <f>ROUND((Source!CA33/100)*ROUND((Source!AF33*Source!AV33)*Source!I33,2),2)</f>
        <v>0</v>
      </c>
      <c r="T42" s="1">
        <f>Source!Y33</f>
        <v>0</v>
      </c>
      <c r="U42" s="1">
        <f>ROUND((175/100)*ROUND((Source!AE33*Source!AV33)*Source!I33,2),2)</f>
        <v>0</v>
      </c>
      <c r="V42" s="1">
        <f>ROUND((108/100)*ROUND(Source!CS33*Source!I33,2),2)</f>
        <v>0</v>
      </c>
      <c r="AL42" s="8"/>
    </row>
    <row r="43" spans="1:40" ht="14.25">
      <c r="A43" s="15"/>
      <c r="B43" s="16"/>
      <c r="C43" s="16" t="s">
        <v>49</v>
      </c>
      <c r="D43" s="17" t="s">
        <v>50</v>
      </c>
      <c r="E43" s="3">
        <f>Source!AT32</f>
        <v>70</v>
      </c>
      <c r="F43" s="18"/>
      <c r="G43" s="19"/>
      <c r="H43" s="3"/>
      <c r="I43" s="3"/>
      <c r="J43" s="9">
        <f>SUM(R37:R42)</f>
        <v>6619.2</v>
      </c>
      <c r="K43" s="9"/>
    </row>
    <row r="44" spans="1:40" ht="14.25">
      <c r="A44" s="15"/>
      <c r="B44" s="16"/>
      <c r="C44" s="16" t="s">
        <v>51</v>
      </c>
      <c r="D44" s="17" t="s">
        <v>50</v>
      </c>
      <c r="E44" s="3">
        <f>Source!AU32</f>
        <v>10</v>
      </c>
      <c r="F44" s="18"/>
      <c r="G44" s="19"/>
      <c r="H44" s="3"/>
      <c r="I44" s="3"/>
      <c r="J44" s="9">
        <f>SUM(T37:T43)</f>
        <v>945.6</v>
      </c>
      <c r="K44" s="9"/>
    </row>
    <row r="45" spans="1:40" ht="14.25">
      <c r="A45" s="15"/>
      <c r="B45" s="16"/>
      <c r="C45" s="16" t="s">
        <v>52</v>
      </c>
      <c r="D45" s="17" t="s">
        <v>50</v>
      </c>
      <c r="E45" s="3">
        <f>108</f>
        <v>108</v>
      </c>
      <c r="F45" s="18"/>
      <c r="G45" s="19"/>
      <c r="H45" s="3"/>
      <c r="I45" s="3"/>
      <c r="J45" s="9">
        <f>SUM(V37:V44)</f>
        <v>6818.58</v>
      </c>
      <c r="K45" s="9"/>
    </row>
    <row r="46" spans="1:40" ht="14.25">
      <c r="A46" s="15"/>
      <c r="B46" s="16"/>
      <c r="C46" s="16" t="s">
        <v>53</v>
      </c>
      <c r="D46" s="17" t="s">
        <v>54</v>
      </c>
      <c r="E46" s="3">
        <f>Source!AQ32</f>
        <v>0.23</v>
      </c>
      <c r="F46" s="18"/>
      <c r="G46" s="19">
        <f>Source!DI32</f>
        <v>0</v>
      </c>
      <c r="H46" s="3">
        <f>Source!AV32</f>
        <v>1</v>
      </c>
      <c r="I46" s="3"/>
      <c r="J46" s="9"/>
      <c r="K46" s="9">
        <f>Source!U32</f>
        <v>34.5</v>
      </c>
    </row>
    <row r="47" spans="1:40" ht="15">
      <c r="A47" s="25"/>
      <c r="B47" s="25"/>
      <c r="C47" s="25"/>
      <c r="D47" s="25"/>
      <c r="E47" s="25"/>
      <c r="F47" s="25"/>
      <c r="G47" s="25"/>
      <c r="H47" s="25"/>
      <c r="I47" s="71">
        <f>J38+J39+J41+J43+J44+J45+SUM(J42:J42)</f>
        <v>94378.38</v>
      </c>
      <c r="J47" s="71"/>
      <c r="K47" s="26">
        <f>IF(Source!I32&lt;&gt;0,ROUND(I47/Source!I32,2),0)</f>
        <v>629.19000000000005</v>
      </c>
      <c r="P47" s="27">
        <f>I47</f>
        <v>94378.38</v>
      </c>
    </row>
    <row r="48" spans="1:40" ht="76.5">
      <c r="A48" s="15" t="str">
        <f>Source!E34</f>
        <v>2</v>
      </c>
      <c r="B48" s="16" t="str">
        <f>Source!F34</f>
        <v>1.49-9201-1-2/1</v>
      </c>
      <c r="C48" s="16" t="str">
        <f>Source!G34</f>
        <v>Перевозка строительного мусора автосамосвалами грузоподъемностью до 10 т на расстояние 1 км - при механизированной погрузке (потери к-0,8)</v>
      </c>
      <c r="D48" s="17" t="str">
        <f>Source!H34</f>
        <v>т</v>
      </c>
      <c r="E48" s="3">
        <f>Source!I34</f>
        <v>14.4</v>
      </c>
      <c r="F48" s="18"/>
      <c r="G48" s="19"/>
      <c r="H48" s="3"/>
      <c r="I48" s="3"/>
      <c r="J48" s="9"/>
      <c r="K48" s="9"/>
      <c r="L48" s="28" t="s">
        <v>55</v>
      </c>
      <c r="Q48" s="1">
        <f>ROUND((Source!BZ34/100)*ROUND((Source!AF34*Source!AV34)*Source!I34,2),2)</f>
        <v>0</v>
      </c>
      <c r="R48" s="1">
        <f>Source!X34</f>
        <v>0</v>
      </c>
      <c r="S48" s="1">
        <f>ROUND((Source!CA34/100)*ROUND((Source!AF34*Source!AV34)*Source!I34,2),2)</f>
        <v>0</v>
      </c>
      <c r="T48" s="1">
        <f>Source!Y34</f>
        <v>0</v>
      </c>
      <c r="U48" s="1">
        <f>ROUND((175/100)*ROUND((Source!AE34*Source!AV34)*Source!I34,2),2)</f>
        <v>831.85</v>
      </c>
      <c r="V48" s="1">
        <f>ROUND((108/100)*ROUND(Source!CS34*Source!I34,2),2)</f>
        <v>513.37</v>
      </c>
    </row>
    <row r="49" spans="1:22">
      <c r="C49" s="29" t="str">
        <f>"Объем: "&amp;Source!I34&amp;"=18*"&amp;"0,8"</f>
        <v>Объем: 14,4=18*0,8</v>
      </c>
    </row>
    <row r="50" spans="1:22" ht="14.25">
      <c r="A50" s="15"/>
      <c r="B50" s="16"/>
      <c r="C50" s="16" t="s">
        <v>43</v>
      </c>
      <c r="D50" s="17"/>
      <c r="E50" s="3"/>
      <c r="F50" s="18">
        <f>Source!AO34</f>
        <v>0</v>
      </c>
      <c r="G50" s="19">
        <f>Source!DG34</f>
        <v>0</v>
      </c>
      <c r="H50" s="3">
        <f>Source!AV34</f>
        <v>1</v>
      </c>
      <c r="I50" s="3">
        <f>IF(Source!BA34&lt;&gt;0,Source!BA34,1)</f>
        <v>1</v>
      </c>
      <c r="J50" s="9">
        <f>Source!S34</f>
        <v>0</v>
      </c>
      <c r="K50" s="9"/>
    </row>
    <row r="51" spans="1:22" ht="14.25">
      <c r="A51" s="15"/>
      <c r="B51" s="16"/>
      <c r="C51" s="16" t="s">
        <v>45</v>
      </c>
      <c r="D51" s="17"/>
      <c r="E51" s="3"/>
      <c r="F51" s="18">
        <f>Source!AM34</f>
        <v>61.22</v>
      </c>
      <c r="G51" s="19">
        <f>Source!DE34</f>
        <v>0</v>
      </c>
      <c r="H51" s="3">
        <f>Source!AV34</f>
        <v>1</v>
      </c>
      <c r="I51" s="3">
        <f>IF(Source!BB34&lt;&gt;0,Source!BB34,1)</f>
        <v>1</v>
      </c>
      <c r="J51" s="9">
        <f>Source!Q34</f>
        <v>881.57</v>
      </c>
      <c r="K51" s="9"/>
    </row>
    <row r="52" spans="1:22" ht="14.25">
      <c r="A52" s="15"/>
      <c r="B52" s="16"/>
      <c r="C52" s="16" t="s">
        <v>46</v>
      </c>
      <c r="D52" s="17"/>
      <c r="E52" s="3"/>
      <c r="F52" s="18">
        <f>Source!AN34</f>
        <v>33.01</v>
      </c>
      <c r="G52" s="19">
        <f>Source!DF34</f>
        <v>0</v>
      </c>
      <c r="H52" s="3">
        <f>Source!AV34</f>
        <v>1</v>
      </c>
      <c r="I52" s="3">
        <f>IF(Source!BS34&lt;&gt;0,Source!BS34,1)</f>
        <v>1</v>
      </c>
      <c r="J52" s="24">
        <f>Source!R34</f>
        <v>475.34</v>
      </c>
      <c r="K52" s="9"/>
    </row>
    <row r="53" spans="1:22" ht="14.25">
      <c r="A53" s="15"/>
      <c r="B53" s="16"/>
      <c r="C53" s="16" t="s">
        <v>47</v>
      </c>
      <c r="D53" s="17"/>
      <c r="E53" s="3"/>
      <c r="F53" s="18">
        <f>Source!AL34</f>
        <v>0</v>
      </c>
      <c r="G53" s="19">
        <f>Source!DD34</f>
        <v>0</v>
      </c>
      <c r="H53" s="3">
        <f>Source!AW34</f>
        <v>1</v>
      </c>
      <c r="I53" s="3">
        <f>IF(Source!BC34&lt;&gt;0,Source!BC34,1)</f>
        <v>1</v>
      </c>
      <c r="J53" s="9">
        <f>Source!P34</f>
        <v>0</v>
      </c>
      <c r="K53" s="9"/>
    </row>
    <row r="54" spans="1:22" ht="14.25">
      <c r="A54" s="15"/>
      <c r="B54" s="16"/>
      <c r="C54" s="16" t="s">
        <v>49</v>
      </c>
      <c r="D54" s="17" t="s">
        <v>50</v>
      </c>
      <c r="E54" s="3">
        <f>Source!AT34</f>
        <v>0</v>
      </c>
      <c r="F54" s="18"/>
      <c r="G54" s="19"/>
      <c r="H54" s="3"/>
      <c r="I54" s="3"/>
      <c r="J54" s="9">
        <f>SUM(R48:R53)</f>
        <v>0</v>
      </c>
      <c r="K54" s="9"/>
    </row>
    <row r="55" spans="1:22" ht="14.25">
      <c r="A55" s="15"/>
      <c r="B55" s="16"/>
      <c r="C55" s="16" t="s">
        <v>51</v>
      </c>
      <c r="D55" s="17" t="s">
        <v>50</v>
      </c>
      <c r="E55" s="3">
        <f>Source!AU34</f>
        <v>0</v>
      </c>
      <c r="F55" s="18"/>
      <c r="G55" s="19"/>
      <c r="H55" s="3"/>
      <c r="I55" s="3"/>
      <c r="J55" s="9">
        <f>SUM(T48:T54)</f>
        <v>0</v>
      </c>
      <c r="K55" s="9"/>
    </row>
    <row r="56" spans="1:22" ht="14.25">
      <c r="A56" s="15"/>
      <c r="B56" s="16"/>
      <c r="C56" s="16" t="s">
        <v>53</v>
      </c>
      <c r="D56" s="17" t="s">
        <v>54</v>
      </c>
      <c r="E56" s="3">
        <f>Source!AQ34</f>
        <v>0</v>
      </c>
      <c r="F56" s="18"/>
      <c r="G56" s="19">
        <f>Source!DI34</f>
        <v>0</v>
      </c>
      <c r="H56" s="3">
        <f>Source!AV34</f>
        <v>1</v>
      </c>
      <c r="I56" s="3"/>
      <c r="J56" s="9"/>
      <c r="K56" s="9">
        <f>Source!U34</f>
        <v>0</v>
      </c>
    </row>
    <row r="57" spans="1:22" ht="15">
      <c r="A57" s="25"/>
      <c r="B57" s="25"/>
      <c r="C57" s="25"/>
      <c r="D57" s="25"/>
      <c r="E57" s="25"/>
      <c r="F57" s="25"/>
      <c r="G57" s="25"/>
      <c r="H57" s="25"/>
      <c r="I57" s="71">
        <f>J50+J51+J53+J54+J55</f>
        <v>881.57</v>
      </c>
      <c r="J57" s="71"/>
      <c r="K57" s="26">
        <f>IF(Source!I34&lt;&gt;0,ROUND(I57/Source!I34,2),0)</f>
        <v>61.22</v>
      </c>
      <c r="P57" s="27">
        <f>I57</f>
        <v>881.57</v>
      </c>
    </row>
    <row r="58" spans="1:22" ht="76.5">
      <c r="A58" s="15" t="str">
        <f>Source!E35</f>
        <v>3</v>
      </c>
      <c r="B58" s="16" t="str">
        <f>Source!F35</f>
        <v>1.49-9201-1-3/1</v>
      </c>
      <c r="C58" s="16" t="str">
        <f>Source!G35</f>
        <v>Перевозка строительного мусора автосамосвалами грузоподъемностью до 10 т - добавляется на каждый последующий 1 км до 100 км</v>
      </c>
      <c r="D58" s="17" t="str">
        <f>Source!H35</f>
        <v>т</v>
      </c>
      <c r="E58" s="3">
        <f>Source!I35</f>
        <v>14.4</v>
      </c>
      <c r="F58" s="18"/>
      <c r="G58" s="19"/>
      <c r="H58" s="3"/>
      <c r="I58" s="3"/>
      <c r="J58" s="9"/>
      <c r="K58" s="9"/>
      <c r="L58" s="28" t="s">
        <v>55</v>
      </c>
      <c r="Q58" s="1">
        <f>ROUND((Source!BZ35/100)*ROUND((Source!AF35*Source!AV35)*Source!I35,2),2)</f>
        <v>0</v>
      </c>
      <c r="R58" s="1">
        <f>Source!X35</f>
        <v>0</v>
      </c>
      <c r="S58" s="1">
        <f>ROUND((Source!CA35/100)*ROUND((Source!AF35*Source!AV35)*Source!I35,2),2)</f>
        <v>0</v>
      </c>
      <c r="T58" s="1">
        <f>Source!Y35</f>
        <v>0</v>
      </c>
      <c r="U58" s="1">
        <f>ROUND((175/100)*ROUND((Source!AE35*Source!AV35)*Source!I35,2),2)</f>
        <v>20100.54</v>
      </c>
      <c r="V58" s="1">
        <f>ROUND((108/100)*ROUND(Source!CS35*Source!I35,2),2)</f>
        <v>12404.9</v>
      </c>
    </row>
    <row r="59" spans="1:22" ht="14.25">
      <c r="A59" s="15"/>
      <c r="B59" s="16"/>
      <c r="C59" s="16" t="s">
        <v>43</v>
      </c>
      <c r="D59" s="17"/>
      <c r="E59" s="3"/>
      <c r="F59" s="18">
        <f>Source!AO35</f>
        <v>0</v>
      </c>
      <c r="G59" s="19" t="str">
        <f>Source!DG35</f>
        <v>*51</v>
      </c>
      <c r="H59" s="3">
        <f>Source!AV35</f>
        <v>1</v>
      </c>
      <c r="I59" s="3">
        <f>IF(Source!BA35&lt;&gt;0,Source!BA35,1)</f>
        <v>1</v>
      </c>
      <c r="J59" s="9">
        <f>Source!S35</f>
        <v>0</v>
      </c>
      <c r="K59" s="9"/>
    </row>
    <row r="60" spans="1:22" ht="14.25">
      <c r="A60" s="15"/>
      <c r="B60" s="16"/>
      <c r="C60" s="16" t="s">
        <v>45</v>
      </c>
      <c r="D60" s="17"/>
      <c r="E60" s="3"/>
      <c r="F60" s="18">
        <f>Source!AM35</f>
        <v>28.99</v>
      </c>
      <c r="G60" s="19" t="str">
        <f>Source!DE35</f>
        <v>*51</v>
      </c>
      <c r="H60" s="3">
        <f>Source!AV35</f>
        <v>1</v>
      </c>
      <c r="I60" s="3">
        <f>IF(Source!BB35&lt;&gt;0,Source!BB35,1)</f>
        <v>1</v>
      </c>
      <c r="J60" s="9">
        <f>Source!Q35</f>
        <v>21290.26</v>
      </c>
      <c r="K60" s="9"/>
    </row>
    <row r="61" spans="1:22" ht="14.25">
      <c r="A61" s="15"/>
      <c r="B61" s="16"/>
      <c r="C61" s="16" t="s">
        <v>46</v>
      </c>
      <c r="D61" s="17"/>
      <c r="E61" s="3"/>
      <c r="F61" s="18">
        <f>Source!AN35</f>
        <v>15.64</v>
      </c>
      <c r="G61" s="19" t="str">
        <f>Source!DF35</f>
        <v>*51</v>
      </c>
      <c r="H61" s="3">
        <f>Source!AV35</f>
        <v>1</v>
      </c>
      <c r="I61" s="3">
        <f>IF(Source!BS35&lt;&gt;0,Source!BS35,1)</f>
        <v>1</v>
      </c>
      <c r="J61" s="24">
        <f>Source!R35</f>
        <v>11486.02</v>
      </c>
      <c r="K61" s="9"/>
    </row>
    <row r="62" spans="1:22" ht="14.25">
      <c r="A62" s="15"/>
      <c r="B62" s="16"/>
      <c r="C62" s="16" t="s">
        <v>47</v>
      </c>
      <c r="D62" s="17"/>
      <c r="E62" s="3"/>
      <c r="F62" s="18">
        <f>Source!AL35</f>
        <v>0</v>
      </c>
      <c r="G62" s="19">
        <f>Source!DD35</f>
        <v>0</v>
      </c>
      <c r="H62" s="3">
        <f>Source!AW35</f>
        <v>1</v>
      </c>
      <c r="I62" s="3">
        <f>IF(Source!BC35&lt;&gt;0,Source!BC35,1)</f>
        <v>1</v>
      </c>
      <c r="J62" s="9">
        <f>Source!P35</f>
        <v>0</v>
      </c>
      <c r="K62" s="9"/>
    </row>
    <row r="63" spans="1:22" ht="14.25">
      <c r="A63" s="15"/>
      <c r="B63" s="16"/>
      <c r="C63" s="16" t="s">
        <v>49</v>
      </c>
      <c r="D63" s="17" t="s">
        <v>50</v>
      </c>
      <c r="E63" s="3">
        <f>Source!AT35</f>
        <v>0</v>
      </c>
      <c r="F63" s="18"/>
      <c r="G63" s="19"/>
      <c r="H63" s="3"/>
      <c r="I63" s="3"/>
      <c r="J63" s="9">
        <f>SUM(R58:R62)</f>
        <v>0</v>
      </c>
      <c r="K63" s="9"/>
    </row>
    <row r="64" spans="1:22" ht="14.25">
      <c r="A64" s="15"/>
      <c r="B64" s="16"/>
      <c r="C64" s="16" t="s">
        <v>51</v>
      </c>
      <c r="D64" s="17" t="s">
        <v>50</v>
      </c>
      <c r="E64" s="3">
        <f>Source!AU35</f>
        <v>0</v>
      </c>
      <c r="F64" s="18"/>
      <c r="G64" s="19"/>
      <c r="H64" s="3"/>
      <c r="I64" s="3"/>
      <c r="J64" s="9">
        <f>SUM(T58:T63)</f>
        <v>0</v>
      </c>
      <c r="K64" s="9"/>
    </row>
    <row r="65" spans="1:40" ht="14.25">
      <c r="A65" s="15"/>
      <c r="B65" s="16"/>
      <c r="C65" s="16" t="s">
        <v>53</v>
      </c>
      <c r="D65" s="17" t="s">
        <v>54</v>
      </c>
      <c r="E65" s="3">
        <f>Source!AQ35</f>
        <v>0</v>
      </c>
      <c r="F65" s="18"/>
      <c r="G65" s="19" t="str">
        <f>Source!DI35</f>
        <v>*51</v>
      </c>
      <c r="H65" s="3">
        <f>Source!AV35</f>
        <v>1</v>
      </c>
      <c r="I65" s="3"/>
      <c r="J65" s="9"/>
      <c r="K65" s="9">
        <f>Source!U35</f>
        <v>0</v>
      </c>
    </row>
    <row r="66" spans="1:40" ht="15">
      <c r="A66" s="25"/>
      <c r="B66" s="25"/>
      <c r="C66" s="25"/>
      <c r="D66" s="25"/>
      <c r="E66" s="25"/>
      <c r="F66" s="25"/>
      <c r="G66" s="25"/>
      <c r="H66" s="25"/>
      <c r="I66" s="71">
        <f>J59+J60+J62+J63+J64</f>
        <v>21290.26</v>
      </c>
      <c r="J66" s="71"/>
      <c r="K66" s="26">
        <f>IF(Source!I35&lt;&gt;0,ROUND(I66/Source!I35,2),0)</f>
        <v>1478.49</v>
      </c>
      <c r="P66" s="27">
        <f>I66</f>
        <v>21290.26</v>
      </c>
    </row>
    <row r="68" spans="1:40" ht="15" customHeight="1">
      <c r="A68" s="72" t="str">
        <f>CONCATENATE("Итого по подразделу: ",IF(Source!G37&lt;&gt;"Новый подраздел",Source!G37,""))</f>
        <v>Итого по подразделу: Ремонт асфальтобетонного покрытия - 150,0 м2</v>
      </c>
      <c r="B68" s="72"/>
      <c r="C68" s="72"/>
      <c r="D68" s="72"/>
      <c r="E68" s="72"/>
      <c r="F68" s="72"/>
      <c r="G68" s="72"/>
      <c r="H68" s="72"/>
      <c r="I68" s="73">
        <f>SUM(P36:P67)</f>
        <v>116550.21</v>
      </c>
      <c r="J68" s="73"/>
      <c r="K68" s="30"/>
    </row>
    <row r="70" spans="1:40" ht="14.25" customHeight="1">
      <c r="C70" s="62" t="str">
        <f>Source!H66</f>
        <v>Итого</v>
      </c>
      <c r="D70" s="62"/>
      <c r="E70" s="62"/>
      <c r="F70" s="62"/>
      <c r="G70" s="62"/>
      <c r="H70" s="62"/>
      <c r="I70" s="67">
        <f>IF(Source!F66=0,"",Source!F66)</f>
        <v>116550.21</v>
      </c>
      <c r="J70" s="67"/>
    </row>
    <row r="71" spans="1:40" ht="14.25" customHeight="1">
      <c r="C71" s="62" t="str">
        <f>Source!H67</f>
        <v>НДС 20%</v>
      </c>
      <c r="D71" s="62"/>
      <c r="E71" s="62"/>
      <c r="F71" s="62"/>
      <c r="G71" s="62"/>
      <c r="H71" s="62"/>
      <c r="I71" s="67">
        <f>IF(Source!F67=0,"",Source!F67)</f>
        <v>23310.04</v>
      </c>
      <c r="J71" s="67"/>
    </row>
    <row r="72" spans="1:40" ht="14.25" customHeight="1">
      <c r="C72" s="62" t="str">
        <f>Source!H68</f>
        <v>Всего</v>
      </c>
      <c r="D72" s="62"/>
      <c r="E72" s="62"/>
      <c r="F72" s="62"/>
      <c r="G72" s="62"/>
      <c r="H72" s="62"/>
      <c r="I72" s="67">
        <f>IF(Source!F68=0,"",Source!F68)</f>
        <v>139860.25</v>
      </c>
      <c r="J72" s="67"/>
    </row>
    <row r="73" spans="1:40" ht="14.25" customHeight="1">
      <c r="C73" s="62" t="str">
        <f>Source!H69</f>
        <v>С учётом выделенного финансирования к - 0,5857501461</v>
      </c>
      <c r="D73" s="62"/>
      <c r="E73" s="62"/>
      <c r="F73" s="62"/>
      <c r="G73" s="62"/>
      <c r="H73" s="62"/>
      <c r="I73" s="74">
        <f>IF(Source!F69=0,"",Source!F69)</f>
        <v>81923.16</v>
      </c>
      <c r="J73" s="74"/>
    </row>
    <row r="75" spans="1:40" ht="16.5" customHeight="1">
      <c r="A75" s="75" t="str">
        <f>CONCATENATE("Подраздел: ",IF(Source!G71&lt;&gt;"Новый подраздел",Source!G71,""))</f>
        <v>Подраздел: Замена бортового камня - 20,0 м.п.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</row>
    <row r="76" spans="1:40" ht="75">
      <c r="A76" s="15" t="str">
        <f>Source!E75</f>
        <v>1</v>
      </c>
      <c r="B76" s="16" t="str">
        <f>Source!F75</f>
        <v>2.1-3202-1-1/1</v>
      </c>
      <c r="C76" s="16" t="str">
        <f>Source!G75</f>
        <v>Замена бортового камня бетонного во дворовых территориях</v>
      </c>
      <c r="D76" s="17" t="str">
        <f>Source!H75</f>
        <v>м</v>
      </c>
      <c r="E76" s="3">
        <f>Source!I75</f>
        <v>20</v>
      </c>
      <c r="F76" s="18"/>
      <c r="G76" s="19"/>
      <c r="H76" s="3"/>
      <c r="I76" s="3"/>
      <c r="J76" s="9"/>
      <c r="K76" s="9"/>
      <c r="L76" s="31" t="s">
        <v>56</v>
      </c>
      <c r="M76" s="32">
        <v>20</v>
      </c>
      <c r="N76" s="32" t="s">
        <v>57</v>
      </c>
      <c r="O76" s="32"/>
      <c r="P76" s="32"/>
      <c r="Q76" s="32">
        <f>ROUND((Source!BZ75/100)*ROUND((Source!AF75*Source!AV75)*Source!I75,2),2)</f>
        <v>2073.96</v>
      </c>
      <c r="R76" s="32">
        <f>Source!X75</f>
        <v>2073.96</v>
      </c>
      <c r="S76" s="32">
        <f>ROUND((Source!CA75/100)*ROUND((Source!AF75*Source!AV75)*Source!I75,2),2)</f>
        <v>296.27999999999997</v>
      </c>
      <c r="T76" s="32">
        <f>Source!Y75</f>
        <v>296.27999999999997</v>
      </c>
      <c r="U76" s="32">
        <f>ROUND((175/100)*ROUND((Source!AE75*Source!AV75)*Source!I75,2),2)</f>
        <v>3955.7</v>
      </c>
      <c r="V76" s="32">
        <f>ROUND((108/100)*ROUND(Source!CS75*Source!I75,2),2)</f>
        <v>2441.23</v>
      </c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21">
        <v>29324.97</v>
      </c>
      <c r="AL76" s="1" t="s">
        <v>40</v>
      </c>
      <c r="AM76" s="32" t="s">
        <v>58</v>
      </c>
      <c r="AN76" s="22" t="s">
        <v>59</v>
      </c>
    </row>
    <row r="77" spans="1:40" ht="38.25">
      <c r="A77" s="15"/>
      <c r="B77" s="16"/>
      <c r="C77" s="16" t="s">
        <v>43</v>
      </c>
      <c r="D77" s="17"/>
      <c r="E77" s="3"/>
      <c r="F77" s="18">
        <f>Source!AO75</f>
        <v>148.13999999999999</v>
      </c>
      <c r="G77" s="19">
        <f>Source!DG75</f>
        <v>0</v>
      </c>
      <c r="H77" s="3">
        <f>Source!AV75</f>
        <v>1</v>
      </c>
      <c r="I77" s="3">
        <f>IF(Source!BA75&lt;&gt;0,Source!BA75,1)</f>
        <v>1</v>
      </c>
      <c r="J77" s="9">
        <f>Source!S75</f>
        <v>2962.8</v>
      </c>
      <c r="K77" s="9"/>
      <c r="N77" s="1" t="s">
        <v>44</v>
      </c>
      <c r="AK77" s="23">
        <v>20612.52</v>
      </c>
    </row>
    <row r="78" spans="1:40" ht="14.25">
      <c r="A78" s="15"/>
      <c r="B78" s="16"/>
      <c r="C78" s="16" t="s">
        <v>45</v>
      </c>
      <c r="D78" s="17"/>
      <c r="E78" s="3"/>
      <c r="F78" s="18">
        <f>Source!AM75</f>
        <v>199.97</v>
      </c>
      <c r="G78" s="19">
        <f>Source!DE75</f>
        <v>0</v>
      </c>
      <c r="H78" s="3">
        <f>Source!AV75</f>
        <v>1</v>
      </c>
      <c r="I78" s="3">
        <f>IF(Source!BB75&lt;&gt;0,Source!BB75,1)</f>
        <v>1</v>
      </c>
      <c r="J78" s="9">
        <f>Source!Q75</f>
        <v>3999.4</v>
      </c>
      <c r="K78" s="9"/>
      <c r="AN78" s="33"/>
    </row>
    <row r="79" spans="1:40" ht="14.25">
      <c r="A79" s="15"/>
      <c r="B79" s="16"/>
      <c r="C79" s="16" t="s">
        <v>46</v>
      </c>
      <c r="D79" s="17"/>
      <c r="E79" s="3"/>
      <c r="F79" s="18">
        <f>Source!AN75</f>
        <v>113.02</v>
      </c>
      <c r="G79" s="19">
        <f>Source!DF75</f>
        <v>0</v>
      </c>
      <c r="H79" s="3">
        <f>Source!AV75</f>
        <v>1</v>
      </c>
      <c r="I79" s="3">
        <f>IF(Source!BS75&lt;&gt;0,Source!BS75,1)</f>
        <v>1</v>
      </c>
      <c r="J79" s="24">
        <f>Source!R75</f>
        <v>2260.4</v>
      </c>
      <c r="K79" s="9"/>
    </row>
    <row r="80" spans="1:40" ht="14.25">
      <c r="A80" s="15"/>
      <c r="B80" s="16"/>
      <c r="C80" s="16" t="s">
        <v>47</v>
      </c>
      <c r="D80" s="17"/>
      <c r="E80" s="3"/>
      <c r="F80" s="18">
        <f>Source!AL75</f>
        <v>574.54999999999995</v>
      </c>
      <c r="G80" s="19">
        <f>Source!DD75</f>
        <v>0</v>
      </c>
      <c r="H80" s="3">
        <f>Source!AW75</f>
        <v>1</v>
      </c>
      <c r="I80" s="3">
        <f>IF(Source!BC75&lt;&gt;0,Source!BC75,1)</f>
        <v>1</v>
      </c>
      <c r="J80" s="9">
        <f>Source!P75</f>
        <v>11491</v>
      </c>
      <c r="K80" s="9"/>
    </row>
    <row r="81" spans="1:37" ht="28.5">
      <c r="A81" s="15" t="str">
        <f>Source!E76</f>
        <v>1,1</v>
      </c>
      <c r="B81" s="16" t="str">
        <f>Source!F76</f>
        <v>9999990001</v>
      </c>
      <c r="C81" s="16" t="s">
        <v>48</v>
      </c>
      <c r="D81" s="17" t="str">
        <f>Source!H76</f>
        <v>т</v>
      </c>
      <c r="E81" s="3">
        <f>Source!I76</f>
        <v>-4.92</v>
      </c>
      <c r="F81" s="18">
        <f>Source!AK76</f>
        <v>0</v>
      </c>
      <c r="G81" s="19"/>
      <c r="H81" s="3">
        <f>Source!AW76</f>
        <v>1</v>
      </c>
      <c r="I81" s="3">
        <f>IF(Source!BC76&lt;&gt;0,Source!BC76,1)</f>
        <v>1</v>
      </c>
      <c r="J81" s="9">
        <f>Source!O76</f>
        <v>0</v>
      </c>
      <c r="K81" s="9"/>
      <c r="L81" s="1" t="s">
        <v>60</v>
      </c>
      <c r="Q81" s="1">
        <f>ROUND((Source!BZ76/100)*ROUND((Source!AF76*Source!AV76)*Source!I76,2),2)</f>
        <v>0</v>
      </c>
      <c r="R81" s="1">
        <f>Source!X76</f>
        <v>0</v>
      </c>
      <c r="S81" s="1">
        <f>ROUND((Source!CA76/100)*ROUND((Source!AF76*Source!AV76)*Source!I76,2),2)</f>
        <v>0</v>
      </c>
      <c r="T81" s="1">
        <f>Source!Y76</f>
        <v>0</v>
      </c>
      <c r="U81" s="1">
        <f>ROUND((175/100)*ROUND((Source!AE76*Source!AV76)*Source!I76,2),2)</f>
        <v>0</v>
      </c>
      <c r="V81" s="1">
        <f>ROUND((108/100)*ROUND(Source!CS76*Source!I76,2),2)</f>
        <v>0</v>
      </c>
    </row>
    <row r="82" spans="1:37" ht="14.25">
      <c r="A82" s="15"/>
      <c r="B82" s="16"/>
      <c r="C82" s="16" t="s">
        <v>49</v>
      </c>
      <c r="D82" s="17" t="s">
        <v>50</v>
      </c>
      <c r="E82" s="3">
        <f>Source!AT75</f>
        <v>70</v>
      </c>
      <c r="F82" s="18"/>
      <c r="G82" s="19"/>
      <c r="H82" s="3"/>
      <c r="I82" s="3"/>
      <c r="J82" s="9">
        <f>SUM(R76:R81)</f>
        <v>2073.96</v>
      </c>
      <c r="K82" s="9"/>
    </row>
    <row r="83" spans="1:37" ht="14.25">
      <c r="A83" s="15"/>
      <c r="B83" s="16"/>
      <c r="C83" s="16" t="s">
        <v>51</v>
      </c>
      <c r="D83" s="17" t="s">
        <v>50</v>
      </c>
      <c r="E83" s="3">
        <f>Source!AU75</f>
        <v>10</v>
      </c>
      <c r="F83" s="18"/>
      <c r="G83" s="19"/>
      <c r="H83" s="3"/>
      <c r="I83" s="3"/>
      <c r="J83" s="9">
        <f>SUM(T76:T82)</f>
        <v>296.27999999999997</v>
      </c>
      <c r="K83" s="9"/>
    </row>
    <row r="84" spans="1:37" ht="14.25">
      <c r="A84" s="15"/>
      <c r="B84" s="16"/>
      <c r="C84" s="16" t="s">
        <v>52</v>
      </c>
      <c r="D84" s="17" t="s">
        <v>50</v>
      </c>
      <c r="E84" s="3">
        <f>108</f>
        <v>108</v>
      </c>
      <c r="F84" s="18"/>
      <c r="G84" s="19"/>
      <c r="H84" s="3"/>
      <c r="I84" s="3"/>
      <c r="J84" s="9">
        <f>SUM(V76:V83)</f>
        <v>2441.23</v>
      </c>
      <c r="K84" s="9"/>
    </row>
    <row r="85" spans="1:37" ht="14.25">
      <c r="A85" s="15"/>
      <c r="B85" s="16"/>
      <c r="C85" s="16" t="s">
        <v>53</v>
      </c>
      <c r="D85" s="17" t="s">
        <v>54</v>
      </c>
      <c r="E85" s="3">
        <f>Source!AQ75</f>
        <v>0.66</v>
      </c>
      <c r="F85" s="18"/>
      <c r="G85" s="19">
        <f>Source!DI75</f>
        <v>0</v>
      </c>
      <c r="H85" s="3">
        <f>Source!AV75</f>
        <v>1</v>
      </c>
      <c r="I85" s="3"/>
      <c r="J85" s="9"/>
      <c r="K85" s="9">
        <f>Source!U75</f>
        <v>13.200000000000001</v>
      </c>
    </row>
    <row r="86" spans="1:37" ht="15">
      <c r="A86" s="25"/>
      <c r="B86" s="25"/>
      <c r="C86" s="25"/>
      <c r="D86" s="25"/>
      <c r="E86" s="25"/>
      <c r="F86" s="25"/>
      <c r="G86" s="25"/>
      <c r="H86" s="25"/>
      <c r="I86" s="71">
        <f>J77+J78+J80+J82+J83+J84+SUM(J81:J81)</f>
        <v>23264.67</v>
      </c>
      <c r="J86" s="71"/>
      <c r="K86" s="26">
        <f>IF(Source!I75&lt;&gt;0,ROUND(I86/Source!I75,2),0)</f>
        <v>1163.23</v>
      </c>
      <c r="P86" s="27">
        <f>I86</f>
        <v>23264.67</v>
      </c>
    </row>
    <row r="87" spans="1:37" ht="90">
      <c r="A87" s="15" t="str">
        <f>Source!E77</f>
        <v>2</v>
      </c>
      <c r="B87" s="16" t="str">
        <f>Source!F77</f>
        <v>1.49-9201-1-2/1</v>
      </c>
      <c r="C87" s="16" t="str">
        <f>Source!G77</f>
        <v>Перевозка строительного мусора автосамосвалами грузоподъемностью до 10 т на расстояние 1 км - при механизированной погрузке</v>
      </c>
      <c r="D87" s="17" t="str">
        <f>Source!H77</f>
        <v>т</v>
      </c>
      <c r="E87" s="3">
        <f>Source!I77</f>
        <v>3.9359999999999999</v>
      </c>
      <c r="F87" s="18"/>
      <c r="G87" s="19"/>
      <c r="H87" s="3"/>
      <c r="I87" s="3"/>
      <c r="J87" s="9"/>
      <c r="K87" s="9"/>
      <c r="L87" s="34" t="s">
        <v>61</v>
      </c>
      <c r="Q87" s="1">
        <f>ROUND((Source!BZ77/100)*ROUND((Source!AF77*Source!AV77)*Source!I77,2),2)</f>
        <v>0</v>
      </c>
      <c r="R87" s="1">
        <f>Source!X77</f>
        <v>0</v>
      </c>
      <c r="S87" s="1">
        <f>ROUND((Source!CA77/100)*ROUND((Source!AF77*Source!AV77)*Source!I77,2),2)</f>
        <v>0</v>
      </c>
      <c r="T87" s="1">
        <f>Source!Y77</f>
        <v>0</v>
      </c>
      <c r="U87" s="1">
        <f>ROUND((175/100)*ROUND((Source!AE77*Source!AV77)*Source!I77,2),2)</f>
        <v>227.38</v>
      </c>
      <c r="V87" s="1">
        <f>ROUND((108/100)*ROUND(Source!CS77*Source!I77,2),2)</f>
        <v>140.32</v>
      </c>
      <c r="AK87" s="8"/>
    </row>
    <row r="88" spans="1:37">
      <c r="C88" s="29" t="str">
        <f>"Объем: "&amp;Source!I77&amp;"=4,92*"&amp;"0,8"</f>
        <v>Объем: 3,936=4,92*0,8</v>
      </c>
    </row>
    <row r="89" spans="1:37" ht="14.25">
      <c r="A89" s="15"/>
      <c r="B89" s="16"/>
      <c r="C89" s="16" t="s">
        <v>43</v>
      </c>
      <c r="D89" s="17"/>
      <c r="E89" s="3"/>
      <c r="F89" s="18">
        <f>Source!AO77</f>
        <v>0</v>
      </c>
      <c r="G89" s="19">
        <f>Source!DG77</f>
        <v>0</v>
      </c>
      <c r="H89" s="3">
        <f>Source!AV77</f>
        <v>1</v>
      </c>
      <c r="I89" s="3">
        <f>IF(Source!BA77&lt;&gt;0,Source!BA77,1)</f>
        <v>1</v>
      </c>
      <c r="J89" s="9">
        <f>Source!S77</f>
        <v>0</v>
      </c>
      <c r="K89" s="9"/>
    </row>
    <row r="90" spans="1:37" ht="14.25">
      <c r="A90" s="15"/>
      <c r="B90" s="16"/>
      <c r="C90" s="16" t="s">
        <v>45</v>
      </c>
      <c r="D90" s="17"/>
      <c r="E90" s="3"/>
      <c r="F90" s="18">
        <f>Source!AM77</f>
        <v>61.22</v>
      </c>
      <c r="G90" s="19">
        <f>Source!DE77</f>
        <v>0</v>
      </c>
      <c r="H90" s="3">
        <f>Source!AV77</f>
        <v>1</v>
      </c>
      <c r="I90" s="3">
        <f>IF(Source!BB77&lt;&gt;0,Source!BB77,1)</f>
        <v>1</v>
      </c>
      <c r="J90" s="9">
        <f>Source!Q77</f>
        <v>240.96</v>
      </c>
      <c r="K90" s="9"/>
    </row>
    <row r="91" spans="1:37" ht="14.25">
      <c r="A91" s="15"/>
      <c r="B91" s="16"/>
      <c r="C91" s="16" t="s">
        <v>46</v>
      </c>
      <c r="D91" s="17"/>
      <c r="E91" s="3"/>
      <c r="F91" s="18">
        <f>Source!AN77</f>
        <v>33.01</v>
      </c>
      <c r="G91" s="19">
        <f>Source!DF77</f>
        <v>0</v>
      </c>
      <c r="H91" s="3">
        <f>Source!AV77</f>
        <v>1</v>
      </c>
      <c r="I91" s="3">
        <f>IF(Source!BS77&lt;&gt;0,Source!BS77,1)</f>
        <v>1</v>
      </c>
      <c r="J91" s="24">
        <f>Source!R77</f>
        <v>129.93</v>
      </c>
      <c r="K91" s="9"/>
    </row>
    <row r="92" spans="1:37" ht="14.25">
      <c r="A92" s="15"/>
      <c r="B92" s="16"/>
      <c r="C92" s="16" t="s">
        <v>47</v>
      </c>
      <c r="D92" s="17"/>
      <c r="E92" s="3"/>
      <c r="F92" s="18">
        <f>Source!AL77</f>
        <v>0</v>
      </c>
      <c r="G92" s="19">
        <f>Source!DD77</f>
        <v>0</v>
      </c>
      <c r="H92" s="3">
        <f>Source!AW77</f>
        <v>1</v>
      </c>
      <c r="I92" s="3">
        <f>IF(Source!BC77&lt;&gt;0,Source!BC77,1)</f>
        <v>1</v>
      </c>
      <c r="J92" s="9">
        <f>Source!P77</f>
        <v>0</v>
      </c>
      <c r="K92" s="9"/>
    </row>
    <row r="93" spans="1:37" ht="14.25">
      <c r="A93" s="15"/>
      <c r="B93" s="16"/>
      <c r="C93" s="16" t="s">
        <v>49</v>
      </c>
      <c r="D93" s="17" t="s">
        <v>50</v>
      </c>
      <c r="E93" s="3">
        <f>Source!AT77</f>
        <v>0</v>
      </c>
      <c r="F93" s="18"/>
      <c r="G93" s="19"/>
      <c r="H93" s="3"/>
      <c r="I93" s="3"/>
      <c r="J93" s="9">
        <f>SUM(R87:R92)</f>
        <v>0</v>
      </c>
      <c r="K93" s="9"/>
    </row>
    <row r="94" spans="1:37" ht="14.25">
      <c r="A94" s="15"/>
      <c r="B94" s="16"/>
      <c r="C94" s="16" t="s">
        <v>51</v>
      </c>
      <c r="D94" s="17" t="s">
        <v>50</v>
      </c>
      <c r="E94" s="3">
        <f>Source!AU77</f>
        <v>0</v>
      </c>
      <c r="F94" s="18"/>
      <c r="G94" s="19"/>
      <c r="H94" s="3"/>
      <c r="I94" s="3"/>
      <c r="J94" s="9">
        <f>SUM(T87:T93)</f>
        <v>0</v>
      </c>
      <c r="K94" s="9"/>
    </row>
    <row r="95" spans="1:37" ht="14.25">
      <c r="A95" s="15"/>
      <c r="B95" s="16"/>
      <c r="C95" s="16" t="s">
        <v>53</v>
      </c>
      <c r="D95" s="17" t="s">
        <v>54</v>
      </c>
      <c r="E95" s="3">
        <f>Source!AQ77</f>
        <v>0</v>
      </c>
      <c r="F95" s="18"/>
      <c r="G95" s="19">
        <f>Source!DI77</f>
        <v>0</v>
      </c>
      <c r="H95" s="3">
        <f>Source!AV77</f>
        <v>1</v>
      </c>
      <c r="I95" s="3"/>
      <c r="J95" s="9"/>
      <c r="K95" s="9">
        <f>Source!U77</f>
        <v>0</v>
      </c>
    </row>
    <row r="96" spans="1:37" ht="15">
      <c r="A96" s="25"/>
      <c r="B96" s="25"/>
      <c r="C96" s="25"/>
      <c r="D96" s="25"/>
      <c r="E96" s="25"/>
      <c r="F96" s="25"/>
      <c r="G96" s="25"/>
      <c r="H96" s="25"/>
      <c r="I96" s="71">
        <f>J89+J90+J92+J93+J94</f>
        <v>240.96</v>
      </c>
      <c r="J96" s="71"/>
      <c r="K96" s="26">
        <f>IF(Source!I77&lt;&gt;0,ROUND(I96/Source!I77,2),0)</f>
        <v>61.22</v>
      </c>
      <c r="P96" s="27">
        <f>I96</f>
        <v>240.96</v>
      </c>
    </row>
    <row r="97" spans="1:22" ht="90">
      <c r="A97" s="15" t="str">
        <f>Source!E78</f>
        <v>3</v>
      </c>
      <c r="B97" s="16" t="str">
        <f>Source!F78</f>
        <v>1.49-9201-1-3/1</v>
      </c>
      <c r="C97" s="16" t="str">
        <f>Source!G78</f>
        <v>Перевозка строительного мусора автосамосвалами грузоподъемностью до 10 т - добавляется на каждый последующий 1 км до 100 км</v>
      </c>
      <c r="D97" s="17" t="str">
        <f>Source!H78</f>
        <v>т</v>
      </c>
      <c r="E97" s="3">
        <f>Source!I78</f>
        <v>3.9359999999999999</v>
      </c>
      <c r="F97" s="18"/>
      <c r="G97" s="19"/>
      <c r="H97" s="3"/>
      <c r="I97" s="3"/>
      <c r="J97" s="9"/>
      <c r="K97" s="9"/>
      <c r="L97" s="34" t="s">
        <v>61</v>
      </c>
      <c r="Q97" s="1">
        <f>ROUND((Source!BZ78/100)*ROUND((Source!AF78*Source!AV78)*Source!I78,2),2)</f>
        <v>0</v>
      </c>
      <c r="R97" s="1">
        <f>Source!X78</f>
        <v>0</v>
      </c>
      <c r="S97" s="1">
        <f>ROUND((Source!CA78/100)*ROUND((Source!AF78*Source!AV78)*Source!I78,2),2)</f>
        <v>0</v>
      </c>
      <c r="T97" s="1">
        <f>Source!Y78</f>
        <v>0</v>
      </c>
      <c r="U97" s="1">
        <f>ROUND((175/100)*ROUND((Source!AE78*Source!AV78)*Source!I78,2),2)</f>
        <v>5494.14</v>
      </c>
      <c r="V97" s="1">
        <f>ROUND((108/100)*ROUND(Source!CS78*Source!I78,2),2)</f>
        <v>3390.67</v>
      </c>
    </row>
    <row r="98" spans="1:22" ht="14.25">
      <c r="A98" s="15"/>
      <c r="B98" s="16"/>
      <c r="C98" s="16" t="s">
        <v>43</v>
      </c>
      <c r="D98" s="17"/>
      <c r="E98" s="3"/>
      <c r="F98" s="18">
        <f>Source!AO78</f>
        <v>0</v>
      </c>
      <c r="G98" s="19" t="str">
        <f>Source!DG78</f>
        <v>*51</v>
      </c>
      <c r="H98" s="3">
        <f>Source!AV78</f>
        <v>1</v>
      </c>
      <c r="I98" s="3">
        <f>IF(Source!BA78&lt;&gt;0,Source!BA78,1)</f>
        <v>1</v>
      </c>
      <c r="J98" s="9">
        <f>Source!S78</f>
        <v>0</v>
      </c>
      <c r="K98" s="9"/>
    </row>
    <row r="99" spans="1:22" ht="14.25">
      <c r="A99" s="15"/>
      <c r="B99" s="16"/>
      <c r="C99" s="16" t="s">
        <v>45</v>
      </c>
      <c r="D99" s="17"/>
      <c r="E99" s="3"/>
      <c r="F99" s="18">
        <f>Source!AM78</f>
        <v>28.99</v>
      </c>
      <c r="G99" s="19" t="str">
        <f>Source!DE78</f>
        <v>*51</v>
      </c>
      <c r="H99" s="3">
        <f>Source!AV78</f>
        <v>1</v>
      </c>
      <c r="I99" s="3">
        <f>IF(Source!BB78&lt;&gt;0,Source!BB78,1)</f>
        <v>1</v>
      </c>
      <c r="J99" s="9">
        <f>Source!Q78</f>
        <v>5819.34</v>
      </c>
      <c r="K99" s="9"/>
    </row>
    <row r="100" spans="1:22" ht="14.25">
      <c r="A100" s="15"/>
      <c r="B100" s="16"/>
      <c r="C100" s="16" t="s">
        <v>46</v>
      </c>
      <c r="D100" s="17"/>
      <c r="E100" s="3"/>
      <c r="F100" s="18">
        <f>Source!AN78</f>
        <v>15.64</v>
      </c>
      <c r="G100" s="19" t="str">
        <f>Source!DF78</f>
        <v>*51</v>
      </c>
      <c r="H100" s="3">
        <f>Source!AV78</f>
        <v>1</v>
      </c>
      <c r="I100" s="3">
        <f>IF(Source!BS78&lt;&gt;0,Source!BS78,1)</f>
        <v>1</v>
      </c>
      <c r="J100" s="24">
        <f>Source!R78</f>
        <v>3139.51</v>
      </c>
      <c r="K100" s="9"/>
    </row>
    <row r="101" spans="1:22" ht="14.25">
      <c r="A101" s="15"/>
      <c r="B101" s="16"/>
      <c r="C101" s="16" t="s">
        <v>47</v>
      </c>
      <c r="D101" s="17"/>
      <c r="E101" s="3"/>
      <c r="F101" s="18">
        <f>Source!AL78</f>
        <v>0</v>
      </c>
      <c r="G101" s="19">
        <f>Source!DD78</f>
        <v>0</v>
      </c>
      <c r="H101" s="3">
        <f>Source!AW78</f>
        <v>1</v>
      </c>
      <c r="I101" s="3">
        <f>IF(Source!BC78&lt;&gt;0,Source!BC78,1)</f>
        <v>1</v>
      </c>
      <c r="J101" s="9">
        <f>Source!P78</f>
        <v>0</v>
      </c>
      <c r="K101" s="9"/>
    </row>
    <row r="102" spans="1:22" ht="14.25">
      <c r="A102" s="15"/>
      <c r="B102" s="16"/>
      <c r="C102" s="16" t="s">
        <v>49</v>
      </c>
      <c r="D102" s="17" t="s">
        <v>50</v>
      </c>
      <c r="E102" s="3">
        <f>Source!AT78</f>
        <v>0</v>
      </c>
      <c r="F102" s="18"/>
      <c r="G102" s="19"/>
      <c r="H102" s="3"/>
      <c r="I102" s="3"/>
      <c r="J102" s="9">
        <f>SUM(R97:R101)</f>
        <v>0</v>
      </c>
      <c r="K102" s="9"/>
    </row>
    <row r="103" spans="1:22" ht="14.25">
      <c r="A103" s="15"/>
      <c r="B103" s="16"/>
      <c r="C103" s="16" t="s">
        <v>51</v>
      </c>
      <c r="D103" s="17" t="s">
        <v>50</v>
      </c>
      <c r="E103" s="3">
        <f>Source!AU78</f>
        <v>0</v>
      </c>
      <c r="F103" s="18"/>
      <c r="G103" s="19"/>
      <c r="H103" s="3"/>
      <c r="I103" s="3"/>
      <c r="J103" s="9">
        <f>SUM(T97:T102)</f>
        <v>0</v>
      </c>
      <c r="K103" s="9"/>
    </row>
    <row r="104" spans="1:22" ht="14.25">
      <c r="A104" s="15"/>
      <c r="B104" s="16"/>
      <c r="C104" s="16" t="s">
        <v>53</v>
      </c>
      <c r="D104" s="17" t="s">
        <v>54</v>
      </c>
      <c r="E104" s="3">
        <f>Source!AQ78</f>
        <v>0</v>
      </c>
      <c r="F104" s="18"/>
      <c r="G104" s="19" t="str">
        <f>Source!DI78</f>
        <v>*51</v>
      </c>
      <c r="H104" s="3">
        <f>Source!AV78</f>
        <v>1</v>
      </c>
      <c r="I104" s="3"/>
      <c r="J104" s="9"/>
      <c r="K104" s="9">
        <f>Source!U78</f>
        <v>0</v>
      </c>
    </row>
    <row r="105" spans="1:22" ht="15">
      <c r="A105" s="25"/>
      <c r="B105" s="25"/>
      <c r="C105" s="25"/>
      <c r="D105" s="25"/>
      <c r="E105" s="25"/>
      <c r="F105" s="25"/>
      <c r="G105" s="25"/>
      <c r="H105" s="25"/>
      <c r="I105" s="71">
        <f>J98+J99+J101+J102+J103</f>
        <v>5819.34</v>
      </c>
      <c r="J105" s="71"/>
      <c r="K105" s="26">
        <f>IF(Source!I78&lt;&gt;0,ROUND(I105/Source!I78,2),0)</f>
        <v>1478.49</v>
      </c>
      <c r="P105" s="27">
        <f>I105</f>
        <v>5819.34</v>
      </c>
    </row>
    <row r="107" spans="1:22" ht="15" customHeight="1">
      <c r="A107" s="72" t="str">
        <f>CONCATENATE("Итого по подразделу: ",IF(Source!G80&lt;&gt;"Новый подраздел",Source!G80,""))</f>
        <v>Итого по подразделу: Замена бортового камня - 20,0 м.п.</v>
      </c>
      <c r="B107" s="72"/>
      <c r="C107" s="72"/>
      <c r="D107" s="72"/>
      <c r="E107" s="72"/>
      <c r="F107" s="72"/>
      <c r="G107" s="72"/>
      <c r="H107" s="72"/>
      <c r="I107" s="76">
        <f>SUM(P75:P106)</f>
        <v>29324.969999999998</v>
      </c>
      <c r="J107" s="76"/>
      <c r="K107" s="30"/>
    </row>
    <row r="109" spans="1:22" ht="14.25" customHeight="1">
      <c r="C109" s="62" t="str">
        <f>Source!H109</f>
        <v>Итого</v>
      </c>
      <c r="D109" s="62"/>
      <c r="E109" s="62"/>
      <c r="F109" s="62"/>
      <c r="G109" s="62"/>
      <c r="H109" s="62"/>
      <c r="I109" s="77">
        <f>IF(Source!F109=0,"",Source!F109)</f>
        <v>29324.97</v>
      </c>
      <c r="J109" s="77"/>
    </row>
    <row r="110" spans="1:22" ht="14.25" customHeight="1">
      <c r="C110" s="62" t="str">
        <f>Source!H110</f>
        <v>НДС 20%</v>
      </c>
      <c r="D110" s="62"/>
      <c r="E110" s="62"/>
      <c r="F110" s="62"/>
      <c r="G110" s="62"/>
      <c r="H110" s="62"/>
      <c r="I110" s="67">
        <f>IF(Source!F110=0,"",Source!F110)</f>
        <v>5864.99</v>
      </c>
      <c r="J110" s="67"/>
    </row>
    <row r="111" spans="1:22" ht="14.25" customHeight="1">
      <c r="C111" s="62" t="str">
        <f>Source!H111</f>
        <v>Всего</v>
      </c>
      <c r="D111" s="62"/>
      <c r="E111" s="62"/>
      <c r="F111" s="62"/>
      <c r="G111" s="62"/>
      <c r="H111" s="62"/>
      <c r="I111" s="78">
        <f>IF(Source!F111=0,"",Source!F111)</f>
        <v>35189.96</v>
      </c>
      <c r="J111" s="78"/>
    </row>
    <row r="112" spans="1:22" ht="14.25" customHeight="1">
      <c r="C112" s="62" t="str">
        <f>Source!H112</f>
        <v>С учётом выделенного финансирования к - 0,5857501461</v>
      </c>
      <c r="D112" s="62"/>
      <c r="E112" s="62"/>
      <c r="F112" s="62"/>
      <c r="G112" s="62"/>
      <c r="H112" s="62"/>
      <c r="I112" s="74">
        <f>IF(Source!F112=0,"",Source!F112)</f>
        <v>20612.52</v>
      </c>
      <c r="J112" s="74"/>
    </row>
    <row r="114" spans="1:40" ht="15" customHeight="1">
      <c r="A114" s="72" t="str">
        <f>CONCATENATE("Итого по разделу: ",IF(Source!G114&lt;&gt;"Новый раздел",Source!G114,""))</f>
        <v>Итого по разделу: Борисовское кладбище, ул.Борисовские пруды</v>
      </c>
      <c r="B114" s="72"/>
      <c r="C114" s="72"/>
      <c r="D114" s="72"/>
      <c r="E114" s="72"/>
      <c r="F114" s="72"/>
      <c r="G114" s="72"/>
      <c r="H114" s="72"/>
      <c r="I114" s="76">
        <f>SUM(P34:P113)</f>
        <v>145875.18</v>
      </c>
      <c r="J114" s="76"/>
      <c r="K114" s="30"/>
    </row>
    <row r="116" spans="1:40" ht="14.25" customHeight="1">
      <c r="C116" s="62" t="str">
        <f>Source!H143</f>
        <v>Итого</v>
      </c>
      <c r="D116" s="62"/>
      <c r="E116" s="62"/>
      <c r="F116" s="62"/>
      <c r="G116" s="62"/>
      <c r="H116" s="62"/>
      <c r="I116" s="67">
        <f>IF(Source!F143=0,"",Source!F143)</f>
        <v>145875.18</v>
      </c>
      <c r="J116" s="67"/>
      <c r="L116" s="35">
        <f t="shared" ref="L116:L117" si="0">I70+I109</f>
        <v>145875.18</v>
      </c>
    </row>
    <row r="117" spans="1:40" ht="14.25" customHeight="1">
      <c r="C117" s="62" t="str">
        <f>Source!H144</f>
        <v>НДС 20%</v>
      </c>
      <c r="D117" s="62"/>
      <c r="E117" s="62"/>
      <c r="F117" s="62"/>
      <c r="G117" s="62"/>
      <c r="H117" s="62"/>
      <c r="I117" s="67">
        <f>IF(Source!F144=0,"",Source!F144)-0.01</f>
        <v>29175.030000000002</v>
      </c>
      <c r="J117" s="67"/>
      <c r="L117" s="36">
        <f t="shared" si="0"/>
        <v>29175.03</v>
      </c>
    </row>
    <row r="118" spans="1:40" ht="14.25" customHeight="1">
      <c r="C118" s="62" t="str">
        <f>Source!H145</f>
        <v>Всего</v>
      </c>
      <c r="D118" s="62"/>
      <c r="E118" s="62"/>
      <c r="F118" s="62"/>
      <c r="G118" s="62"/>
      <c r="H118" s="62"/>
      <c r="I118" s="67">
        <f>IF(Source!F145=0,"",Source!F145)-0.01</f>
        <v>175050.21</v>
      </c>
      <c r="J118" s="67"/>
      <c r="L118" s="35"/>
    </row>
    <row r="119" spans="1:40" ht="14.25" customHeight="1">
      <c r="C119" s="62" t="str">
        <f>Source!H146</f>
        <v>С учётом выделенного финансирования к - 0,5857501461</v>
      </c>
      <c r="D119" s="62"/>
      <c r="E119" s="62"/>
      <c r="F119" s="62"/>
      <c r="G119" s="62"/>
      <c r="H119" s="62"/>
      <c r="I119" s="67">
        <f>IF(Source!F146=0,"",Source!F146)</f>
        <v>102535.69</v>
      </c>
      <c r="J119" s="67"/>
    </row>
    <row r="121" spans="1:40" ht="16.5" customHeight="1">
      <c r="A121" s="70" t="str">
        <f>CONCATENATE("Раздел: ",IF(Source!G148&lt;&gt;"Новый раздел",Source!G148,""))</f>
        <v>Раздел: Даниловское кладбище, Духовской переулок, 10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</row>
    <row r="123" spans="1:40" ht="16.5" customHeight="1">
      <c r="A123" s="70" t="str">
        <f>CONCATENATE("Подраздел: ",IF(Source!G152&lt;&gt;"Новый подраздел",Source!G152,""))</f>
        <v>Подраздел: Ремонт асфальтобетонного покрытия - 200,0 м2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</row>
    <row r="124" spans="1:40" ht="76.5">
      <c r="A124" s="15" t="str">
        <f>Source!E156</f>
        <v>1</v>
      </c>
      <c r="B124" s="16" t="str">
        <f>Source!F156</f>
        <v>2.1-3101-12-3/1</v>
      </c>
      <c r="C124" s="16" t="str">
        <f>Source!G156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124" s="17" t="str">
        <f>Source!H156</f>
        <v>м2</v>
      </c>
      <c r="E124" s="3">
        <f>Source!I156</f>
        <v>200</v>
      </c>
      <c r="F124" s="18"/>
      <c r="G124" s="19"/>
      <c r="H124" s="3"/>
      <c r="I124" s="3"/>
      <c r="J124" s="9"/>
      <c r="K124" s="9"/>
      <c r="L124" s="20" t="s">
        <v>38</v>
      </c>
      <c r="M124" s="1">
        <v>200</v>
      </c>
      <c r="N124" s="1" t="s">
        <v>39</v>
      </c>
      <c r="Q124" s="1">
        <f>ROUND((Source!BZ119/100)*ROUND((Source!AF119*Source!AV119)*Source!I119,2),2)</f>
        <v>0</v>
      </c>
      <c r="R124" s="1">
        <f>Source!X119</f>
        <v>1</v>
      </c>
      <c r="S124" s="1">
        <f>ROUND((Source!CA119/100)*ROUND((Source!AF119*Source!AV119)*Source!I119,2),2)</f>
        <v>0</v>
      </c>
      <c r="T124" s="1">
        <f>Source!Y119</f>
        <v>68302</v>
      </c>
      <c r="U124" s="1">
        <f>ROUND((175/100)*ROUND((Source!AE119*Source!AV119)*Source!I119,2),2)</f>
        <v>0</v>
      </c>
      <c r="V124" s="1">
        <f>ROUND((108/100)*ROUND(Source!CS119*Source!I119,2),2)</f>
        <v>0</v>
      </c>
      <c r="AK124" s="21">
        <v>204525.43</v>
      </c>
      <c r="AL124" s="1" t="s">
        <v>62</v>
      </c>
      <c r="AM124" s="1" t="s">
        <v>41</v>
      </c>
      <c r="AN124" s="22" t="s">
        <v>42</v>
      </c>
    </row>
    <row r="125" spans="1:40" ht="38.25">
      <c r="A125" s="15"/>
      <c r="B125" s="16"/>
      <c r="C125" s="16" t="s">
        <v>43</v>
      </c>
      <c r="D125" s="17"/>
      <c r="E125" s="3"/>
      <c r="F125" s="18">
        <f>Source!AO156</f>
        <v>63.04</v>
      </c>
      <c r="G125" s="19">
        <f>Source!DG156</f>
        <v>0</v>
      </c>
      <c r="H125" s="3">
        <f>Source!AV156</f>
        <v>1</v>
      </c>
      <c r="I125" s="3">
        <f>IF(Source!BA156&lt;&gt;0,Source!BA156,1)</f>
        <v>1</v>
      </c>
      <c r="J125" s="9">
        <f>Source!S156</f>
        <v>12608</v>
      </c>
      <c r="K125" s="9"/>
      <c r="N125" s="1" t="s">
        <v>44</v>
      </c>
      <c r="AK125" s="23">
        <v>143760.75</v>
      </c>
    </row>
    <row r="126" spans="1:40" ht="14.25">
      <c r="A126" s="15"/>
      <c r="B126" s="16"/>
      <c r="C126" s="16" t="s">
        <v>45</v>
      </c>
      <c r="D126" s="17"/>
      <c r="E126" s="3"/>
      <c r="F126" s="18">
        <f>Source!AM156</f>
        <v>91.52</v>
      </c>
      <c r="G126" s="19">
        <f>Source!DE156</f>
        <v>0</v>
      </c>
      <c r="H126" s="3">
        <f>Source!AV156</f>
        <v>1</v>
      </c>
      <c r="I126" s="3">
        <f>IF(Source!BB156&lt;&gt;0,Source!BB156,1)</f>
        <v>1</v>
      </c>
      <c r="J126" s="9">
        <f>Source!Q156</f>
        <v>18304</v>
      </c>
      <c r="K126" s="9"/>
    </row>
    <row r="127" spans="1:40" ht="14.25">
      <c r="A127" s="15"/>
      <c r="B127" s="16"/>
      <c r="C127" s="16" t="s">
        <v>46</v>
      </c>
      <c r="D127" s="17"/>
      <c r="E127" s="3"/>
      <c r="F127" s="18">
        <f>Source!AN156</f>
        <v>42.09</v>
      </c>
      <c r="G127" s="19">
        <f>Source!DF156</f>
        <v>0</v>
      </c>
      <c r="H127" s="3">
        <f>Source!AV156</f>
        <v>1</v>
      </c>
      <c r="I127" s="3">
        <f>IF(Source!BS156&lt;&gt;0,Source!BS156,1)</f>
        <v>1</v>
      </c>
      <c r="J127" s="24">
        <f>Source!R156</f>
        <v>8418</v>
      </c>
      <c r="K127" s="9"/>
    </row>
    <row r="128" spans="1:40" ht="14.25">
      <c r="A128" s="15"/>
      <c r="B128" s="16"/>
      <c r="C128" s="16" t="s">
        <v>47</v>
      </c>
      <c r="D128" s="17"/>
      <c r="E128" s="3"/>
      <c r="F128" s="18">
        <f>Source!AL156</f>
        <v>378.74</v>
      </c>
      <c r="G128" s="19">
        <f>Source!DD156</f>
        <v>0</v>
      </c>
      <c r="H128" s="3">
        <f>Source!AW156</f>
        <v>1</v>
      </c>
      <c r="I128" s="3">
        <f>IF(Source!BC156&lt;&gt;0,Source!BC156,1)</f>
        <v>1</v>
      </c>
      <c r="J128" s="9">
        <f>Source!P156</f>
        <v>75748</v>
      </c>
      <c r="K128" s="9"/>
    </row>
    <row r="129" spans="1:38" ht="28.5">
      <c r="A129" s="15" t="str">
        <f>Source!E157</f>
        <v>1,1</v>
      </c>
      <c r="B129" s="16" t="str">
        <f>Source!F157</f>
        <v>9999990001</v>
      </c>
      <c r="C129" s="16" t="s">
        <v>48</v>
      </c>
      <c r="D129" s="17" t="str">
        <f>Source!H157</f>
        <v>т</v>
      </c>
      <c r="E129" s="3">
        <f>Source!I157</f>
        <v>-24</v>
      </c>
      <c r="F129" s="18">
        <f>Source!AK157</f>
        <v>0</v>
      </c>
      <c r="G129" s="19"/>
      <c r="H129" s="3">
        <f>Source!AW157</f>
        <v>1</v>
      </c>
      <c r="I129" s="3">
        <f>IF(Source!BC157&lt;&gt;0,Source!BC157,1)</f>
        <v>1</v>
      </c>
      <c r="J129" s="9">
        <f>Source!O157</f>
        <v>0</v>
      </c>
      <c r="K129" s="9"/>
      <c r="Q129" s="1">
        <f>ROUND((Source!BZ157/100)*ROUND((Source!AF157*Source!AV157)*Source!I157,2),2)</f>
        <v>0</v>
      </c>
      <c r="R129" s="1">
        <f>Source!X157</f>
        <v>0</v>
      </c>
      <c r="S129" s="1">
        <f>ROUND((Source!CA157/100)*ROUND((Source!AF157*Source!AV157)*Source!I157,2),2)</f>
        <v>0</v>
      </c>
      <c r="T129" s="1">
        <f>Source!Y157</f>
        <v>0</v>
      </c>
      <c r="U129" s="1">
        <f>ROUND((175/100)*ROUND((Source!AE157*Source!AV157)*Source!I157,2),2)</f>
        <v>0</v>
      </c>
      <c r="V129" s="1">
        <f>ROUND((108/100)*ROUND(Source!CS157*Source!I157,2),2)</f>
        <v>0</v>
      </c>
      <c r="AL129" s="8"/>
    </row>
    <row r="130" spans="1:38" ht="14.25">
      <c r="A130" s="15"/>
      <c r="B130" s="16"/>
      <c r="C130" s="16" t="s">
        <v>49</v>
      </c>
      <c r="D130" s="17" t="s">
        <v>50</v>
      </c>
      <c r="E130" s="3">
        <f>Source!AT156</f>
        <v>70</v>
      </c>
      <c r="F130" s="18"/>
      <c r="G130" s="19"/>
      <c r="H130" s="3"/>
      <c r="I130" s="3"/>
      <c r="J130" s="9">
        <f>SUM(R124:R129)</f>
        <v>1</v>
      </c>
      <c r="K130" s="9"/>
    </row>
    <row r="131" spans="1:38" ht="14.25">
      <c r="A131" s="15"/>
      <c r="B131" s="16"/>
      <c r="C131" s="16" t="s">
        <v>51</v>
      </c>
      <c r="D131" s="17" t="s">
        <v>50</v>
      </c>
      <c r="E131" s="3">
        <f>Source!AU156</f>
        <v>10</v>
      </c>
      <c r="F131" s="18"/>
      <c r="G131" s="19"/>
      <c r="H131" s="3"/>
      <c r="I131" s="3"/>
      <c r="J131" s="9">
        <f>SUM(T124:T130)</f>
        <v>68302</v>
      </c>
      <c r="K131" s="9"/>
    </row>
    <row r="132" spans="1:38" ht="14.25">
      <c r="A132" s="15"/>
      <c r="B132" s="16"/>
      <c r="C132" s="16" t="s">
        <v>52</v>
      </c>
      <c r="D132" s="17" t="s">
        <v>50</v>
      </c>
      <c r="E132" s="3">
        <f>108</f>
        <v>108</v>
      </c>
      <c r="F132" s="18"/>
      <c r="G132" s="19"/>
      <c r="H132" s="3"/>
      <c r="I132" s="3"/>
      <c r="J132" s="9">
        <f>SUM(V124:V131)</f>
        <v>0</v>
      </c>
      <c r="K132" s="9"/>
    </row>
    <row r="133" spans="1:38" ht="14.25">
      <c r="A133" s="15"/>
      <c r="B133" s="16"/>
      <c r="C133" s="16" t="s">
        <v>53</v>
      </c>
      <c r="D133" s="17" t="s">
        <v>54</v>
      </c>
      <c r="E133" s="3">
        <f>Source!AQ156</f>
        <v>0.23</v>
      </c>
      <c r="F133" s="18"/>
      <c r="G133" s="19">
        <f>Source!DI156</f>
        <v>0</v>
      </c>
      <c r="H133" s="3">
        <f>Source!AV156</f>
        <v>1</v>
      </c>
      <c r="I133" s="3"/>
      <c r="J133" s="9"/>
      <c r="K133" s="9">
        <f>Source!U156</f>
        <v>46</v>
      </c>
    </row>
    <row r="134" spans="1:38" ht="15">
      <c r="A134" s="25"/>
      <c r="B134" s="25"/>
      <c r="C134" s="25"/>
      <c r="D134" s="25"/>
      <c r="E134" s="25"/>
      <c r="F134" s="25"/>
      <c r="G134" s="25"/>
      <c r="H134" s="25"/>
      <c r="I134" s="71">
        <f>J125+J126+J128+J130+J131+J132+SUM(J129:J129)</f>
        <v>174963</v>
      </c>
      <c r="J134" s="71"/>
      <c r="K134" s="26">
        <f>IF(Source!I156&lt;&gt;0,ROUND(I134/Source!I156,2),0)</f>
        <v>874.82</v>
      </c>
      <c r="P134" s="27">
        <f>I134</f>
        <v>174963</v>
      </c>
    </row>
    <row r="135" spans="1:38" ht="76.5">
      <c r="A135" s="15" t="str">
        <f>Source!E158</f>
        <v>2</v>
      </c>
      <c r="B135" s="16" t="str">
        <f>Source!F158</f>
        <v>1.49-9201-1-2/1</v>
      </c>
      <c r="C135" s="16" t="str">
        <f>Source!G158</f>
        <v>Перевозка строительного мусора автосамосвалами грузоподъемностью до 10 т на расстояние 1 км - при механизированной погрузке</v>
      </c>
      <c r="D135" s="17" t="str">
        <f>Source!H158</f>
        <v>т</v>
      </c>
      <c r="E135" s="3">
        <f>Source!I158</f>
        <v>19.2</v>
      </c>
      <c r="F135" s="18"/>
      <c r="G135" s="19"/>
      <c r="H135" s="3"/>
      <c r="I135" s="3"/>
      <c r="J135" s="9"/>
      <c r="K135" s="9"/>
      <c r="L135" s="28" t="s">
        <v>55</v>
      </c>
      <c r="Q135" s="1">
        <f>ROUND((Source!BZ158/100)*ROUND((Source!AF158*Source!AV158)*Source!I158,2),2)</f>
        <v>0</v>
      </c>
      <c r="R135" s="1">
        <f>Source!X158</f>
        <v>0</v>
      </c>
      <c r="S135" s="1">
        <f>ROUND((Source!CA158/100)*ROUND((Source!AF158*Source!AV158)*Source!I158,2),2)</f>
        <v>0</v>
      </c>
      <c r="T135" s="1">
        <f>Source!Y158</f>
        <v>0</v>
      </c>
      <c r="U135" s="1">
        <f>ROUND((175/100)*ROUND((Source!AE158*Source!AV158)*Source!I158,2),2)</f>
        <v>1109.1300000000001</v>
      </c>
      <c r="V135" s="1">
        <f>ROUND((108/100)*ROUND(Source!CS158*Source!I158,2),2)</f>
        <v>684.49</v>
      </c>
    </row>
    <row r="136" spans="1:38">
      <c r="C136" s="29" t="str">
        <f>"Объем: "&amp;Source!I158&amp;"=24*"&amp;"0,8"</f>
        <v>Объем: 19,2=24*0,8</v>
      </c>
    </row>
    <row r="137" spans="1:38" ht="14.25">
      <c r="A137" s="15"/>
      <c r="B137" s="16"/>
      <c r="C137" s="16" t="s">
        <v>43</v>
      </c>
      <c r="D137" s="17"/>
      <c r="E137" s="3"/>
      <c r="F137" s="18">
        <f>Source!AO158</f>
        <v>0</v>
      </c>
      <c r="G137" s="19">
        <f>Source!DG158</f>
        <v>0</v>
      </c>
      <c r="H137" s="3">
        <f>Source!AV158</f>
        <v>1</v>
      </c>
      <c r="I137" s="3">
        <f>IF(Source!BA158&lt;&gt;0,Source!BA158,1)</f>
        <v>1</v>
      </c>
      <c r="J137" s="9">
        <f>Source!S158</f>
        <v>0</v>
      </c>
      <c r="K137" s="9"/>
    </row>
    <row r="138" spans="1:38" ht="14.25">
      <c r="A138" s="15"/>
      <c r="B138" s="16"/>
      <c r="C138" s="16" t="s">
        <v>45</v>
      </c>
      <c r="D138" s="17"/>
      <c r="E138" s="3"/>
      <c r="F138" s="18">
        <f>Source!AM158</f>
        <v>61.22</v>
      </c>
      <c r="G138" s="19">
        <f>Source!DE158</f>
        <v>0</v>
      </c>
      <c r="H138" s="3">
        <f>Source!AV158</f>
        <v>1</v>
      </c>
      <c r="I138" s="3">
        <f>IF(Source!BB158&lt;&gt;0,Source!BB158,1)</f>
        <v>1</v>
      </c>
      <c r="J138" s="9">
        <f>Source!Q158</f>
        <v>1175.42</v>
      </c>
      <c r="K138" s="9"/>
    </row>
    <row r="139" spans="1:38" ht="14.25">
      <c r="A139" s="15"/>
      <c r="B139" s="16"/>
      <c r="C139" s="16" t="s">
        <v>46</v>
      </c>
      <c r="D139" s="17"/>
      <c r="E139" s="3"/>
      <c r="F139" s="18">
        <f>Source!AN158</f>
        <v>33.01</v>
      </c>
      <c r="G139" s="19">
        <f>Source!DF158</f>
        <v>0</v>
      </c>
      <c r="H139" s="3">
        <f>Source!AV158</f>
        <v>1</v>
      </c>
      <c r="I139" s="3">
        <f>IF(Source!BS158&lt;&gt;0,Source!BS158,1)</f>
        <v>1</v>
      </c>
      <c r="J139" s="24">
        <f>Source!R158</f>
        <v>633.79</v>
      </c>
      <c r="K139" s="9"/>
    </row>
    <row r="140" spans="1:38" ht="14.25">
      <c r="A140" s="15"/>
      <c r="B140" s="16"/>
      <c r="C140" s="16" t="s">
        <v>47</v>
      </c>
      <c r="D140" s="17"/>
      <c r="E140" s="3"/>
      <c r="F140" s="18">
        <f>Source!AL158</f>
        <v>0</v>
      </c>
      <c r="G140" s="19">
        <f>Source!DD158</f>
        <v>0</v>
      </c>
      <c r="H140" s="3">
        <f>Source!AW158</f>
        <v>1</v>
      </c>
      <c r="I140" s="3">
        <f>IF(Source!BC158&lt;&gt;0,Source!BC158,1)</f>
        <v>1</v>
      </c>
      <c r="J140" s="9">
        <f>Source!P158</f>
        <v>0</v>
      </c>
      <c r="K140" s="9"/>
    </row>
    <row r="141" spans="1:38" ht="14.25">
      <c r="A141" s="15"/>
      <c r="B141" s="16"/>
      <c r="C141" s="16" t="s">
        <v>49</v>
      </c>
      <c r="D141" s="17" t="s">
        <v>50</v>
      </c>
      <c r="E141" s="3">
        <f>Source!AT158</f>
        <v>0</v>
      </c>
      <c r="F141" s="18"/>
      <c r="G141" s="19"/>
      <c r="H141" s="3"/>
      <c r="I141" s="3"/>
      <c r="J141" s="9">
        <f>SUM(R135:R140)</f>
        <v>0</v>
      </c>
      <c r="K141" s="9"/>
    </row>
    <row r="142" spans="1:38" ht="14.25">
      <c r="A142" s="15"/>
      <c r="B142" s="16"/>
      <c r="C142" s="16" t="s">
        <v>51</v>
      </c>
      <c r="D142" s="17" t="s">
        <v>50</v>
      </c>
      <c r="E142" s="3">
        <f>Source!AU158</f>
        <v>0</v>
      </c>
      <c r="F142" s="18"/>
      <c r="G142" s="19"/>
      <c r="H142" s="3"/>
      <c r="I142" s="3"/>
      <c r="J142" s="9">
        <f>SUM(T135:T141)</f>
        <v>0</v>
      </c>
      <c r="K142" s="9"/>
    </row>
    <row r="143" spans="1:38" ht="14.25">
      <c r="A143" s="15"/>
      <c r="B143" s="16"/>
      <c r="C143" s="16" t="s">
        <v>53</v>
      </c>
      <c r="D143" s="17" t="s">
        <v>54</v>
      </c>
      <c r="E143" s="3">
        <f>Source!AQ158</f>
        <v>0</v>
      </c>
      <c r="F143" s="18"/>
      <c r="G143" s="19">
        <f>Source!DI158</f>
        <v>0</v>
      </c>
      <c r="H143" s="3">
        <f>Source!AV158</f>
        <v>1</v>
      </c>
      <c r="I143" s="3"/>
      <c r="J143" s="9"/>
      <c r="K143" s="9">
        <f>Source!U158</f>
        <v>0</v>
      </c>
    </row>
    <row r="144" spans="1:38" ht="15">
      <c r="A144" s="25"/>
      <c r="B144" s="25"/>
      <c r="C144" s="25"/>
      <c r="D144" s="25"/>
      <c r="E144" s="25"/>
      <c r="F144" s="25"/>
      <c r="G144" s="25"/>
      <c r="H144" s="25"/>
      <c r="I144" s="71">
        <f>J137+J138+J140+J141+J142</f>
        <v>1175.42</v>
      </c>
      <c r="J144" s="71"/>
      <c r="K144" s="26">
        <f>IF(Source!I158&lt;&gt;0,ROUND(I144/Source!I158,2),0)</f>
        <v>61.22</v>
      </c>
      <c r="P144" s="27">
        <f>I144</f>
        <v>1175.42</v>
      </c>
    </row>
    <row r="145" spans="1:22" ht="76.5">
      <c r="A145" s="15" t="str">
        <f>Source!E159</f>
        <v>3</v>
      </c>
      <c r="B145" s="16" t="str">
        <f>Source!F159</f>
        <v>1.49-9201-1-3/1</v>
      </c>
      <c r="C145" s="16" t="str">
        <f>Source!G159</f>
        <v>Перевозка строительного мусора автосамосвалами грузоподъемностью до 10 т - добавляется на каждый последующий 1 км до 100 км</v>
      </c>
      <c r="D145" s="17" t="str">
        <f>Source!H159</f>
        <v>т</v>
      </c>
      <c r="E145" s="3">
        <f>Source!I159</f>
        <v>19.2</v>
      </c>
      <c r="F145" s="18"/>
      <c r="G145" s="19"/>
      <c r="H145" s="3"/>
      <c r="I145" s="3"/>
      <c r="J145" s="9"/>
      <c r="K145" s="9"/>
      <c r="L145" s="28" t="s">
        <v>55</v>
      </c>
      <c r="Q145" s="1">
        <f>ROUND((Source!BZ159/100)*ROUND((Source!AF159*Source!AV159)*Source!I159,2),2)</f>
        <v>0</v>
      </c>
      <c r="R145" s="1">
        <f>Source!X159</f>
        <v>0</v>
      </c>
      <c r="S145" s="1">
        <f>ROUND((Source!CA159/100)*ROUND((Source!AF159*Source!AV159)*Source!I159,2),2)</f>
        <v>0</v>
      </c>
      <c r="T145" s="1">
        <f>Source!Y159</f>
        <v>0</v>
      </c>
      <c r="U145" s="1">
        <f>ROUND((175/100)*ROUND((Source!AE159*Source!AV159)*Source!I159,2),2)</f>
        <v>26800.71</v>
      </c>
      <c r="V145" s="1">
        <f>ROUND((108/100)*ROUND(Source!CS159*Source!I159,2),2)</f>
        <v>16539.87</v>
      </c>
    </row>
    <row r="146" spans="1:22" ht="14.25">
      <c r="A146" s="15"/>
      <c r="B146" s="16"/>
      <c r="C146" s="16" t="s">
        <v>43</v>
      </c>
      <c r="D146" s="17"/>
      <c r="E146" s="3"/>
      <c r="F146" s="18">
        <f>Source!AO159</f>
        <v>0</v>
      </c>
      <c r="G146" s="19" t="str">
        <f>Source!DG159</f>
        <v>*51</v>
      </c>
      <c r="H146" s="3">
        <f>Source!AV159</f>
        <v>1</v>
      </c>
      <c r="I146" s="3">
        <f>IF(Source!BA159&lt;&gt;0,Source!BA159,1)</f>
        <v>1</v>
      </c>
      <c r="J146" s="9">
        <f>Source!S159</f>
        <v>0</v>
      </c>
      <c r="K146" s="9"/>
    </row>
    <row r="147" spans="1:22" ht="14.25">
      <c r="A147" s="15"/>
      <c r="B147" s="16"/>
      <c r="C147" s="16" t="s">
        <v>45</v>
      </c>
      <c r="D147" s="17"/>
      <c r="E147" s="3"/>
      <c r="F147" s="18">
        <f>Source!AM159</f>
        <v>28.99</v>
      </c>
      <c r="G147" s="19" t="str">
        <f>Source!DE159</f>
        <v>*51</v>
      </c>
      <c r="H147" s="3">
        <f>Source!AV159</f>
        <v>1</v>
      </c>
      <c r="I147" s="3">
        <f>IF(Source!BB159&lt;&gt;0,Source!BB159,1)</f>
        <v>1</v>
      </c>
      <c r="J147" s="9">
        <f>Source!Q159</f>
        <v>28387.01</v>
      </c>
      <c r="K147" s="9"/>
    </row>
    <row r="148" spans="1:22" ht="14.25">
      <c r="A148" s="15"/>
      <c r="B148" s="16"/>
      <c r="C148" s="16" t="s">
        <v>46</v>
      </c>
      <c r="D148" s="17"/>
      <c r="E148" s="3"/>
      <c r="F148" s="18">
        <f>Source!AN159</f>
        <v>15.64</v>
      </c>
      <c r="G148" s="19" t="str">
        <f>Source!DF159</f>
        <v>*51</v>
      </c>
      <c r="H148" s="3">
        <f>Source!AV159</f>
        <v>1</v>
      </c>
      <c r="I148" s="3">
        <f>IF(Source!BS159&lt;&gt;0,Source!BS159,1)</f>
        <v>1</v>
      </c>
      <c r="J148" s="24">
        <f>Source!R159</f>
        <v>15314.69</v>
      </c>
      <c r="K148" s="9"/>
    </row>
    <row r="149" spans="1:22" ht="14.25">
      <c r="A149" s="15"/>
      <c r="B149" s="16"/>
      <c r="C149" s="16" t="s">
        <v>47</v>
      </c>
      <c r="D149" s="17"/>
      <c r="E149" s="3"/>
      <c r="F149" s="18">
        <f>Source!AL159</f>
        <v>0</v>
      </c>
      <c r="G149" s="19">
        <f>Source!DD159</f>
        <v>0</v>
      </c>
      <c r="H149" s="3">
        <f>Source!AW159</f>
        <v>1</v>
      </c>
      <c r="I149" s="3">
        <f>IF(Source!BC159&lt;&gt;0,Source!BC159,1)</f>
        <v>1</v>
      </c>
      <c r="J149" s="9">
        <f>Source!P159</f>
        <v>0</v>
      </c>
      <c r="K149" s="9"/>
    </row>
    <row r="150" spans="1:22" ht="14.25">
      <c r="A150" s="15"/>
      <c r="B150" s="16"/>
      <c r="C150" s="16" t="s">
        <v>49</v>
      </c>
      <c r="D150" s="17" t="s">
        <v>50</v>
      </c>
      <c r="E150" s="3">
        <f>Source!AT159</f>
        <v>0</v>
      </c>
      <c r="F150" s="18"/>
      <c r="G150" s="19"/>
      <c r="H150" s="3"/>
      <c r="I150" s="3"/>
      <c r="J150" s="9">
        <f>SUM(R145:R149)</f>
        <v>0</v>
      </c>
      <c r="K150" s="9"/>
    </row>
    <row r="151" spans="1:22" ht="14.25">
      <c r="A151" s="15"/>
      <c r="B151" s="16"/>
      <c r="C151" s="16" t="s">
        <v>51</v>
      </c>
      <c r="D151" s="17" t="s">
        <v>50</v>
      </c>
      <c r="E151" s="3">
        <f>Source!AU159</f>
        <v>0</v>
      </c>
      <c r="F151" s="18"/>
      <c r="G151" s="19"/>
      <c r="H151" s="3"/>
      <c r="I151" s="3"/>
      <c r="J151" s="9">
        <f>SUM(T145:T150)</f>
        <v>0</v>
      </c>
      <c r="K151" s="9"/>
    </row>
    <row r="152" spans="1:22" ht="14.25">
      <c r="A152" s="15"/>
      <c r="B152" s="16"/>
      <c r="C152" s="16" t="s">
        <v>53</v>
      </c>
      <c r="D152" s="17" t="s">
        <v>54</v>
      </c>
      <c r="E152" s="3">
        <f>Source!AQ159</f>
        <v>0</v>
      </c>
      <c r="F152" s="18"/>
      <c r="G152" s="19" t="str">
        <f>Source!DI159</f>
        <v>*51</v>
      </c>
      <c r="H152" s="3">
        <f>Source!AV159</f>
        <v>1</v>
      </c>
      <c r="I152" s="3"/>
      <c r="J152" s="9"/>
      <c r="K152" s="9">
        <f>Source!U159</f>
        <v>0</v>
      </c>
    </row>
    <row r="153" spans="1:22" ht="15">
      <c r="A153" s="25"/>
      <c r="B153" s="25"/>
      <c r="C153" s="25"/>
      <c r="D153" s="25"/>
      <c r="E153" s="25"/>
      <c r="F153" s="25"/>
      <c r="G153" s="25"/>
      <c r="H153" s="25"/>
      <c r="I153" s="71">
        <f>J146+J147+J149+J150+J151</f>
        <v>28387.01</v>
      </c>
      <c r="J153" s="71"/>
      <c r="K153" s="26">
        <f>IF(Source!I159&lt;&gt;0,ROUND(I153/Source!I159,2),0)</f>
        <v>1478.49</v>
      </c>
      <c r="P153" s="27">
        <f>I153</f>
        <v>28387.01</v>
      </c>
    </row>
    <row r="155" spans="1:22" ht="15" customHeight="1">
      <c r="A155" s="72" t="str">
        <f>CONCATENATE("Итого по подразделу: ",IF(Source!G161&lt;&gt;"Новый подраздел",Source!G161,""))</f>
        <v>Итого по подразделу: Ремонт асфальтобетонного покрытия - 200,0 м2</v>
      </c>
      <c r="B155" s="72"/>
      <c r="C155" s="72"/>
      <c r="D155" s="72"/>
      <c r="E155" s="72"/>
      <c r="F155" s="72"/>
      <c r="G155" s="72"/>
      <c r="H155" s="72"/>
      <c r="I155" s="73">
        <f>SUM(P123:P154)</f>
        <v>204525.43000000002</v>
      </c>
      <c r="J155" s="73"/>
      <c r="K155" s="30"/>
    </row>
    <row r="157" spans="1:22" ht="14.25" customHeight="1">
      <c r="C157" s="62" t="str">
        <f>Source!H190</f>
        <v>Итого</v>
      </c>
      <c r="D157" s="62"/>
      <c r="E157" s="62"/>
      <c r="F157" s="62"/>
      <c r="G157" s="62"/>
      <c r="H157" s="62"/>
      <c r="I157" s="67">
        <f>IF(Source!F190=0,"",Source!F190)</f>
        <v>155400.26999999999</v>
      </c>
      <c r="J157" s="67"/>
    </row>
    <row r="158" spans="1:22" ht="14.25" customHeight="1">
      <c r="C158" s="62" t="str">
        <f>Source!H191</f>
        <v>НДС 20%</v>
      </c>
      <c r="D158" s="62"/>
      <c r="E158" s="62"/>
      <c r="F158" s="62"/>
      <c r="G158" s="62"/>
      <c r="H158" s="62"/>
      <c r="I158" s="67">
        <f>IF(Source!F191=0,"",Source!F191)</f>
        <v>31080.05</v>
      </c>
      <c r="J158" s="67"/>
    </row>
    <row r="159" spans="1:22" ht="14.25" customHeight="1">
      <c r="C159" s="62" t="str">
        <f>Source!H192</f>
        <v>Всего</v>
      </c>
      <c r="D159" s="62"/>
      <c r="E159" s="62"/>
      <c r="F159" s="62"/>
      <c r="G159" s="62"/>
      <c r="H159" s="62"/>
      <c r="I159" s="67">
        <f>IF(Source!F192=0,"",Source!F192)</f>
        <v>186480.32</v>
      </c>
      <c r="J159" s="67"/>
    </row>
    <row r="160" spans="1:22" ht="14.25" customHeight="1">
      <c r="C160" s="62" t="str">
        <f>Source!H193</f>
        <v>С учётом выделенного финансирования к - 0,5857501461</v>
      </c>
      <c r="D160" s="62"/>
      <c r="E160" s="62"/>
      <c r="F160" s="62"/>
      <c r="G160" s="62"/>
      <c r="H160" s="62"/>
      <c r="I160" s="74">
        <f>IF(Source!F193=0,"",Source!F193)</f>
        <v>109230.87</v>
      </c>
      <c r="J160" s="74"/>
      <c r="L160" s="37" t="s">
        <v>63</v>
      </c>
    </row>
    <row r="162" spans="1:40" ht="16.5" customHeight="1">
      <c r="A162" s="75" t="str">
        <f>CONCATENATE("Подраздел: ",IF(Source!G195&lt;&gt;"Новый подраздел",Source!G195,""))</f>
        <v>Подраздел: Замена бортового камня - 40,0 м.п.</v>
      </c>
      <c r="B162" s="75"/>
      <c r="C162" s="75"/>
      <c r="D162" s="75"/>
      <c r="E162" s="75"/>
      <c r="F162" s="75"/>
      <c r="G162" s="75"/>
      <c r="H162" s="75"/>
      <c r="I162" s="75"/>
      <c r="J162" s="75"/>
      <c r="K162" s="75"/>
    </row>
    <row r="163" spans="1:40" ht="75">
      <c r="A163" s="15" t="str">
        <f>Source!E199</f>
        <v>1</v>
      </c>
      <c r="B163" s="16" t="str">
        <f>Source!F199</f>
        <v>2.1-3202-1-1/1</v>
      </c>
      <c r="C163" s="16" t="str">
        <f>Source!G199</f>
        <v>Замена бортового камня бетонного во дворовых территориях</v>
      </c>
      <c r="D163" s="17" t="str">
        <f>Source!H199</f>
        <v>м</v>
      </c>
      <c r="E163" s="3">
        <f>Source!I199</f>
        <v>40</v>
      </c>
      <c r="F163" s="18"/>
      <c r="G163" s="19"/>
      <c r="H163" s="3"/>
      <c r="I163" s="3"/>
      <c r="J163" s="9"/>
      <c r="K163" s="9"/>
      <c r="L163" s="31" t="s">
        <v>56</v>
      </c>
      <c r="M163" s="38">
        <v>40</v>
      </c>
      <c r="N163" s="32" t="s">
        <v>57</v>
      </c>
      <c r="O163" s="32"/>
      <c r="P163" s="32"/>
      <c r="Q163" s="32">
        <f>ROUND((Source!BZ162/100)*ROUND((Source!AF162*Source!AV162)*Source!I162,2),2)</f>
        <v>0</v>
      </c>
      <c r="R163" s="32">
        <f>Source!X162</f>
        <v>0</v>
      </c>
      <c r="S163" s="32">
        <f>ROUND((Source!CA162/100)*ROUND((Source!AF162*Source!AV162)*Source!I162,2),2)</f>
        <v>0</v>
      </c>
      <c r="T163" s="32">
        <f>Source!Y162</f>
        <v>0</v>
      </c>
      <c r="U163" s="32">
        <f>ROUND((175/100)*ROUND((Source!AE162*Source!AV162)*Source!I162,2),2)</f>
        <v>0</v>
      </c>
      <c r="V163" s="32">
        <f>ROUND((108/100)*ROUND(Source!CS162*Source!I162,2),2)</f>
        <v>0</v>
      </c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21" t="s">
        <v>64</v>
      </c>
      <c r="AL163" s="1" t="s">
        <v>62</v>
      </c>
      <c r="AM163" s="32" t="s">
        <v>58</v>
      </c>
      <c r="AN163" s="22" t="s">
        <v>59</v>
      </c>
    </row>
    <row r="164" spans="1:40" ht="38.25">
      <c r="A164" s="15"/>
      <c r="B164" s="16"/>
      <c r="C164" s="16" t="s">
        <v>43</v>
      </c>
      <c r="D164" s="17"/>
      <c r="E164" s="3"/>
      <c r="F164" s="18">
        <f>Source!AO199</f>
        <v>148.13999999999999</v>
      </c>
      <c r="G164" s="19">
        <f>Source!DG199</f>
        <v>0</v>
      </c>
      <c r="H164" s="3">
        <f>Source!AV199</f>
        <v>1</v>
      </c>
      <c r="I164" s="3">
        <f>IF(Source!BA199&lt;&gt;0,Source!BA199,1)</f>
        <v>1</v>
      </c>
      <c r="J164" s="9">
        <f>Source!S199</f>
        <v>5925.6</v>
      </c>
      <c r="K164" s="9"/>
      <c r="L164" s="39"/>
      <c r="N164" s="1" t="s">
        <v>44</v>
      </c>
      <c r="AK164" s="23">
        <v>34461.08</v>
      </c>
    </row>
    <row r="165" spans="1:40" ht="14.25">
      <c r="A165" s="15"/>
      <c r="B165" s="16"/>
      <c r="C165" s="16" t="s">
        <v>45</v>
      </c>
      <c r="D165" s="17"/>
      <c r="E165" s="3"/>
      <c r="F165" s="18">
        <f>Source!AM199</f>
        <v>199.97</v>
      </c>
      <c r="G165" s="19">
        <f>Source!DE199</f>
        <v>0</v>
      </c>
      <c r="H165" s="3">
        <f>Source!AV199</f>
        <v>1</v>
      </c>
      <c r="I165" s="3">
        <f>IF(Source!BB199&lt;&gt;0,Source!BB199,1)</f>
        <v>1</v>
      </c>
      <c r="J165" s="9">
        <f>Source!Q199</f>
        <v>7998.8</v>
      </c>
      <c r="K165" s="9"/>
    </row>
    <row r="166" spans="1:40" ht="14.25">
      <c r="A166" s="15"/>
      <c r="B166" s="16"/>
      <c r="C166" s="16" t="s">
        <v>46</v>
      </c>
      <c r="D166" s="17"/>
      <c r="E166" s="3"/>
      <c r="F166" s="18">
        <f>Source!AN199</f>
        <v>113.02</v>
      </c>
      <c r="G166" s="19">
        <f>Source!DF199</f>
        <v>0</v>
      </c>
      <c r="H166" s="3">
        <f>Source!AV199</f>
        <v>1</v>
      </c>
      <c r="I166" s="3">
        <f>IF(Source!BS199&lt;&gt;0,Source!BS199,1)</f>
        <v>1</v>
      </c>
      <c r="J166" s="24">
        <f>Source!R199</f>
        <v>4520.8</v>
      </c>
      <c r="K166" s="9"/>
    </row>
    <row r="167" spans="1:40" ht="14.25">
      <c r="A167" s="15"/>
      <c r="B167" s="16"/>
      <c r="C167" s="16" t="s">
        <v>47</v>
      </c>
      <c r="D167" s="17"/>
      <c r="E167" s="3"/>
      <c r="F167" s="18">
        <f>Source!AL199</f>
        <v>574.54999999999995</v>
      </c>
      <c r="G167" s="19">
        <f>Source!DD199</f>
        <v>0</v>
      </c>
      <c r="H167" s="3">
        <f>Source!AW199</f>
        <v>1</v>
      </c>
      <c r="I167" s="3">
        <f>IF(Source!BC199&lt;&gt;0,Source!BC199,1)</f>
        <v>1</v>
      </c>
      <c r="J167" s="9">
        <f>Source!P199</f>
        <v>22982</v>
      </c>
      <c r="K167" s="9"/>
    </row>
    <row r="168" spans="1:40" ht="28.5">
      <c r="A168" s="15" t="str">
        <f>Source!E200</f>
        <v>1,1</v>
      </c>
      <c r="B168" s="16" t="str">
        <f>Source!F200</f>
        <v>9999990001</v>
      </c>
      <c r="C168" s="16" t="s">
        <v>48</v>
      </c>
      <c r="D168" s="17" t="str">
        <f>Source!H200</f>
        <v>т</v>
      </c>
      <c r="E168" s="3">
        <f>Source!I200</f>
        <v>-9.84</v>
      </c>
      <c r="F168" s="18">
        <f>Source!AK200</f>
        <v>0</v>
      </c>
      <c r="G168" s="19"/>
      <c r="H168" s="3">
        <f>Source!AW200</f>
        <v>1</v>
      </c>
      <c r="I168" s="3">
        <f>IF(Source!BC200&lt;&gt;0,Source!BC200,1)</f>
        <v>1</v>
      </c>
      <c r="J168" s="9">
        <f>Source!O200</f>
        <v>0</v>
      </c>
      <c r="K168" s="9"/>
      <c r="L168" s="1" t="s">
        <v>60</v>
      </c>
      <c r="Q168" s="1">
        <f>ROUND((Source!BZ200/100)*ROUND((Source!AF200*Source!AV200)*Source!I200,2),2)</f>
        <v>0</v>
      </c>
      <c r="R168" s="1">
        <f>Source!X200</f>
        <v>0</v>
      </c>
      <c r="S168" s="1">
        <f>ROUND((Source!CA200/100)*ROUND((Source!AF200*Source!AV200)*Source!I200,2),2)</f>
        <v>0</v>
      </c>
      <c r="T168" s="1">
        <f>Source!Y200</f>
        <v>0</v>
      </c>
      <c r="U168" s="1">
        <f>ROUND((175/100)*ROUND((Source!AE200*Source!AV200)*Source!I200,2),2)</f>
        <v>0</v>
      </c>
      <c r="V168" s="1">
        <f>ROUND((108/100)*ROUND(Source!CS200*Source!I200,2),2)</f>
        <v>0</v>
      </c>
      <c r="AL168" s="8"/>
    </row>
    <row r="169" spans="1:40" ht="14.25">
      <c r="A169" s="15"/>
      <c r="B169" s="16"/>
      <c r="C169" s="16" t="s">
        <v>49</v>
      </c>
      <c r="D169" s="17" t="s">
        <v>50</v>
      </c>
      <c r="E169" s="3">
        <f>Source!AT199</f>
        <v>70</v>
      </c>
      <c r="F169" s="18"/>
      <c r="G169" s="19"/>
      <c r="H169" s="3"/>
      <c r="I169" s="3"/>
      <c r="J169" s="9">
        <f>SUM(R163:R168)</f>
        <v>0</v>
      </c>
      <c r="K169" s="9"/>
    </row>
    <row r="170" spans="1:40" ht="14.25">
      <c r="A170" s="15"/>
      <c r="B170" s="16"/>
      <c r="C170" s="16" t="s">
        <v>51</v>
      </c>
      <c r="D170" s="17" t="s">
        <v>50</v>
      </c>
      <c r="E170" s="3">
        <f>Source!AU199</f>
        <v>10</v>
      </c>
      <c r="F170" s="18"/>
      <c r="G170" s="19"/>
      <c r="H170" s="3"/>
      <c r="I170" s="3"/>
      <c r="J170" s="9">
        <f>SUM(T163:T169)</f>
        <v>0</v>
      </c>
      <c r="K170" s="9"/>
    </row>
    <row r="171" spans="1:40" ht="14.25">
      <c r="A171" s="15"/>
      <c r="B171" s="16"/>
      <c r="C171" s="16" t="s">
        <v>52</v>
      </c>
      <c r="D171" s="17" t="s">
        <v>50</v>
      </c>
      <c r="E171" s="3">
        <f>108</f>
        <v>108</v>
      </c>
      <c r="F171" s="18"/>
      <c r="G171" s="19"/>
      <c r="H171" s="3"/>
      <c r="I171" s="3"/>
      <c r="J171" s="9">
        <f>SUM(V163:V170)</f>
        <v>0</v>
      </c>
      <c r="K171" s="9"/>
    </row>
    <row r="172" spans="1:40" ht="14.25">
      <c r="A172" s="15"/>
      <c r="B172" s="16"/>
      <c r="C172" s="16" t="s">
        <v>53</v>
      </c>
      <c r="D172" s="17" t="s">
        <v>54</v>
      </c>
      <c r="E172" s="3">
        <f>Source!AQ199</f>
        <v>0.66</v>
      </c>
      <c r="F172" s="18"/>
      <c r="G172" s="19">
        <f>Source!DI199</f>
        <v>0</v>
      </c>
      <c r="H172" s="3">
        <f>Source!AV199</f>
        <v>1</v>
      </c>
      <c r="I172" s="3"/>
      <c r="J172" s="9"/>
      <c r="K172" s="9">
        <f>Source!U199</f>
        <v>26.400000000000002</v>
      </c>
    </row>
    <row r="173" spans="1:40" ht="15">
      <c r="A173" s="25"/>
      <c r="B173" s="25"/>
      <c r="C173" s="25"/>
      <c r="D173" s="25"/>
      <c r="E173" s="25"/>
      <c r="F173" s="25"/>
      <c r="G173" s="25"/>
      <c r="H173" s="25"/>
      <c r="I173" s="71">
        <f>J164+J165+J167+J169+J170+J171+SUM(J168:J168)</f>
        <v>36906.400000000001</v>
      </c>
      <c r="J173" s="71"/>
      <c r="K173" s="26">
        <f>IF(Source!I199&lt;&gt;0,ROUND(I173/Source!I199,2),0)</f>
        <v>922.66</v>
      </c>
      <c r="P173" s="27">
        <f>I173</f>
        <v>36906.400000000001</v>
      </c>
    </row>
    <row r="174" spans="1:40" ht="90">
      <c r="A174" s="15" t="str">
        <f>Source!E201</f>
        <v>2</v>
      </c>
      <c r="B174" s="16" t="str">
        <f>Source!F201</f>
        <v>1.49-9201-1-2/1</v>
      </c>
      <c r="C174" s="16" t="str">
        <f>Source!G201</f>
        <v>Перевозка строительного мусора автосамосвалами грузоподъемностью до 10 т на расстояние 1 км - при механизированной погрузке</v>
      </c>
      <c r="D174" s="17" t="str">
        <f>Source!H201</f>
        <v>т</v>
      </c>
      <c r="E174" s="3">
        <f>Source!I201</f>
        <v>7.8719999999999999</v>
      </c>
      <c r="F174" s="18"/>
      <c r="G174" s="19"/>
      <c r="H174" s="3"/>
      <c r="I174" s="3"/>
      <c r="J174" s="9"/>
      <c r="K174" s="9"/>
      <c r="L174" s="34" t="s">
        <v>61</v>
      </c>
      <c r="Q174" s="1">
        <f>ROUND((Source!BZ201/100)*ROUND((Source!AF201*Source!AV201)*Source!I201,2),2)</f>
        <v>0</v>
      </c>
      <c r="R174" s="1">
        <f>Source!X201</f>
        <v>0</v>
      </c>
      <c r="S174" s="1">
        <f>ROUND((Source!CA201/100)*ROUND((Source!AF201*Source!AV201)*Source!I201,2),2)</f>
        <v>0</v>
      </c>
      <c r="T174" s="1">
        <f>Source!Y201</f>
        <v>0</v>
      </c>
      <c r="U174" s="1">
        <f>ROUND((175/100)*ROUND((Source!AE201*Source!AV201)*Source!I201,2),2)</f>
        <v>454.74</v>
      </c>
      <c r="V174" s="1">
        <f>ROUND((108/100)*ROUND(Source!CS201*Source!I201,2),2)</f>
        <v>280.64</v>
      </c>
    </row>
    <row r="175" spans="1:40">
      <c r="C175" s="29" t="str">
        <f>"Объем: "&amp;Source!I201&amp;"=9,84*"&amp;"0,8"</f>
        <v>Объем: 7,872=9,84*0,8</v>
      </c>
    </row>
    <row r="176" spans="1:40" ht="14.25">
      <c r="A176" s="15"/>
      <c r="B176" s="16"/>
      <c r="C176" s="16" t="s">
        <v>43</v>
      </c>
      <c r="D176" s="17"/>
      <c r="E176" s="3"/>
      <c r="F176" s="18">
        <f>Source!AO201</f>
        <v>0</v>
      </c>
      <c r="G176" s="19">
        <f>Source!DG201</f>
        <v>0</v>
      </c>
      <c r="H176" s="3">
        <f>Source!AV201</f>
        <v>1</v>
      </c>
      <c r="I176" s="3">
        <f>IF(Source!BA201&lt;&gt;0,Source!BA201,1)</f>
        <v>1</v>
      </c>
      <c r="J176" s="9">
        <f>Source!S201</f>
        <v>0</v>
      </c>
      <c r="K176" s="9"/>
    </row>
    <row r="177" spans="1:22" ht="14.25">
      <c r="A177" s="15"/>
      <c r="B177" s="16"/>
      <c r="C177" s="16" t="s">
        <v>45</v>
      </c>
      <c r="D177" s="17"/>
      <c r="E177" s="3"/>
      <c r="F177" s="18">
        <f>Source!AM201</f>
        <v>61.22</v>
      </c>
      <c r="G177" s="19">
        <f>Source!DE201</f>
        <v>0</v>
      </c>
      <c r="H177" s="3">
        <f>Source!AV201</f>
        <v>1</v>
      </c>
      <c r="I177" s="3">
        <f>IF(Source!BB201&lt;&gt;0,Source!BB201,1)</f>
        <v>1</v>
      </c>
      <c r="J177" s="9">
        <f>Source!Q201</f>
        <v>481.92</v>
      </c>
      <c r="K177" s="9"/>
    </row>
    <row r="178" spans="1:22" ht="14.25">
      <c r="A178" s="15"/>
      <c r="B178" s="16"/>
      <c r="C178" s="16" t="s">
        <v>46</v>
      </c>
      <c r="D178" s="17"/>
      <c r="E178" s="3"/>
      <c r="F178" s="18">
        <f>Source!AN201</f>
        <v>33.01</v>
      </c>
      <c r="G178" s="19">
        <f>Source!DF201</f>
        <v>0</v>
      </c>
      <c r="H178" s="3">
        <f>Source!AV201</f>
        <v>1</v>
      </c>
      <c r="I178" s="3">
        <f>IF(Source!BS201&lt;&gt;0,Source!BS201,1)</f>
        <v>1</v>
      </c>
      <c r="J178" s="24">
        <f>Source!R201</f>
        <v>259.85000000000002</v>
      </c>
      <c r="K178" s="9"/>
    </row>
    <row r="179" spans="1:22" ht="14.25">
      <c r="A179" s="15"/>
      <c r="B179" s="16"/>
      <c r="C179" s="16" t="s">
        <v>47</v>
      </c>
      <c r="D179" s="17"/>
      <c r="E179" s="3"/>
      <c r="F179" s="18">
        <f>Source!AL201</f>
        <v>0</v>
      </c>
      <c r="G179" s="19">
        <f>Source!DD201</f>
        <v>0</v>
      </c>
      <c r="H179" s="3">
        <f>Source!AW201</f>
        <v>1</v>
      </c>
      <c r="I179" s="3">
        <f>IF(Source!BC201&lt;&gt;0,Source!BC201,1)</f>
        <v>1</v>
      </c>
      <c r="J179" s="9">
        <f>Source!P201</f>
        <v>0</v>
      </c>
      <c r="K179" s="9"/>
    </row>
    <row r="180" spans="1:22" ht="14.25">
      <c r="A180" s="15"/>
      <c r="B180" s="16"/>
      <c r="C180" s="16" t="s">
        <v>49</v>
      </c>
      <c r="D180" s="17" t="s">
        <v>50</v>
      </c>
      <c r="E180" s="3">
        <f>Source!AT201</f>
        <v>0</v>
      </c>
      <c r="F180" s="18"/>
      <c r="G180" s="19"/>
      <c r="H180" s="3"/>
      <c r="I180" s="3"/>
      <c r="J180" s="9">
        <f>SUM(R174:R179)</f>
        <v>0</v>
      </c>
      <c r="K180" s="9"/>
    </row>
    <row r="181" spans="1:22" ht="14.25">
      <c r="A181" s="15"/>
      <c r="B181" s="16"/>
      <c r="C181" s="16" t="s">
        <v>51</v>
      </c>
      <c r="D181" s="17" t="s">
        <v>50</v>
      </c>
      <c r="E181" s="3">
        <f>Source!AU201</f>
        <v>0</v>
      </c>
      <c r="F181" s="18"/>
      <c r="G181" s="19"/>
      <c r="H181" s="3"/>
      <c r="I181" s="3"/>
      <c r="J181" s="9">
        <f>SUM(T174:T180)</f>
        <v>0</v>
      </c>
      <c r="K181" s="9"/>
    </row>
    <row r="182" spans="1:22" ht="14.25">
      <c r="A182" s="15"/>
      <c r="B182" s="16"/>
      <c r="C182" s="16" t="s">
        <v>53</v>
      </c>
      <c r="D182" s="17" t="s">
        <v>54</v>
      </c>
      <c r="E182" s="3">
        <f>Source!AQ201</f>
        <v>0</v>
      </c>
      <c r="F182" s="18"/>
      <c r="G182" s="19">
        <f>Source!DI201</f>
        <v>0</v>
      </c>
      <c r="H182" s="3">
        <f>Source!AV201</f>
        <v>1</v>
      </c>
      <c r="I182" s="3"/>
      <c r="J182" s="9"/>
      <c r="K182" s="9">
        <f>Source!U201</f>
        <v>0</v>
      </c>
    </row>
    <row r="183" spans="1:22" ht="15">
      <c r="A183" s="25"/>
      <c r="B183" s="25"/>
      <c r="C183" s="25"/>
      <c r="D183" s="25"/>
      <c r="E183" s="25"/>
      <c r="F183" s="25"/>
      <c r="G183" s="25"/>
      <c r="H183" s="25"/>
      <c r="I183" s="71">
        <f>J176+J177+J179+J180+J181</f>
        <v>481.92</v>
      </c>
      <c r="J183" s="71"/>
      <c r="K183" s="26">
        <f>IF(Source!I201&lt;&gt;0,ROUND(I183/Source!I201,2),0)</f>
        <v>61.22</v>
      </c>
      <c r="P183" s="27">
        <f>I183</f>
        <v>481.92</v>
      </c>
    </row>
    <row r="184" spans="1:22" ht="90">
      <c r="A184" s="15" t="str">
        <f>Source!E202</f>
        <v>3</v>
      </c>
      <c r="B184" s="16" t="str">
        <f>Source!F202</f>
        <v>1.49-9201-1-3/1</v>
      </c>
      <c r="C184" s="16" t="str">
        <f>Source!G202</f>
        <v>Перевозка строительного мусора автосамосвалами грузоподъемностью до 10 т - добавляется на каждый последующий 1 км до 100 км</v>
      </c>
      <c r="D184" s="17" t="str">
        <f>Source!H202</f>
        <v>т</v>
      </c>
      <c r="E184" s="3">
        <f>Source!I202</f>
        <v>7.8719999999999999</v>
      </c>
      <c r="F184" s="18"/>
      <c r="G184" s="19"/>
      <c r="H184" s="3"/>
      <c r="I184" s="3"/>
      <c r="J184" s="9"/>
      <c r="K184" s="9"/>
      <c r="L184" s="34" t="s">
        <v>61</v>
      </c>
      <c r="Q184" s="1">
        <f>ROUND((Source!BZ202/100)*ROUND((Source!AF202*Source!AV202)*Source!I202,2),2)</f>
        <v>0</v>
      </c>
      <c r="R184" s="1">
        <f>Source!X202</f>
        <v>0</v>
      </c>
      <c r="S184" s="1">
        <f>ROUND((Source!CA202/100)*ROUND((Source!AF202*Source!AV202)*Source!I202,2),2)</f>
        <v>0</v>
      </c>
      <c r="T184" s="1">
        <f>Source!Y202</f>
        <v>0</v>
      </c>
      <c r="U184" s="1">
        <f>ROUND((175/100)*ROUND((Source!AE202*Source!AV202)*Source!I202,2),2)</f>
        <v>10988.29</v>
      </c>
      <c r="V184" s="1">
        <f>ROUND((108/100)*ROUND(Source!CS202*Source!I202,2),2)</f>
        <v>6781.34</v>
      </c>
    </row>
    <row r="185" spans="1:22" ht="14.25">
      <c r="A185" s="15"/>
      <c r="B185" s="16"/>
      <c r="C185" s="16" t="s">
        <v>43</v>
      </c>
      <c r="D185" s="17"/>
      <c r="E185" s="3"/>
      <c r="F185" s="18">
        <f>Source!AO202</f>
        <v>0</v>
      </c>
      <c r="G185" s="19" t="str">
        <f>Source!DG202</f>
        <v>*51</v>
      </c>
      <c r="H185" s="3">
        <f>Source!AV202</f>
        <v>1</v>
      </c>
      <c r="I185" s="3">
        <f>IF(Source!BA202&lt;&gt;0,Source!BA202,1)</f>
        <v>1</v>
      </c>
      <c r="J185" s="9">
        <f>Source!S202</f>
        <v>0</v>
      </c>
      <c r="K185" s="9"/>
    </row>
    <row r="186" spans="1:22" ht="14.25">
      <c r="A186" s="15"/>
      <c r="B186" s="16"/>
      <c r="C186" s="16" t="s">
        <v>45</v>
      </c>
      <c r="D186" s="17"/>
      <c r="E186" s="3"/>
      <c r="F186" s="18">
        <f>Source!AM202</f>
        <v>28.99</v>
      </c>
      <c r="G186" s="19" t="str">
        <f>Source!DE202</f>
        <v>*51</v>
      </c>
      <c r="H186" s="3">
        <f>Source!AV202</f>
        <v>1</v>
      </c>
      <c r="I186" s="3">
        <f>IF(Source!BB202&lt;&gt;0,Source!BB202,1)</f>
        <v>1</v>
      </c>
      <c r="J186" s="9">
        <f>Source!Q202</f>
        <v>11638.67</v>
      </c>
      <c r="K186" s="9"/>
    </row>
    <row r="187" spans="1:22" ht="14.25">
      <c r="A187" s="15"/>
      <c r="B187" s="16"/>
      <c r="C187" s="16" t="s">
        <v>46</v>
      </c>
      <c r="D187" s="17"/>
      <c r="E187" s="3"/>
      <c r="F187" s="18">
        <f>Source!AN202</f>
        <v>15.64</v>
      </c>
      <c r="G187" s="19" t="str">
        <f>Source!DF202</f>
        <v>*51</v>
      </c>
      <c r="H187" s="3">
        <f>Source!AV202</f>
        <v>1</v>
      </c>
      <c r="I187" s="3">
        <f>IF(Source!BS202&lt;&gt;0,Source!BS202,1)</f>
        <v>1</v>
      </c>
      <c r="J187" s="24">
        <f>Source!R202</f>
        <v>6279.02</v>
      </c>
      <c r="K187" s="9"/>
    </row>
    <row r="188" spans="1:22" ht="14.25">
      <c r="A188" s="15"/>
      <c r="B188" s="16"/>
      <c r="C188" s="16" t="s">
        <v>47</v>
      </c>
      <c r="D188" s="17"/>
      <c r="E188" s="3"/>
      <c r="F188" s="18">
        <f>Source!AL202</f>
        <v>0</v>
      </c>
      <c r="G188" s="19">
        <f>Source!DD202</f>
        <v>0</v>
      </c>
      <c r="H188" s="3">
        <f>Source!AW202</f>
        <v>1</v>
      </c>
      <c r="I188" s="3">
        <f>IF(Source!BC202&lt;&gt;0,Source!BC202,1)</f>
        <v>1</v>
      </c>
      <c r="J188" s="9">
        <f>Source!P202</f>
        <v>0</v>
      </c>
      <c r="K188" s="9"/>
    </row>
    <row r="189" spans="1:22" ht="14.25">
      <c r="A189" s="15"/>
      <c r="B189" s="16"/>
      <c r="C189" s="16" t="s">
        <v>49</v>
      </c>
      <c r="D189" s="17" t="s">
        <v>50</v>
      </c>
      <c r="E189" s="3">
        <f>Source!AT202</f>
        <v>0</v>
      </c>
      <c r="F189" s="18"/>
      <c r="G189" s="19"/>
      <c r="H189" s="3"/>
      <c r="I189" s="3"/>
      <c r="J189" s="9">
        <f>SUM(R184:R188)</f>
        <v>0</v>
      </c>
      <c r="K189" s="9"/>
    </row>
    <row r="190" spans="1:22" ht="14.25">
      <c r="A190" s="15"/>
      <c r="B190" s="16"/>
      <c r="C190" s="16" t="s">
        <v>51</v>
      </c>
      <c r="D190" s="17" t="s">
        <v>50</v>
      </c>
      <c r="E190" s="3">
        <f>Source!AU202</f>
        <v>0</v>
      </c>
      <c r="F190" s="18"/>
      <c r="G190" s="19"/>
      <c r="H190" s="3"/>
      <c r="I190" s="3"/>
      <c r="J190" s="9">
        <f>SUM(T184:T189)</f>
        <v>0</v>
      </c>
      <c r="K190" s="9"/>
    </row>
    <row r="191" spans="1:22" ht="14.25">
      <c r="A191" s="15"/>
      <c r="B191" s="16"/>
      <c r="C191" s="16" t="s">
        <v>53</v>
      </c>
      <c r="D191" s="17" t="s">
        <v>54</v>
      </c>
      <c r="E191" s="3">
        <f>Source!AQ202</f>
        <v>0</v>
      </c>
      <c r="F191" s="18"/>
      <c r="G191" s="19" t="str">
        <f>Source!DI202</f>
        <v>*51</v>
      </c>
      <c r="H191" s="3">
        <f>Source!AV202</f>
        <v>1</v>
      </c>
      <c r="I191" s="3"/>
      <c r="J191" s="9"/>
      <c r="K191" s="9">
        <f>Source!U202</f>
        <v>0</v>
      </c>
    </row>
    <row r="192" spans="1:22" ht="15">
      <c r="A192" s="25"/>
      <c r="B192" s="25"/>
      <c r="C192" s="25"/>
      <c r="D192" s="25"/>
      <c r="E192" s="25"/>
      <c r="F192" s="25"/>
      <c r="G192" s="25"/>
      <c r="H192" s="25"/>
      <c r="I192" s="71">
        <f>J185+J186+J188+J189+J190</f>
        <v>11638.67</v>
      </c>
      <c r="J192" s="71"/>
      <c r="K192" s="26">
        <f>IF(Source!I202&lt;&gt;0,ROUND(I192/Source!I202,2),0)</f>
        <v>1478.49</v>
      </c>
      <c r="P192" s="27">
        <f>I192</f>
        <v>11638.67</v>
      </c>
    </row>
    <row r="194" spans="1:12" ht="15" customHeight="1">
      <c r="A194" s="72" t="str">
        <f>CONCATENATE("Итого по подразделу: ",IF(Source!G204&lt;&gt;"Новый подраздел",Source!G204,""))</f>
        <v>Итого по подразделу: Замена бортового камня - 40,0 м.п.</v>
      </c>
      <c r="B194" s="72"/>
      <c r="C194" s="72"/>
      <c r="D194" s="72"/>
      <c r="E194" s="72"/>
      <c r="F194" s="72"/>
      <c r="G194" s="72"/>
      <c r="H194" s="72"/>
      <c r="I194" s="73">
        <f>SUM(P162:P193)</f>
        <v>49026.99</v>
      </c>
      <c r="J194" s="73"/>
      <c r="K194" s="30"/>
    </row>
    <row r="196" spans="1:12" ht="14.25" customHeight="1">
      <c r="C196" s="62" t="str">
        <f>Source!H233</f>
        <v>Итого</v>
      </c>
      <c r="D196" s="62"/>
      <c r="E196" s="62"/>
      <c r="F196" s="62"/>
      <c r="G196" s="62"/>
      <c r="H196" s="62"/>
      <c r="I196" s="67">
        <f>IF(Source!F233=0,"",Source!F233)</f>
        <v>58649.93</v>
      </c>
      <c r="J196" s="67"/>
    </row>
    <row r="197" spans="1:12" ht="14.25" customHeight="1">
      <c r="C197" s="62" t="str">
        <f>Source!H234</f>
        <v>НДС 20%</v>
      </c>
      <c r="D197" s="62"/>
      <c r="E197" s="62"/>
      <c r="F197" s="62"/>
      <c r="G197" s="62"/>
      <c r="H197" s="62"/>
      <c r="I197" s="67">
        <f>IF(Source!F234=0,"",Source!F234)</f>
        <v>11729.99</v>
      </c>
      <c r="J197" s="67"/>
    </row>
    <row r="198" spans="1:12" ht="14.25" customHeight="1">
      <c r="C198" s="62" t="str">
        <f>Source!H235</f>
        <v>Всего</v>
      </c>
      <c r="D198" s="62"/>
      <c r="E198" s="62"/>
      <c r="F198" s="62"/>
      <c r="G198" s="62"/>
      <c r="H198" s="62"/>
      <c r="I198" s="79">
        <f>IF(Source!F235=0,"",Source!F235)</f>
        <v>70379.92</v>
      </c>
      <c r="J198" s="79"/>
    </row>
    <row r="199" spans="1:12" ht="14.25" customHeight="1">
      <c r="C199" s="62" t="str">
        <f>Source!H236</f>
        <v>С учётом выделенного финансирования к - 0,5857501461</v>
      </c>
      <c r="D199" s="62"/>
      <c r="E199" s="62"/>
      <c r="F199" s="62"/>
      <c r="G199" s="62"/>
      <c r="H199" s="62"/>
      <c r="I199" s="74">
        <f>IF(Source!F236=0,"",Source!F236)</f>
        <v>41225.050000000003</v>
      </c>
      <c r="J199" s="74"/>
      <c r="L199" s="37" t="s">
        <v>63</v>
      </c>
    </row>
    <row r="201" spans="1:12" ht="15" customHeight="1">
      <c r="A201" s="72" t="str">
        <f>CONCATENATE("Итого по разделу: ",IF(Source!G238&lt;&gt;"Новый раздел",Source!G238,""))</f>
        <v>Итого по разделу: Даниловское кладбище, Духовской переулок, 10</v>
      </c>
      <c r="B201" s="72"/>
      <c r="C201" s="72"/>
      <c r="D201" s="72"/>
      <c r="E201" s="72"/>
      <c r="F201" s="72"/>
      <c r="G201" s="72"/>
      <c r="H201" s="72"/>
      <c r="I201" s="76">
        <f>SUM(P121:P200)</f>
        <v>253552.42000000004</v>
      </c>
      <c r="J201" s="76"/>
      <c r="K201" s="30"/>
    </row>
    <row r="203" spans="1:12" ht="14.25" customHeight="1">
      <c r="C203" s="62" t="str">
        <f>Source!H267</f>
        <v>Итого</v>
      </c>
      <c r="D203" s="62"/>
      <c r="E203" s="62"/>
      <c r="F203" s="62"/>
      <c r="G203" s="62"/>
      <c r="H203" s="62"/>
      <c r="I203" s="67">
        <f>IF(Source!F267=0,"",Source!F267)</f>
        <v>214050.2</v>
      </c>
      <c r="J203" s="67"/>
    </row>
    <row r="204" spans="1:12" ht="14.25" customHeight="1">
      <c r="C204" s="62" t="str">
        <f>Source!H268</f>
        <v>НДС 20%</v>
      </c>
      <c r="D204" s="62"/>
      <c r="E204" s="62"/>
      <c r="F204" s="62"/>
      <c r="G204" s="62"/>
      <c r="H204" s="62"/>
      <c r="I204" s="67">
        <f>IF(Source!F268=0,"",Source!F268)</f>
        <v>42810.04</v>
      </c>
      <c r="J204" s="67"/>
      <c r="L204" s="40">
        <f>I158+I197</f>
        <v>42810.04</v>
      </c>
    </row>
    <row r="205" spans="1:12" ht="14.25" customHeight="1">
      <c r="C205" s="62" t="str">
        <f>Source!H269</f>
        <v>Всего</v>
      </c>
      <c r="D205" s="62"/>
      <c r="E205" s="62"/>
      <c r="F205" s="62"/>
      <c r="G205" s="62"/>
      <c r="H205" s="62"/>
      <c r="I205" s="67">
        <f>IF(Source!F269=0,"",Source!F269)</f>
        <v>256860.24</v>
      </c>
      <c r="J205" s="67"/>
    </row>
    <row r="206" spans="1:12" ht="14.25" customHeight="1">
      <c r="C206" s="62" t="str">
        <f>Source!H270</f>
        <v>С учётом выделенного финансирования к - 0,5857501461</v>
      </c>
      <c r="D206" s="62"/>
      <c r="E206" s="62"/>
      <c r="F206" s="62"/>
      <c r="G206" s="62"/>
      <c r="H206" s="62"/>
      <c r="I206" s="67">
        <f>IF(Source!F270=0,"",Source!F270)</f>
        <v>150455.92000000001</v>
      </c>
      <c r="J206" s="67"/>
    </row>
    <row r="208" spans="1:12" ht="16.5" customHeight="1">
      <c r="A208" s="70" t="str">
        <f>CONCATENATE("Раздел: ",IF(Source!G272&lt;&gt;"Новый раздел",Source!G272,""))</f>
        <v>Раздел: Домодедовское кладбище, Московская обл., г.Домодедово</v>
      </c>
      <c r="B208" s="70"/>
      <c r="C208" s="70"/>
      <c r="D208" s="70"/>
      <c r="E208" s="70"/>
      <c r="F208" s="70"/>
      <c r="G208" s="70"/>
      <c r="H208" s="70"/>
      <c r="I208" s="70"/>
      <c r="J208" s="70"/>
      <c r="K208" s="70"/>
    </row>
    <row r="210" spans="1:40" ht="16.5" customHeight="1">
      <c r="A210" s="70" t="str">
        <f>CONCATENATE("Подраздел: ",IF(Source!G276&lt;&gt;"Новый подраздел",Source!G276,""))</f>
        <v>Подраздел: Ремонт асфальтобетонного покрытия - 200,0 м2</v>
      </c>
      <c r="B210" s="70"/>
      <c r="C210" s="70"/>
      <c r="D210" s="70"/>
      <c r="E210" s="70"/>
      <c r="F210" s="70"/>
      <c r="G210" s="70"/>
      <c r="H210" s="70"/>
      <c r="I210" s="70"/>
      <c r="J210" s="70"/>
      <c r="K210" s="70"/>
    </row>
    <row r="211" spans="1:40" ht="76.5">
      <c r="A211" s="15" t="str">
        <f>Source!E280</f>
        <v>1</v>
      </c>
      <c r="B211" s="16" t="str">
        <f>Source!F280</f>
        <v>2.1-3101-12-3/1</v>
      </c>
      <c r="C211" s="16" t="str">
        <f>Source!G280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211" s="17" t="str">
        <f>Source!H280</f>
        <v>м2</v>
      </c>
      <c r="E211" s="3">
        <f>Source!I280</f>
        <v>200</v>
      </c>
      <c r="F211" s="18"/>
      <c r="G211" s="19"/>
      <c r="H211" s="3"/>
      <c r="I211" s="3"/>
      <c r="J211" s="9"/>
      <c r="K211" s="9"/>
      <c r="L211" s="20" t="s">
        <v>38</v>
      </c>
      <c r="M211" s="1">
        <v>200</v>
      </c>
      <c r="N211" s="1" t="s">
        <v>39</v>
      </c>
      <c r="Q211" s="1">
        <f>ROUND((Source!BZ280/100)*ROUND((Source!AF280*Source!AV280)*Source!I280,2),2)</f>
        <v>8825.6</v>
      </c>
      <c r="R211" s="1">
        <f>Source!X280</f>
        <v>8825.6</v>
      </c>
      <c r="S211" s="1">
        <f>ROUND((Source!CA280/100)*ROUND((Source!AF280*Source!AV280)*Source!I280,2),2)</f>
        <v>1260.8</v>
      </c>
      <c r="T211" s="1">
        <f>Source!Y280</f>
        <v>1260.8</v>
      </c>
      <c r="U211" s="1">
        <f>ROUND((175/100)*ROUND((Source!AE280*Source!AV280)*Source!I280,2),2)</f>
        <v>14731.5</v>
      </c>
      <c r="V211" s="1">
        <f>ROUND((108/100)*ROUND(Source!CS280*Source!I280,2),2)</f>
        <v>9091.44</v>
      </c>
      <c r="AK211" s="21">
        <v>155400.26999999999</v>
      </c>
      <c r="AL211" s="1" t="s">
        <v>65</v>
      </c>
      <c r="AM211" s="1" t="s">
        <v>41</v>
      </c>
      <c r="AN211" s="22" t="s">
        <v>66</v>
      </c>
    </row>
    <row r="212" spans="1:40" ht="38.25">
      <c r="A212" s="15"/>
      <c r="B212" s="16"/>
      <c r="C212" s="16" t="s">
        <v>43</v>
      </c>
      <c r="D212" s="17"/>
      <c r="E212" s="3"/>
      <c r="F212" s="18">
        <f>Source!AO280</f>
        <v>63.04</v>
      </c>
      <c r="G212" s="19">
        <f>Source!DG280</f>
        <v>0</v>
      </c>
      <c r="H212" s="3">
        <f>Source!AV280</f>
        <v>1</v>
      </c>
      <c r="I212" s="3">
        <f>IF(Source!BA280&lt;&gt;0,Source!BA280,1)</f>
        <v>1</v>
      </c>
      <c r="J212" s="9">
        <f>Source!S280</f>
        <v>12608</v>
      </c>
      <c r="K212" s="9"/>
      <c r="N212" s="1" t="s">
        <v>44</v>
      </c>
      <c r="AK212" s="23">
        <v>109230.87</v>
      </c>
      <c r="AN212" s="22"/>
    </row>
    <row r="213" spans="1:40" ht="14.25">
      <c r="A213" s="15"/>
      <c r="B213" s="16"/>
      <c r="C213" s="16" t="s">
        <v>45</v>
      </c>
      <c r="D213" s="17"/>
      <c r="E213" s="3"/>
      <c r="F213" s="18">
        <f>Source!AM280</f>
        <v>91.52</v>
      </c>
      <c r="G213" s="19">
        <f>Source!DE280</f>
        <v>0</v>
      </c>
      <c r="H213" s="3">
        <f>Source!AV280</f>
        <v>1</v>
      </c>
      <c r="I213" s="3">
        <f>IF(Source!BB280&lt;&gt;0,Source!BB280,1)</f>
        <v>1</v>
      </c>
      <c r="J213" s="9">
        <f>Source!Q280</f>
        <v>18304</v>
      </c>
      <c r="K213" s="9"/>
    </row>
    <row r="214" spans="1:40" ht="14.25">
      <c r="A214" s="15"/>
      <c r="B214" s="16"/>
      <c r="C214" s="16" t="s">
        <v>46</v>
      </c>
      <c r="D214" s="17"/>
      <c r="E214" s="3"/>
      <c r="F214" s="18">
        <f>Source!AN280</f>
        <v>42.09</v>
      </c>
      <c r="G214" s="19">
        <f>Source!DF280</f>
        <v>0</v>
      </c>
      <c r="H214" s="3">
        <f>Source!AV280</f>
        <v>1</v>
      </c>
      <c r="I214" s="3">
        <f>IF(Source!BS280&lt;&gt;0,Source!BS280,1)</f>
        <v>1</v>
      </c>
      <c r="J214" s="24">
        <f>Source!R280</f>
        <v>8418</v>
      </c>
      <c r="K214" s="9"/>
    </row>
    <row r="215" spans="1:40" ht="14.25">
      <c r="A215" s="15"/>
      <c r="B215" s="16"/>
      <c r="C215" s="16" t="s">
        <v>47</v>
      </c>
      <c r="D215" s="17"/>
      <c r="E215" s="3"/>
      <c r="F215" s="18">
        <f>Source!AL280</f>
        <v>378.74</v>
      </c>
      <c r="G215" s="19">
        <f>Source!DD280</f>
        <v>0</v>
      </c>
      <c r="H215" s="3">
        <f>Source!AW280</f>
        <v>1</v>
      </c>
      <c r="I215" s="3">
        <f>IF(Source!BC280&lt;&gt;0,Source!BC280,1)</f>
        <v>1</v>
      </c>
      <c r="J215" s="9">
        <f>Source!P280</f>
        <v>75748</v>
      </c>
      <c r="K215" s="9"/>
    </row>
    <row r="216" spans="1:40" ht="28.5">
      <c r="A216" s="15" t="str">
        <f>Source!E281</f>
        <v>1,1</v>
      </c>
      <c r="B216" s="16" t="str">
        <f>Source!F281</f>
        <v>9999990001</v>
      </c>
      <c r="C216" s="16" t="s">
        <v>48</v>
      </c>
      <c r="D216" s="17" t="str">
        <f>Source!H281</f>
        <v>т</v>
      </c>
      <c r="E216" s="3">
        <f>Source!I281</f>
        <v>-24</v>
      </c>
      <c r="F216" s="18">
        <f>Source!AK281</f>
        <v>0</v>
      </c>
      <c r="G216" s="19"/>
      <c r="H216" s="3">
        <f>Source!AW281</f>
        <v>1</v>
      </c>
      <c r="I216" s="3">
        <f>IF(Source!BC281&lt;&gt;0,Source!BC281,1)</f>
        <v>1</v>
      </c>
      <c r="J216" s="9">
        <f>Source!O281</f>
        <v>0</v>
      </c>
      <c r="K216" s="9"/>
      <c r="Q216" s="1">
        <f>ROUND((Source!BZ281/100)*ROUND((Source!AF281*Source!AV281)*Source!I281,2),2)</f>
        <v>0</v>
      </c>
      <c r="R216" s="1">
        <f>Source!X281</f>
        <v>0</v>
      </c>
      <c r="S216" s="1">
        <f>ROUND((Source!CA281/100)*ROUND((Source!AF281*Source!AV281)*Source!I281,2),2)</f>
        <v>0</v>
      </c>
      <c r="T216" s="1">
        <f>Source!Y281</f>
        <v>0</v>
      </c>
      <c r="U216" s="1">
        <f>ROUND((175/100)*ROUND((Source!AE281*Source!AV281)*Source!I281,2),2)</f>
        <v>0</v>
      </c>
      <c r="V216" s="1">
        <f>ROUND((108/100)*ROUND(Source!CS281*Source!I281,2),2)</f>
        <v>0</v>
      </c>
      <c r="AL216" s="8"/>
    </row>
    <row r="217" spans="1:40" ht="14.25">
      <c r="A217" s="15"/>
      <c r="B217" s="16"/>
      <c r="C217" s="16" t="s">
        <v>49</v>
      </c>
      <c r="D217" s="17" t="s">
        <v>50</v>
      </c>
      <c r="E217" s="3">
        <f>Source!AT280</f>
        <v>70</v>
      </c>
      <c r="F217" s="18"/>
      <c r="G217" s="19"/>
      <c r="H217" s="3"/>
      <c r="I217" s="3"/>
      <c r="J217" s="9">
        <f>SUM(R211:R216)</f>
        <v>8825.6</v>
      </c>
      <c r="K217" s="9"/>
    </row>
    <row r="218" spans="1:40" ht="14.25">
      <c r="A218" s="15"/>
      <c r="B218" s="16"/>
      <c r="C218" s="16" t="s">
        <v>51</v>
      </c>
      <c r="D218" s="17" t="s">
        <v>50</v>
      </c>
      <c r="E218" s="3">
        <f>Source!AU280</f>
        <v>10</v>
      </c>
      <c r="F218" s="18"/>
      <c r="G218" s="19"/>
      <c r="H218" s="3"/>
      <c r="I218" s="3"/>
      <c r="J218" s="9">
        <f>SUM(T211:T217)</f>
        <v>1260.8</v>
      </c>
      <c r="K218" s="9"/>
    </row>
    <row r="219" spans="1:40" ht="14.25">
      <c r="A219" s="15"/>
      <c r="B219" s="16"/>
      <c r="C219" s="16" t="s">
        <v>52</v>
      </c>
      <c r="D219" s="17" t="s">
        <v>50</v>
      </c>
      <c r="E219" s="3">
        <f>108</f>
        <v>108</v>
      </c>
      <c r="F219" s="18"/>
      <c r="G219" s="19"/>
      <c r="H219" s="3"/>
      <c r="I219" s="3"/>
      <c r="J219" s="9">
        <f>SUM(V211:V218)</f>
        <v>9091.44</v>
      </c>
      <c r="K219" s="9"/>
    </row>
    <row r="220" spans="1:40" ht="14.25">
      <c r="A220" s="15"/>
      <c r="B220" s="16"/>
      <c r="C220" s="16" t="s">
        <v>53</v>
      </c>
      <c r="D220" s="17" t="s">
        <v>54</v>
      </c>
      <c r="E220" s="3">
        <f>Source!AQ280</f>
        <v>0.23</v>
      </c>
      <c r="F220" s="18"/>
      <c r="G220" s="19">
        <f>Source!DI280</f>
        <v>0</v>
      </c>
      <c r="H220" s="3">
        <f>Source!AV280</f>
        <v>1</v>
      </c>
      <c r="I220" s="3"/>
      <c r="J220" s="9"/>
      <c r="K220" s="9">
        <f>Source!U280</f>
        <v>46</v>
      </c>
    </row>
    <row r="221" spans="1:40" ht="15">
      <c r="A221" s="25"/>
      <c r="B221" s="25"/>
      <c r="C221" s="25"/>
      <c r="D221" s="25"/>
      <c r="E221" s="25"/>
      <c r="F221" s="25"/>
      <c r="G221" s="25"/>
      <c r="H221" s="25"/>
      <c r="I221" s="71">
        <f>J212+J213+J215+J217+J218+J219+SUM(J216:J216)</f>
        <v>125837.84000000001</v>
      </c>
      <c r="J221" s="71"/>
      <c r="K221" s="26">
        <f>IF(Source!I280&lt;&gt;0,ROUND(I221/Source!I280,2),0)</f>
        <v>629.19000000000005</v>
      </c>
      <c r="P221" s="27">
        <f>I221</f>
        <v>125837.84000000001</v>
      </c>
    </row>
    <row r="222" spans="1:40" ht="76.5">
      <c r="A222" s="15" t="str">
        <f>Source!E282</f>
        <v>2</v>
      </c>
      <c r="B222" s="16" t="str">
        <f>Source!F282</f>
        <v>1.49-9201-1-2/1</v>
      </c>
      <c r="C222" s="16" t="str">
        <f>Source!G282</f>
        <v>Перевозка строительного мусора автосамосвалами грузоподъемностью до 10 т на расстояние 1 км - при механизированной погрузке</v>
      </c>
      <c r="D222" s="17" t="str">
        <f>Source!H282</f>
        <v>т</v>
      </c>
      <c r="E222" s="3">
        <f>Source!I282</f>
        <v>19.2</v>
      </c>
      <c r="F222" s="18"/>
      <c r="G222" s="19"/>
      <c r="H222" s="3"/>
      <c r="I222" s="3"/>
      <c r="J222" s="9"/>
      <c r="K222" s="9"/>
      <c r="L222" s="1" t="s">
        <v>55</v>
      </c>
      <c r="Q222" s="1">
        <f>ROUND((Source!BZ282/100)*ROUND((Source!AF282*Source!AV282)*Source!I282,2),2)</f>
        <v>0</v>
      </c>
      <c r="R222" s="1">
        <f>Source!X282</f>
        <v>0</v>
      </c>
      <c r="S222" s="1">
        <f>ROUND((Source!CA282/100)*ROUND((Source!AF282*Source!AV282)*Source!I282,2),2)</f>
        <v>0</v>
      </c>
      <c r="T222" s="1">
        <f>Source!Y282</f>
        <v>0</v>
      </c>
      <c r="U222" s="1">
        <f>ROUND((175/100)*ROUND((Source!AE282*Source!AV282)*Source!I282,2),2)</f>
        <v>1109.1300000000001</v>
      </c>
      <c r="V222" s="1">
        <f>ROUND((108/100)*ROUND(Source!CS282*Source!I282,2),2)</f>
        <v>684.49</v>
      </c>
    </row>
    <row r="223" spans="1:40">
      <c r="C223" s="29" t="str">
        <f>"Объем: "&amp;Source!I282&amp;"=24*"&amp;"0,8"</f>
        <v>Объем: 19,2=24*0,8</v>
      </c>
    </row>
    <row r="224" spans="1:40" ht="14.25">
      <c r="A224" s="15"/>
      <c r="B224" s="16"/>
      <c r="C224" s="16" t="s">
        <v>43</v>
      </c>
      <c r="D224" s="17"/>
      <c r="E224" s="3"/>
      <c r="F224" s="18">
        <f>Source!AO282</f>
        <v>0</v>
      </c>
      <c r="G224" s="19">
        <f>Source!DG282</f>
        <v>0</v>
      </c>
      <c r="H224" s="3">
        <f>Source!AV282</f>
        <v>1</v>
      </c>
      <c r="I224" s="3">
        <f>IF(Source!BA282&lt;&gt;0,Source!BA282,1)</f>
        <v>1</v>
      </c>
      <c r="J224" s="9">
        <f>Source!S282</f>
        <v>0</v>
      </c>
      <c r="K224" s="9"/>
    </row>
    <row r="225" spans="1:22" ht="14.25">
      <c r="A225" s="15"/>
      <c r="B225" s="16"/>
      <c r="C225" s="16" t="s">
        <v>45</v>
      </c>
      <c r="D225" s="17"/>
      <c r="E225" s="3"/>
      <c r="F225" s="18">
        <f>Source!AM282</f>
        <v>61.22</v>
      </c>
      <c r="G225" s="19">
        <f>Source!DE282</f>
        <v>0</v>
      </c>
      <c r="H225" s="3">
        <f>Source!AV282</f>
        <v>1</v>
      </c>
      <c r="I225" s="3">
        <f>IF(Source!BB282&lt;&gt;0,Source!BB282,1)</f>
        <v>1</v>
      </c>
      <c r="J225" s="9">
        <f>Source!Q282</f>
        <v>1175.42</v>
      </c>
      <c r="K225" s="9"/>
    </row>
    <row r="226" spans="1:22" ht="14.25">
      <c r="A226" s="15"/>
      <c r="B226" s="16"/>
      <c r="C226" s="16" t="s">
        <v>46</v>
      </c>
      <c r="D226" s="17"/>
      <c r="E226" s="3"/>
      <c r="F226" s="18">
        <f>Source!AN282</f>
        <v>33.01</v>
      </c>
      <c r="G226" s="19">
        <f>Source!DF282</f>
        <v>0</v>
      </c>
      <c r="H226" s="3">
        <f>Source!AV282</f>
        <v>1</v>
      </c>
      <c r="I226" s="3">
        <f>IF(Source!BS282&lt;&gt;0,Source!BS282,1)</f>
        <v>1</v>
      </c>
      <c r="J226" s="24">
        <f>Source!R282</f>
        <v>633.79</v>
      </c>
      <c r="K226" s="9"/>
    </row>
    <row r="227" spans="1:22" ht="14.25">
      <c r="A227" s="15"/>
      <c r="B227" s="16"/>
      <c r="C227" s="16" t="s">
        <v>47</v>
      </c>
      <c r="D227" s="17"/>
      <c r="E227" s="3"/>
      <c r="F227" s="18">
        <f>Source!AL282</f>
        <v>0</v>
      </c>
      <c r="G227" s="19">
        <f>Source!DD282</f>
        <v>0</v>
      </c>
      <c r="H227" s="3">
        <f>Source!AW282</f>
        <v>1</v>
      </c>
      <c r="I227" s="3">
        <f>IF(Source!BC282&lt;&gt;0,Source!BC282,1)</f>
        <v>1</v>
      </c>
      <c r="J227" s="9">
        <f>Source!P282</f>
        <v>0</v>
      </c>
      <c r="K227" s="9"/>
    </row>
    <row r="228" spans="1:22" ht="14.25">
      <c r="A228" s="15"/>
      <c r="B228" s="16"/>
      <c r="C228" s="16" t="s">
        <v>49</v>
      </c>
      <c r="D228" s="17" t="s">
        <v>50</v>
      </c>
      <c r="E228" s="3">
        <f>Source!AT282</f>
        <v>0</v>
      </c>
      <c r="F228" s="18"/>
      <c r="G228" s="19"/>
      <c r="H228" s="3"/>
      <c r="I228" s="3"/>
      <c r="J228" s="9">
        <f>SUM(R222:R227)</f>
        <v>0</v>
      </c>
      <c r="K228" s="9"/>
    </row>
    <row r="229" spans="1:22" ht="14.25">
      <c r="A229" s="15"/>
      <c r="B229" s="16"/>
      <c r="C229" s="16" t="s">
        <v>51</v>
      </c>
      <c r="D229" s="17" t="s">
        <v>50</v>
      </c>
      <c r="E229" s="3">
        <f>Source!AU282</f>
        <v>0</v>
      </c>
      <c r="F229" s="18"/>
      <c r="G229" s="19"/>
      <c r="H229" s="3"/>
      <c r="I229" s="3"/>
      <c r="J229" s="9">
        <f>SUM(T222:T228)</f>
        <v>0</v>
      </c>
      <c r="K229" s="9"/>
    </row>
    <row r="230" spans="1:22" ht="14.25">
      <c r="A230" s="15"/>
      <c r="B230" s="16"/>
      <c r="C230" s="16" t="s">
        <v>53</v>
      </c>
      <c r="D230" s="17" t="s">
        <v>54</v>
      </c>
      <c r="E230" s="3">
        <f>Source!AQ282</f>
        <v>0</v>
      </c>
      <c r="F230" s="18"/>
      <c r="G230" s="19">
        <f>Source!DI282</f>
        <v>0</v>
      </c>
      <c r="H230" s="3">
        <f>Source!AV282</f>
        <v>1</v>
      </c>
      <c r="I230" s="3"/>
      <c r="J230" s="9"/>
      <c r="K230" s="9">
        <f>Source!U282</f>
        <v>0</v>
      </c>
    </row>
    <row r="231" spans="1:22" ht="15">
      <c r="A231" s="25"/>
      <c r="B231" s="25"/>
      <c r="C231" s="25"/>
      <c r="D231" s="25"/>
      <c r="E231" s="25"/>
      <c r="F231" s="25"/>
      <c r="G231" s="25"/>
      <c r="H231" s="25"/>
      <c r="I231" s="71">
        <f>J224+J225+J227+J228+J229</f>
        <v>1175.42</v>
      </c>
      <c r="J231" s="71"/>
      <c r="K231" s="26">
        <f>IF(Source!I282&lt;&gt;0,ROUND(I231/Source!I282,2),0)</f>
        <v>61.22</v>
      </c>
      <c r="P231" s="27">
        <f>I231</f>
        <v>1175.42</v>
      </c>
    </row>
    <row r="232" spans="1:22" ht="76.5">
      <c r="A232" s="15" t="str">
        <f>Source!E283</f>
        <v>3</v>
      </c>
      <c r="B232" s="16" t="str">
        <f>Source!F283</f>
        <v>1.49-9201-1-3/1</v>
      </c>
      <c r="C232" s="16" t="str">
        <f>Source!G283</f>
        <v>Перевозка строительного мусора автосамосвалами грузоподъемностью до 10 т - добавляется на каждый последующий 1 км до 100 км</v>
      </c>
      <c r="D232" s="17" t="str">
        <f>Source!H283</f>
        <v>т</v>
      </c>
      <c r="E232" s="3">
        <f>Source!I283</f>
        <v>19.2</v>
      </c>
      <c r="F232" s="18"/>
      <c r="G232" s="19"/>
      <c r="H232" s="3"/>
      <c r="I232" s="3"/>
      <c r="J232" s="9"/>
      <c r="K232" s="9"/>
      <c r="L232" s="1" t="s">
        <v>55</v>
      </c>
      <c r="Q232" s="1">
        <f>ROUND((Source!BZ283/100)*ROUND((Source!AF283*Source!AV283)*Source!I283,2),2)</f>
        <v>0</v>
      </c>
      <c r="R232" s="1">
        <f>Source!X283</f>
        <v>0</v>
      </c>
      <c r="S232" s="1">
        <f>ROUND((Source!CA283/100)*ROUND((Source!AF283*Source!AV283)*Source!I283,2),2)</f>
        <v>0</v>
      </c>
      <c r="T232" s="1">
        <f>Source!Y283</f>
        <v>0</v>
      </c>
      <c r="U232" s="1">
        <f>ROUND((175/100)*ROUND((Source!AE283*Source!AV283)*Source!I283,2),2)</f>
        <v>26800.71</v>
      </c>
      <c r="V232" s="1">
        <f>ROUND((108/100)*ROUND(Source!CS283*Source!I283,2),2)</f>
        <v>16539.87</v>
      </c>
    </row>
    <row r="233" spans="1:22" ht="14.25">
      <c r="A233" s="15"/>
      <c r="B233" s="16"/>
      <c r="C233" s="16" t="s">
        <v>43</v>
      </c>
      <c r="D233" s="17"/>
      <c r="E233" s="3"/>
      <c r="F233" s="18">
        <f>Source!AO283</f>
        <v>0</v>
      </c>
      <c r="G233" s="19" t="str">
        <f>Source!DG283</f>
        <v>*51</v>
      </c>
      <c r="H233" s="3">
        <f>Source!AV283</f>
        <v>1</v>
      </c>
      <c r="I233" s="3">
        <f>IF(Source!BA283&lt;&gt;0,Source!BA283,1)</f>
        <v>1</v>
      </c>
      <c r="J233" s="9">
        <f>Source!S283</f>
        <v>0</v>
      </c>
      <c r="K233" s="9"/>
    </row>
    <row r="234" spans="1:22" ht="14.25">
      <c r="A234" s="15"/>
      <c r="B234" s="16"/>
      <c r="C234" s="16" t="s">
        <v>45</v>
      </c>
      <c r="D234" s="17"/>
      <c r="E234" s="3"/>
      <c r="F234" s="18">
        <f>Source!AM283</f>
        <v>28.99</v>
      </c>
      <c r="G234" s="19" t="str">
        <f>Source!DE283</f>
        <v>*51</v>
      </c>
      <c r="H234" s="3">
        <f>Source!AV283</f>
        <v>1</v>
      </c>
      <c r="I234" s="3">
        <f>IF(Source!BB283&lt;&gt;0,Source!BB283,1)</f>
        <v>1</v>
      </c>
      <c r="J234" s="9">
        <f>Source!Q283</f>
        <v>28387.01</v>
      </c>
      <c r="K234" s="9"/>
    </row>
    <row r="235" spans="1:22" ht="14.25">
      <c r="A235" s="15"/>
      <c r="B235" s="16"/>
      <c r="C235" s="16" t="s">
        <v>46</v>
      </c>
      <c r="D235" s="17"/>
      <c r="E235" s="3"/>
      <c r="F235" s="18">
        <f>Source!AN283</f>
        <v>15.64</v>
      </c>
      <c r="G235" s="19" t="str">
        <f>Source!DF283</f>
        <v>*51</v>
      </c>
      <c r="H235" s="3">
        <f>Source!AV283</f>
        <v>1</v>
      </c>
      <c r="I235" s="3">
        <f>IF(Source!BS283&lt;&gt;0,Source!BS283,1)</f>
        <v>1</v>
      </c>
      <c r="J235" s="24">
        <f>Source!R283</f>
        <v>15314.69</v>
      </c>
      <c r="K235" s="9"/>
    </row>
    <row r="236" spans="1:22" ht="14.25">
      <c r="A236" s="15"/>
      <c r="B236" s="16"/>
      <c r="C236" s="16" t="s">
        <v>47</v>
      </c>
      <c r="D236" s="17"/>
      <c r="E236" s="3"/>
      <c r="F236" s="18">
        <f>Source!AL283</f>
        <v>0</v>
      </c>
      <c r="G236" s="19">
        <f>Source!DD283</f>
        <v>0</v>
      </c>
      <c r="H236" s="3">
        <f>Source!AW283</f>
        <v>1</v>
      </c>
      <c r="I236" s="3">
        <f>IF(Source!BC283&lt;&gt;0,Source!BC283,1)</f>
        <v>1</v>
      </c>
      <c r="J236" s="9">
        <f>Source!P283</f>
        <v>0</v>
      </c>
      <c r="K236" s="9"/>
    </row>
    <row r="237" spans="1:22" ht="14.25">
      <c r="A237" s="15"/>
      <c r="B237" s="16"/>
      <c r="C237" s="16" t="s">
        <v>49</v>
      </c>
      <c r="D237" s="17" t="s">
        <v>50</v>
      </c>
      <c r="E237" s="3">
        <f>Source!AT283</f>
        <v>0</v>
      </c>
      <c r="F237" s="18"/>
      <c r="G237" s="19"/>
      <c r="H237" s="3"/>
      <c r="I237" s="3"/>
      <c r="J237" s="9">
        <f>SUM(R232:R236)</f>
        <v>0</v>
      </c>
      <c r="K237" s="9"/>
    </row>
    <row r="238" spans="1:22" ht="14.25">
      <c r="A238" s="15"/>
      <c r="B238" s="16"/>
      <c r="C238" s="16" t="s">
        <v>51</v>
      </c>
      <c r="D238" s="17" t="s">
        <v>50</v>
      </c>
      <c r="E238" s="3">
        <f>Source!AU283</f>
        <v>0</v>
      </c>
      <c r="F238" s="18"/>
      <c r="G238" s="19"/>
      <c r="H238" s="3"/>
      <c r="I238" s="3"/>
      <c r="J238" s="9">
        <f>SUM(T232:T237)</f>
        <v>0</v>
      </c>
      <c r="K238" s="9"/>
    </row>
    <row r="239" spans="1:22" ht="14.25">
      <c r="A239" s="15"/>
      <c r="B239" s="16"/>
      <c r="C239" s="16" t="s">
        <v>53</v>
      </c>
      <c r="D239" s="17" t="s">
        <v>54</v>
      </c>
      <c r="E239" s="3">
        <f>Source!AQ283</f>
        <v>0</v>
      </c>
      <c r="F239" s="18"/>
      <c r="G239" s="19" t="str">
        <f>Source!DI283</f>
        <v>*51</v>
      </c>
      <c r="H239" s="3">
        <f>Source!AV283</f>
        <v>1</v>
      </c>
      <c r="I239" s="3"/>
      <c r="J239" s="9"/>
      <c r="K239" s="9">
        <f>Source!U283</f>
        <v>0</v>
      </c>
    </row>
    <row r="240" spans="1:22" ht="15">
      <c r="A240" s="25"/>
      <c r="B240" s="25"/>
      <c r="C240" s="25"/>
      <c r="D240" s="25"/>
      <c r="E240" s="25"/>
      <c r="F240" s="25"/>
      <c r="G240" s="25"/>
      <c r="H240" s="25"/>
      <c r="I240" s="71">
        <f>J233+J234+J236+J237+J238</f>
        <v>28387.01</v>
      </c>
      <c r="J240" s="71"/>
      <c r="K240" s="26">
        <f>IF(Source!I283&lt;&gt;0,ROUND(I240/Source!I283,2),0)</f>
        <v>1478.49</v>
      </c>
      <c r="P240" s="27">
        <f>I240</f>
        <v>28387.01</v>
      </c>
    </row>
    <row r="242" spans="1:40" ht="15" customHeight="1">
      <c r="A242" s="72" t="str">
        <f>CONCATENATE("Итого по подразделу: ",IF(Source!G285&lt;&gt;"Новый подраздел",Source!G285,""))</f>
        <v>Итого по подразделу: Ремонт асфальтобетонного покрытия - 200,0 м2</v>
      </c>
      <c r="B242" s="72"/>
      <c r="C242" s="72"/>
      <c r="D242" s="72"/>
      <c r="E242" s="72"/>
      <c r="F242" s="72"/>
      <c r="G242" s="72"/>
      <c r="H242" s="72"/>
      <c r="I242" s="73">
        <f>SUM(P210:P241)</f>
        <v>155400.27000000002</v>
      </c>
      <c r="J242" s="73"/>
      <c r="K242" s="30"/>
    </row>
    <row r="244" spans="1:40" ht="14.25" customHeight="1">
      <c r="C244" s="62" t="str">
        <f>Source!H314</f>
        <v>Итого</v>
      </c>
      <c r="D244" s="62"/>
      <c r="E244" s="62"/>
      <c r="F244" s="62"/>
      <c r="G244" s="62"/>
      <c r="H244" s="62"/>
      <c r="I244" s="67">
        <f>IF(Source!F314=0,"",Source!F314)</f>
        <v>155400.26999999999</v>
      </c>
      <c r="J244" s="67"/>
    </row>
    <row r="245" spans="1:40" ht="14.25" customHeight="1">
      <c r="C245" s="62" t="str">
        <f>Source!H315</f>
        <v>НДС 20%</v>
      </c>
      <c r="D245" s="62"/>
      <c r="E245" s="62"/>
      <c r="F245" s="62"/>
      <c r="G245" s="62"/>
      <c r="H245" s="62"/>
      <c r="I245" s="67">
        <f>IF(Source!F315=0,"",Source!F315)</f>
        <v>31080.05</v>
      </c>
      <c r="J245" s="67"/>
    </row>
    <row r="246" spans="1:40" ht="14.25" customHeight="1">
      <c r="C246" s="62" t="str">
        <f>Source!H316</f>
        <v>Всего</v>
      </c>
      <c r="D246" s="62"/>
      <c r="E246" s="62"/>
      <c r="F246" s="62"/>
      <c r="G246" s="62"/>
      <c r="H246" s="62"/>
      <c r="I246" s="67">
        <f>IF(Source!F316=0,"",Source!F316)</f>
        <v>186480.32</v>
      </c>
      <c r="J246" s="67"/>
    </row>
    <row r="247" spans="1:40" ht="14.25" customHeight="1">
      <c r="C247" s="62" t="str">
        <f>Source!H317</f>
        <v>С учётом выделенного финансирования к - 0,5857501461</v>
      </c>
      <c r="D247" s="62"/>
      <c r="E247" s="62"/>
      <c r="F247" s="62"/>
      <c r="G247" s="62"/>
      <c r="H247" s="62"/>
      <c r="I247" s="74">
        <f>IF(Source!F317=0,"",Source!F317)</f>
        <v>109230.87</v>
      </c>
      <c r="J247" s="74"/>
    </row>
    <row r="249" spans="1:40" ht="16.5" customHeight="1">
      <c r="A249" s="70" t="str">
        <f>CONCATENATE("Подраздел: ",IF(Source!G319&lt;&gt;"Новый подраздел",Source!G319,""))</f>
        <v>Подраздел: Замена бортового камня - 40,0 м.п.</v>
      </c>
      <c r="B249" s="70"/>
      <c r="C249" s="70"/>
      <c r="D249" s="70"/>
      <c r="E249" s="70"/>
      <c r="F249" s="70"/>
      <c r="G249" s="70"/>
      <c r="H249" s="70"/>
      <c r="I249" s="70"/>
      <c r="J249" s="70"/>
      <c r="K249" s="70"/>
    </row>
    <row r="250" spans="1:40" ht="75">
      <c r="A250" s="15" t="str">
        <f>Source!E323</f>
        <v>1</v>
      </c>
      <c r="B250" s="16" t="str">
        <f>Source!F323</f>
        <v>2.1-3202-1-1/1</v>
      </c>
      <c r="C250" s="16" t="str">
        <f>Source!G323</f>
        <v>Замена бортового камня бетонного во дворовых территориях</v>
      </c>
      <c r="D250" s="17" t="str">
        <f>Source!H323</f>
        <v>м</v>
      </c>
      <c r="E250" s="3">
        <f>Source!I323</f>
        <v>40</v>
      </c>
      <c r="F250" s="18"/>
      <c r="G250" s="19"/>
      <c r="H250" s="3"/>
      <c r="I250" s="3"/>
      <c r="J250" s="9"/>
      <c r="K250" s="9"/>
      <c r="L250" s="31" t="s">
        <v>56</v>
      </c>
      <c r="M250" s="1">
        <v>40</v>
      </c>
      <c r="N250" s="1" t="s">
        <v>57</v>
      </c>
      <c r="Q250" s="1">
        <f>ROUND((Source!BZ286/100)*ROUND((Source!AF286*Source!AV286)*Source!I286,2),2)</f>
        <v>0</v>
      </c>
      <c r="R250" s="1">
        <f>Source!X286</f>
        <v>0</v>
      </c>
      <c r="S250" s="1">
        <f>ROUND((Source!CA286/100)*ROUND((Source!AF286*Source!AV286)*Source!I286,2),2)</f>
        <v>0</v>
      </c>
      <c r="T250" s="1">
        <f>Source!Y286</f>
        <v>0</v>
      </c>
      <c r="U250" s="1">
        <f>ROUND((175/100)*ROUND((Source!AE286*Source!AV286)*Source!I286,2),2)</f>
        <v>0</v>
      </c>
      <c r="V250" s="1">
        <f>ROUND((108/100)*ROUND(Source!CS286*Source!I286,2),2)</f>
        <v>0</v>
      </c>
      <c r="AK250" s="21">
        <v>49026.99</v>
      </c>
      <c r="AL250" s="1" t="s">
        <v>65</v>
      </c>
      <c r="AM250" s="1" t="s">
        <v>58</v>
      </c>
      <c r="AN250" s="41" t="s">
        <v>59</v>
      </c>
    </row>
    <row r="251" spans="1:40" ht="38.25">
      <c r="A251" s="15"/>
      <c r="B251" s="16"/>
      <c r="C251" s="16" t="s">
        <v>43</v>
      </c>
      <c r="D251" s="17"/>
      <c r="E251" s="3"/>
      <c r="F251" s="18">
        <f>Source!AO323</f>
        <v>148.13999999999999</v>
      </c>
      <c r="G251" s="19">
        <f>Source!DG323</f>
        <v>0</v>
      </c>
      <c r="H251" s="3">
        <f>Source!AV323</f>
        <v>1</v>
      </c>
      <c r="I251" s="3">
        <f>IF(Source!BA323&lt;&gt;0,Source!BA323,1)</f>
        <v>1</v>
      </c>
      <c r="J251" s="9">
        <f>Source!S323</f>
        <v>5925.6</v>
      </c>
      <c r="K251" s="9"/>
      <c r="N251" s="1" t="s">
        <v>44</v>
      </c>
      <c r="AK251" s="42">
        <v>34461.08</v>
      </c>
      <c r="AL251" s="43"/>
    </row>
    <row r="252" spans="1:40" ht="14.25">
      <c r="A252" s="15"/>
      <c r="B252" s="16"/>
      <c r="C252" s="16" t="s">
        <v>45</v>
      </c>
      <c r="D252" s="17"/>
      <c r="E252" s="3"/>
      <c r="F252" s="18">
        <f>Source!AM323</f>
        <v>199.97</v>
      </c>
      <c r="G252" s="19">
        <f>Source!DE323</f>
        <v>0</v>
      </c>
      <c r="H252" s="3">
        <f>Source!AV323</f>
        <v>1</v>
      </c>
      <c r="I252" s="3">
        <f>IF(Source!BB323&lt;&gt;0,Source!BB323,1)</f>
        <v>1</v>
      </c>
      <c r="J252" s="9">
        <f>Source!Q323</f>
        <v>7998.8</v>
      </c>
      <c r="K252" s="9"/>
    </row>
    <row r="253" spans="1:40" ht="14.25">
      <c r="A253" s="15"/>
      <c r="B253" s="16"/>
      <c r="C253" s="16" t="s">
        <v>46</v>
      </c>
      <c r="D253" s="17"/>
      <c r="E253" s="3"/>
      <c r="F253" s="18">
        <f>Source!AN323</f>
        <v>113.02</v>
      </c>
      <c r="G253" s="19">
        <f>Source!DF323</f>
        <v>0</v>
      </c>
      <c r="H253" s="3">
        <f>Source!AV323</f>
        <v>1</v>
      </c>
      <c r="I253" s="3">
        <f>IF(Source!BS323&lt;&gt;0,Source!BS323,1)</f>
        <v>1</v>
      </c>
      <c r="J253" s="24">
        <f>Source!R323</f>
        <v>4520.8</v>
      </c>
      <c r="K253" s="9"/>
    </row>
    <row r="254" spans="1:40" ht="14.25">
      <c r="A254" s="15"/>
      <c r="B254" s="16"/>
      <c r="C254" s="16" t="s">
        <v>47</v>
      </c>
      <c r="D254" s="17"/>
      <c r="E254" s="3"/>
      <c r="F254" s="18">
        <f>Source!AL323</f>
        <v>574.54999999999995</v>
      </c>
      <c r="G254" s="19">
        <f>Source!DD323</f>
        <v>0</v>
      </c>
      <c r="H254" s="3">
        <f>Source!AW323</f>
        <v>1</v>
      </c>
      <c r="I254" s="3">
        <f>IF(Source!BC323&lt;&gt;0,Source!BC323,1)</f>
        <v>1</v>
      </c>
      <c r="J254" s="9">
        <f>Source!P323</f>
        <v>22982</v>
      </c>
      <c r="K254" s="9"/>
    </row>
    <row r="255" spans="1:40" ht="28.5">
      <c r="A255" s="15" t="str">
        <f>Source!E324</f>
        <v>1,1</v>
      </c>
      <c r="B255" s="16" t="str">
        <f>Source!F324</f>
        <v>9999990001</v>
      </c>
      <c r="C255" s="16" t="s">
        <v>48</v>
      </c>
      <c r="D255" s="17" t="str">
        <f>Source!H324</f>
        <v>т</v>
      </c>
      <c r="E255" s="3">
        <f>Source!I324</f>
        <v>-9.84</v>
      </c>
      <c r="F255" s="18">
        <f>Source!AK324</f>
        <v>0</v>
      </c>
      <c r="G255" s="19"/>
      <c r="H255" s="3">
        <f>Source!AW324</f>
        <v>1</v>
      </c>
      <c r="I255" s="3">
        <f>IF(Source!BC324&lt;&gt;0,Source!BC324,1)</f>
        <v>1</v>
      </c>
      <c r="J255" s="9">
        <f>Source!O324</f>
        <v>0</v>
      </c>
      <c r="K255" s="9"/>
      <c r="L255" s="1" t="s">
        <v>60</v>
      </c>
      <c r="Q255" s="1">
        <f>ROUND((Source!BZ324/100)*ROUND((Source!AF324*Source!AV324)*Source!I324,2),2)</f>
        <v>0</v>
      </c>
      <c r="R255" s="1">
        <f>Source!X324</f>
        <v>0</v>
      </c>
      <c r="S255" s="1">
        <f>ROUND((Source!CA324/100)*ROUND((Source!AF324*Source!AV324)*Source!I324,2),2)</f>
        <v>0</v>
      </c>
      <c r="T255" s="1">
        <f>Source!Y324</f>
        <v>0</v>
      </c>
      <c r="U255" s="1">
        <f>ROUND((175/100)*ROUND((Source!AE324*Source!AV324)*Source!I324,2),2)</f>
        <v>0</v>
      </c>
      <c r="V255" s="1">
        <f>ROUND((108/100)*ROUND(Source!CS324*Source!I324,2),2)</f>
        <v>0</v>
      </c>
      <c r="AL255" s="8"/>
    </row>
    <row r="256" spans="1:40" ht="14.25">
      <c r="A256" s="15"/>
      <c r="B256" s="16"/>
      <c r="C256" s="16" t="s">
        <v>49</v>
      </c>
      <c r="D256" s="17" t="s">
        <v>50</v>
      </c>
      <c r="E256" s="3">
        <f>Source!AT323</f>
        <v>70</v>
      </c>
      <c r="F256" s="18"/>
      <c r="G256" s="19"/>
      <c r="H256" s="3"/>
      <c r="I256" s="3"/>
      <c r="J256" s="44">
        <f>SUM(R250:R255)</f>
        <v>0</v>
      </c>
      <c r="K256" s="9"/>
    </row>
    <row r="257" spans="1:22" ht="14.25">
      <c r="A257" s="15"/>
      <c r="B257" s="16"/>
      <c r="C257" s="16" t="s">
        <v>51</v>
      </c>
      <c r="D257" s="17" t="s">
        <v>50</v>
      </c>
      <c r="E257" s="3">
        <f>Source!AU323</f>
        <v>10</v>
      </c>
      <c r="F257" s="18"/>
      <c r="G257" s="19"/>
      <c r="H257" s="3"/>
      <c r="I257" s="3"/>
      <c r="J257" s="44">
        <f>SUM(T250:T256)</f>
        <v>0</v>
      </c>
      <c r="K257" s="9"/>
    </row>
    <row r="258" spans="1:22" ht="14.25">
      <c r="A258" s="15"/>
      <c r="B258" s="16"/>
      <c r="C258" s="16" t="s">
        <v>52</v>
      </c>
      <c r="D258" s="17" t="s">
        <v>50</v>
      </c>
      <c r="E258" s="3">
        <f>108</f>
        <v>108</v>
      </c>
      <c r="F258" s="18"/>
      <c r="G258" s="19"/>
      <c r="H258" s="3"/>
      <c r="I258" s="3"/>
      <c r="J258" s="44">
        <f>SUM(V250:V257)</f>
        <v>0</v>
      </c>
      <c r="K258" s="9"/>
    </row>
    <row r="259" spans="1:22" ht="14.25">
      <c r="A259" s="15"/>
      <c r="B259" s="16"/>
      <c r="C259" s="16" t="s">
        <v>53</v>
      </c>
      <c r="D259" s="17" t="s">
        <v>54</v>
      </c>
      <c r="E259" s="3">
        <f>Source!AQ323</f>
        <v>0.66</v>
      </c>
      <c r="F259" s="18"/>
      <c r="G259" s="19">
        <f>Source!DI323</f>
        <v>0</v>
      </c>
      <c r="H259" s="3">
        <f>Source!AV323</f>
        <v>1</v>
      </c>
      <c r="I259" s="3"/>
      <c r="J259" s="9"/>
      <c r="K259" s="9">
        <f>Source!U323</f>
        <v>26.400000000000002</v>
      </c>
    </row>
    <row r="260" spans="1:22" ht="15">
      <c r="A260" s="25"/>
      <c r="B260" s="25"/>
      <c r="C260" s="25"/>
      <c r="D260" s="25"/>
      <c r="E260" s="25"/>
      <c r="F260" s="25"/>
      <c r="G260" s="25"/>
      <c r="H260" s="25"/>
      <c r="I260" s="71">
        <f>J251+J252+J254+J256+J257+J258+SUM(J255:J255)</f>
        <v>36906.400000000001</v>
      </c>
      <c r="J260" s="71"/>
      <c r="K260" s="26">
        <f>IF(Source!I323&lt;&gt;0,ROUND(I260/Source!I323,2),0)</f>
        <v>922.66</v>
      </c>
      <c r="P260" s="27">
        <f>I260</f>
        <v>36906.400000000001</v>
      </c>
    </row>
    <row r="261" spans="1:22" ht="90">
      <c r="A261" s="15" t="str">
        <f>Source!E325</f>
        <v>2</v>
      </c>
      <c r="B261" s="16" t="str">
        <f>Source!F325</f>
        <v>1.49-9201-1-2/1</v>
      </c>
      <c r="C261" s="16" t="str">
        <f>Source!G325</f>
        <v>Перевозка строительного мусора автосамосвалами грузоподъемностью до 10 т на расстояние 1 км - при механизированной погрузке</v>
      </c>
      <c r="D261" s="17" t="str">
        <f>Source!H325</f>
        <v>т</v>
      </c>
      <c r="E261" s="3">
        <f>Source!I325</f>
        <v>7.8719999999999999</v>
      </c>
      <c r="F261" s="18"/>
      <c r="G261" s="19"/>
      <c r="H261" s="3"/>
      <c r="I261" s="3"/>
      <c r="J261" s="9"/>
      <c r="K261" s="9"/>
      <c r="L261" s="34" t="s">
        <v>61</v>
      </c>
      <c r="Q261" s="1">
        <f>ROUND((Source!BZ325/100)*ROUND((Source!AF325*Source!AV325)*Source!I325,2),2)</f>
        <v>0</v>
      </c>
      <c r="R261" s="1">
        <f>Source!X325</f>
        <v>0</v>
      </c>
      <c r="S261" s="1">
        <f>ROUND((Source!CA325/100)*ROUND((Source!AF325*Source!AV325)*Source!I325,2),2)</f>
        <v>0</v>
      </c>
      <c r="T261" s="1">
        <f>Source!Y325</f>
        <v>0</v>
      </c>
      <c r="U261" s="1">
        <f>ROUND((175/100)*ROUND((Source!AE325*Source!AV325)*Source!I325,2),2)</f>
        <v>454.74</v>
      </c>
      <c r="V261" s="1">
        <f>ROUND((108/100)*ROUND(Source!CS325*Source!I325,2),2)</f>
        <v>280.64</v>
      </c>
    </row>
    <row r="262" spans="1:22">
      <c r="C262" s="29" t="str">
        <f>"Объем: "&amp;Source!I325&amp;"=9,84*"&amp;"0,8"</f>
        <v>Объем: 7,872=9,84*0,8</v>
      </c>
    </row>
    <row r="263" spans="1:22" ht="14.25">
      <c r="A263" s="15"/>
      <c r="B263" s="16"/>
      <c r="C263" s="16" t="s">
        <v>43</v>
      </c>
      <c r="D263" s="17"/>
      <c r="E263" s="3"/>
      <c r="F263" s="18">
        <f>Source!AO325</f>
        <v>0</v>
      </c>
      <c r="G263" s="19">
        <f>Source!DG325</f>
        <v>0</v>
      </c>
      <c r="H263" s="3">
        <f>Source!AV325</f>
        <v>1</v>
      </c>
      <c r="I263" s="3">
        <f>IF(Source!BA325&lt;&gt;0,Source!BA325,1)</f>
        <v>1</v>
      </c>
      <c r="J263" s="9">
        <f>Source!S325</f>
        <v>0</v>
      </c>
      <c r="K263" s="9"/>
    </row>
    <row r="264" spans="1:22" ht="14.25">
      <c r="A264" s="15"/>
      <c r="B264" s="16"/>
      <c r="C264" s="16" t="s">
        <v>45</v>
      </c>
      <c r="D264" s="17"/>
      <c r="E264" s="3"/>
      <c r="F264" s="18">
        <f>Source!AM325</f>
        <v>61.22</v>
      </c>
      <c r="G264" s="19">
        <f>Source!DE325</f>
        <v>0</v>
      </c>
      <c r="H264" s="3">
        <f>Source!AV325</f>
        <v>1</v>
      </c>
      <c r="I264" s="3">
        <f>IF(Source!BB325&lt;&gt;0,Source!BB325,1)</f>
        <v>1</v>
      </c>
      <c r="J264" s="9">
        <f>Source!Q325</f>
        <v>481.92</v>
      </c>
      <c r="K264" s="9"/>
    </row>
    <row r="265" spans="1:22" ht="14.25">
      <c r="A265" s="15"/>
      <c r="B265" s="16"/>
      <c r="C265" s="16" t="s">
        <v>46</v>
      </c>
      <c r="D265" s="17"/>
      <c r="E265" s="3"/>
      <c r="F265" s="18">
        <f>Source!AN325</f>
        <v>33.01</v>
      </c>
      <c r="G265" s="19">
        <f>Source!DF325</f>
        <v>0</v>
      </c>
      <c r="H265" s="3">
        <f>Source!AV325</f>
        <v>1</v>
      </c>
      <c r="I265" s="3">
        <f>IF(Source!BS325&lt;&gt;0,Source!BS325,1)</f>
        <v>1</v>
      </c>
      <c r="J265" s="24">
        <f>Source!R325</f>
        <v>259.85000000000002</v>
      </c>
      <c r="K265" s="9"/>
    </row>
    <row r="266" spans="1:22" ht="14.25">
      <c r="A266" s="15"/>
      <c r="B266" s="16"/>
      <c r="C266" s="16" t="s">
        <v>47</v>
      </c>
      <c r="D266" s="17"/>
      <c r="E266" s="3"/>
      <c r="F266" s="18">
        <f>Source!AL325</f>
        <v>0</v>
      </c>
      <c r="G266" s="19">
        <f>Source!DD325</f>
        <v>0</v>
      </c>
      <c r="H266" s="3">
        <f>Source!AW325</f>
        <v>1</v>
      </c>
      <c r="I266" s="3">
        <f>IF(Source!BC325&lt;&gt;0,Source!BC325,1)</f>
        <v>1</v>
      </c>
      <c r="J266" s="9">
        <f>Source!P325</f>
        <v>0</v>
      </c>
      <c r="K266" s="9"/>
    </row>
    <row r="267" spans="1:22" ht="14.25">
      <c r="A267" s="15"/>
      <c r="B267" s="16"/>
      <c r="C267" s="16" t="s">
        <v>49</v>
      </c>
      <c r="D267" s="17" t="s">
        <v>50</v>
      </c>
      <c r="E267" s="3">
        <f>Source!AT325</f>
        <v>0</v>
      </c>
      <c r="F267" s="18"/>
      <c r="G267" s="19"/>
      <c r="H267" s="3"/>
      <c r="I267" s="3"/>
      <c r="J267" s="9">
        <f>SUM(R261:R266)</f>
        <v>0</v>
      </c>
      <c r="K267" s="9"/>
    </row>
    <row r="268" spans="1:22" ht="14.25">
      <c r="A268" s="15"/>
      <c r="B268" s="16"/>
      <c r="C268" s="16" t="s">
        <v>51</v>
      </c>
      <c r="D268" s="17" t="s">
        <v>50</v>
      </c>
      <c r="E268" s="3">
        <f>Source!AU325</f>
        <v>0</v>
      </c>
      <c r="F268" s="18"/>
      <c r="G268" s="19"/>
      <c r="H268" s="3"/>
      <c r="I268" s="3"/>
      <c r="J268" s="9">
        <f>SUM(T261:T267)</f>
        <v>0</v>
      </c>
      <c r="K268" s="9"/>
    </row>
    <row r="269" spans="1:22" ht="14.25">
      <c r="A269" s="15"/>
      <c r="B269" s="16"/>
      <c r="C269" s="16" t="s">
        <v>53</v>
      </c>
      <c r="D269" s="17" t="s">
        <v>54</v>
      </c>
      <c r="E269" s="3">
        <f>Source!AQ325</f>
        <v>0</v>
      </c>
      <c r="F269" s="18"/>
      <c r="G269" s="19">
        <f>Source!DI325</f>
        <v>0</v>
      </c>
      <c r="H269" s="3">
        <f>Source!AV325</f>
        <v>1</v>
      </c>
      <c r="I269" s="3"/>
      <c r="J269" s="9"/>
      <c r="K269" s="9">
        <f>Source!U325</f>
        <v>0</v>
      </c>
    </row>
    <row r="270" spans="1:22" ht="15">
      <c r="A270" s="25"/>
      <c r="B270" s="25"/>
      <c r="C270" s="25"/>
      <c r="D270" s="25"/>
      <c r="E270" s="25"/>
      <c r="F270" s="25"/>
      <c r="G270" s="25"/>
      <c r="H270" s="25"/>
      <c r="I270" s="71">
        <f>J263+J264+J266+J267+J268</f>
        <v>481.92</v>
      </c>
      <c r="J270" s="71"/>
      <c r="K270" s="26">
        <f>IF(Source!I325&lt;&gt;0,ROUND(I270/Source!I325,2),0)</f>
        <v>61.22</v>
      </c>
      <c r="P270" s="27">
        <f>I270</f>
        <v>481.92</v>
      </c>
    </row>
    <row r="271" spans="1:22" ht="90">
      <c r="A271" s="15" t="str">
        <f>Source!E326</f>
        <v>3</v>
      </c>
      <c r="B271" s="16" t="str">
        <f>Source!F326</f>
        <v>1.49-9201-1-3/1</v>
      </c>
      <c r="C271" s="16" t="str">
        <f>Source!G326</f>
        <v>Перевозка строительного мусора автосамосвалами грузоподъемностью до 10 т - добавляется на каждый последующий 1 км до 100 км</v>
      </c>
      <c r="D271" s="17" t="str">
        <f>Source!H326</f>
        <v>т</v>
      </c>
      <c r="E271" s="3">
        <f>Source!I326</f>
        <v>7.8719999999999999</v>
      </c>
      <c r="F271" s="18"/>
      <c r="G271" s="19"/>
      <c r="H271" s="3"/>
      <c r="I271" s="3"/>
      <c r="J271" s="9"/>
      <c r="K271" s="9"/>
      <c r="L271" s="34" t="s">
        <v>61</v>
      </c>
      <c r="Q271" s="1">
        <f>ROUND((Source!BZ326/100)*ROUND((Source!AF326*Source!AV326)*Source!I326,2),2)</f>
        <v>0</v>
      </c>
      <c r="R271" s="1">
        <f>Source!X326</f>
        <v>0</v>
      </c>
      <c r="S271" s="1">
        <f>ROUND((Source!CA326/100)*ROUND((Source!AF326*Source!AV326)*Source!I326,2),2)</f>
        <v>0</v>
      </c>
      <c r="T271" s="1">
        <f>Source!Y326</f>
        <v>0</v>
      </c>
      <c r="U271" s="1">
        <f>ROUND((175/100)*ROUND((Source!AE326*Source!AV326)*Source!I326,2),2)</f>
        <v>10988.29</v>
      </c>
      <c r="V271" s="1">
        <f>ROUND((108/100)*ROUND(Source!CS326*Source!I326,2),2)</f>
        <v>6781.34</v>
      </c>
    </row>
    <row r="272" spans="1:22" ht="14.25">
      <c r="A272" s="15"/>
      <c r="B272" s="16"/>
      <c r="C272" s="16" t="s">
        <v>43</v>
      </c>
      <c r="D272" s="17"/>
      <c r="E272" s="3"/>
      <c r="F272" s="18">
        <f>Source!AO326</f>
        <v>0</v>
      </c>
      <c r="G272" s="19" t="str">
        <f>Source!DG326</f>
        <v>*51</v>
      </c>
      <c r="H272" s="3">
        <f>Source!AV326</f>
        <v>1</v>
      </c>
      <c r="I272" s="3">
        <f>IF(Source!BA326&lt;&gt;0,Source!BA326,1)</f>
        <v>1</v>
      </c>
      <c r="J272" s="9">
        <f>Source!S326</f>
        <v>0</v>
      </c>
      <c r="K272" s="9"/>
    </row>
    <row r="273" spans="1:16" ht="14.25">
      <c r="A273" s="15"/>
      <c r="B273" s="16"/>
      <c r="C273" s="16" t="s">
        <v>45</v>
      </c>
      <c r="D273" s="17"/>
      <c r="E273" s="3"/>
      <c r="F273" s="18">
        <f>Source!AM326</f>
        <v>28.99</v>
      </c>
      <c r="G273" s="19" t="str">
        <f>Source!DE326</f>
        <v>*51</v>
      </c>
      <c r="H273" s="3">
        <f>Source!AV326</f>
        <v>1</v>
      </c>
      <c r="I273" s="3">
        <f>IF(Source!BB326&lt;&gt;0,Source!BB326,1)</f>
        <v>1</v>
      </c>
      <c r="J273" s="9">
        <f>Source!Q326</f>
        <v>11638.67</v>
      </c>
      <c r="K273" s="9"/>
    </row>
    <row r="274" spans="1:16" ht="14.25">
      <c r="A274" s="15"/>
      <c r="B274" s="16"/>
      <c r="C274" s="16" t="s">
        <v>46</v>
      </c>
      <c r="D274" s="17"/>
      <c r="E274" s="3"/>
      <c r="F274" s="18">
        <f>Source!AN326</f>
        <v>15.64</v>
      </c>
      <c r="G274" s="19" t="str">
        <f>Source!DF326</f>
        <v>*51</v>
      </c>
      <c r="H274" s="3">
        <f>Source!AV326</f>
        <v>1</v>
      </c>
      <c r="I274" s="3">
        <f>IF(Source!BS326&lt;&gt;0,Source!BS326,1)</f>
        <v>1</v>
      </c>
      <c r="J274" s="24">
        <f>Source!R326</f>
        <v>6279.02</v>
      </c>
      <c r="K274" s="9"/>
    </row>
    <row r="275" spans="1:16" ht="14.25">
      <c r="A275" s="15"/>
      <c r="B275" s="16"/>
      <c r="C275" s="16" t="s">
        <v>47</v>
      </c>
      <c r="D275" s="17"/>
      <c r="E275" s="3"/>
      <c r="F275" s="18">
        <f>Source!AL326</f>
        <v>0</v>
      </c>
      <c r="G275" s="19">
        <f>Source!DD326</f>
        <v>0</v>
      </c>
      <c r="H275" s="3">
        <f>Source!AW326</f>
        <v>1</v>
      </c>
      <c r="I275" s="3">
        <f>IF(Source!BC326&lt;&gt;0,Source!BC326,1)</f>
        <v>1</v>
      </c>
      <c r="J275" s="9">
        <f>Source!P326</f>
        <v>0</v>
      </c>
      <c r="K275" s="9"/>
    </row>
    <row r="276" spans="1:16" ht="14.25">
      <c r="A276" s="15"/>
      <c r="B276" s="16"/>
      <c r="C276" s="16" t="s">
        <v>49</v>
      </c>
      <c r="D276" s="17" t="s">
        <v>50</v>
      </c>
      <c r="E276" s="3">
        <f>Source!AT326</f>
        <v>0</v>
      </c>
      <c r="F276" s="18"/>
      <c r="G276" s="19"/>
      <c r="H276" s="3"/>
      <c r="I276" s="3"/>
      <c r="J276" s="9">
        <f>SUM(R271:R275)</f>
        <v>0</v>
      </c>
      <c r="K276" s="9"/>
    </row>
    <row r="277" spans="1:16" ht="14.25">
      <c r="A277" s="15"/>
      <c r="B277" s="16"/>
      <c r="C277" s="16" t="s">
        <v>51</v>
      </c>
      <c r="D277" s="17" t="s">
        <v>50</v>
      </c>
      <c r="E277" s="3">
        <f>Source!AU326</f>
        <v>0</v>
      </c>
      <c r="F277" s="18"/>
      <c r="G277" s="19"/>
      <c r="H277" s="3"/>
      <c r="I277" s="3"/>
      <c r="J277" s="9">
        <f>SUM(T271:T276)</f>
        <v>0</v>
      </c>
      <c r="K277" s="9"/>
    </row>
    <row r="278" spans="1:16" ht="14.25">
      <c r="A278" s="15"/>
      <c r="B278" s="16"/>
      <c r="C278" s="16" t="s">
        <v>53</v>
      </c>
      <c r="D278" s="17" t="s">
        <v>54</v>
      </c>
      <c r="E278" s="3">
        <f>Source!AQ326</f>
        <v>0</v>
      </c>
      <c r="F278" s="18"/>
      <c r="G278" s="19" t="str">
        <f>Source!DI326</f>
        <v>*51</v>
      </c>
      <c r="H278" s="3">
        <f>Source!AV326</f>
        <v>1</v>
      </c>
      <c r="I278" s="3"/>
      <c r="J278" s="9"/>
      <c r="K278" s="9">
        <f>Source!U326</f>
        <v>0</v>
      </c>
    </row>
    <row r="279" spans="1:16" ht="15">
      <c r="A279" s="25"/>
      <c r="B279" s="25"/>
      <c r="C279" s="25"/>
      <c r="D279" s="25"/>
      <c r="E279" s="25"/>
      <c r="F279" s="25"/>
      <c r="G279" s="25"/>
      <c r="H279" s="25"/>
      <c r="I279" s="71">
        <f>J272+J273+J275+J276+J277</f>
        <v>11638.67</v>
      </c>
      <c r="J279" s="71"/>
      <c r="K279" s="26">
        <f>IF(Source!I326&lt;&gt;0,ROUND(I279/Source!I326,2),0)</f>
        <v>1478.49</v>
      </c>
      <c r="P279" s="27">
        <f>I279</f>
        <v>11638.67</v>
      </c>
    </row>
    <row r="281" spans="1:16" ht="15" customHeight="1">
      <c r="A281" s="72" t="str">
        <f>CONCATENATE("Итого по подразделу: ",IF(Source!G328&lt;&gt;"Новый подраздел",Source!G328,""))</f>
        <v>Итого по подразделу: Замена бортового камня - 40,0 м.п.</v>
      </c>
      <c r="B281" s="72"/>
      <c r="C281" s="72"/>
      <c r="D281" s="72"/>
      <c r="E281" s="72"/>
      <c r="F281" s="72"/>
      <c r="G281" s="72"/>
      <c r="H281" s="72"/>
      <c r="I281" s="80">
        <f>SUM(P249:P280)</f>
        <v>49026.99</v>
      </c>
      <c r="J281" s="80"/>
      <c r="K281" s="30"/>
    </row>
    <row r="283" spans="1:16" ht="14.25" customHeight="1">
      <c r="C283" s="62" t="str">
        <f>Source!H357</f>
        <v>Итого</v>
      </c>
      <c r="D283" s="62"/>
      <c r="E283" s="62"/>
      <c r="F283" s="62"/>
      <c r="G283" s="62"/>
      <c r="H283" s="62"/>
      <c r="I283" s="67">
        <f>IF(Source!F357=0,"",Source!F357)</f>
        <v>58649.93</v>
      </c>
      <c r="J283" s="67"/>
    </row>
    <row r="284" spans="1:16" ht="14.25" customHeight="1">
      <c r="C284" s="62" t="str">
        <f>Source!H358</f>
        <v>НДС 20%</v>
      </c>
      <c r="D284" s="62"/>
      <c r="E284" s="62"/>
      <c r="F284" s="62"/>
      <c r="G284" s="62"/>
      <c r="H284" s="62"/>
      <c r="I284" s="67">
        <f>IF(Source!F358=0,"",Source!F358)</f>
        <v>11729.99</v>
      </c>
      <c r="J284" s="67"/>
    </row>
    <row r="285" spans="1:16" ht="14.25" customHeight="1">
      <c r="C285" s="62" t="str">
        <f>Source!H359</f>
        <v>Всего</v>
      </c>
      <c r="D285" s="62"/>
      <c r="E285" s="62"/>
      <c r="F285" s="62"/>
      <c r="G285" s="62"/>
      <c r="H285" s="62"/>
      <c r="I285" s="67">
        <f>IF(Source!F359=0,"",Source!F359)</f>
        <v>70379.92</v>
      </c>
      <c r="J285" s="67"/>
    </row>
    <row r="286" spans="1:16" ht="14.25" customHeight="1">
      <c r="C286" s="62" t="str">
        <f>Source!H360</f>
        <v>С учётом выделенного финансирования к - 0,5857501461</v>
      </c>
      <c r="D286" s="62"/>
      <c r="E286" s="62"/>
      <c r="F286" s="62"/>
      <c r="G286" s="62"/>
      <c r="H286" s="62"/>
      <c r="I286" s="74">
        <f>IF(Source!F360=0,"",Source!F360)</f>
        <v>41225.050000000003</v>
      </c>
      <c r="J286" s="74"/>
      <c r="L286" s="37" t="s">
        <v>63</v>
      </c>
    </row>
    <row r="288" spans="1:16" ht="15" customHeight="1">
      <c r="A288" s="72" t="str">
        <f>CONCATENATE("Итого по разделу: ",IF(Source!G362&lt;&gt;"Новый раздел",Source!G362,""))</f>
        <v>Итого по разделу: Домодедовское кладбище, Московская обл., г.Домодедово</v>
      </c>
      <c r="B288" s="72"/>
      <c r="C288" s="72"/>
      <c r="D288" s="72"/>
      <c r="E288" s="72"/>
      <c r="F288" s="72"/>
      <c r="G288" s="72"/>
      <c r="H288" s="72"/>
      <c r="I288" s="76">
        <f>SUM(P208:P287)</f>
        <v>204427.26000000004</v>
      </c>
      <c r="J288" s="76"/>
      <c r="K288" s="30"/>
    </row>
    <row r="290" spans="1:40" ht="14.25" customHeight="1">
      <c r="C290" s="62" t="str">
        <f>Source!H391</f>
        <v>Итого</v>
      </c>
      <c r="D290" s="62"/>
      <c r="E290" s="62"/>
      <c r="F290" s="62"/>
      <c r="G290" s="62"/>
      <c r="H290" s="62"/>
      <c r="I290" s="67">
        <f>IF(Source!F391=0,"",Source!F391)</f>
        <v>214050.2</v>
      </c>
      <c r="J290" s="67"/>
    </row>
    <row r="291" spans="1:40" ht="14.25" customHeight="1">
      <c r="C291" s="62" t="str">
        <f>Source!H392</f>
        <v>НДС 20%</v>
      </c>
      <c r="D291" s="62"/>
      <c r="E291" s="62"/>
      <c r="F291" s="62"/>
      <c r="G291" s="62"/>
      <c r="H291" s="62"/>
      <c r="I291" s="67">
        <f>IF(Source!F392=0,"",Source!F392)</f>
        <v>42810.04</v>
      </c>
      <c r="J291" s="67"/>
      <c r="L291" s="40">
        <f>I245+I284</f>
        <v>42810.04</v>
      </c>
    </row>
    <row r="292" spans="1:40" ht="14.25" customHeight="1">
      <c r="C292" s="62" t="str">
        <f>Source!H393</f>
        <v>Всего</v>
      </c>
      <c r="D292" s="62"/>
      <c r="E292" s="62"/>
      <c r="F292" s="62"/>
      <c r="G292" s="62"/>
      <c r="H292" s="62"/>
      <c r="I292" s="67">
        <f>IF(Source!F393=0,"",Source!F393)</f>
        <v>256860.24</v>
      </c>
      <c r="J292" s="67"/>
    </row>
    <row r="293" spans="1:40" ht="14.25" customHeight="1">
      <c r="C293" s="62" t="str">
        <f>Source!H394</f>
        <v>С учётом выделенного финансирования к - 0,5857501461</v>
      </c>
      <c r="D293" s="62"/>
      <c r="E293" s="62"/>
      <c r="F293" s="62"/>
      <c r="G293" s="62"/>
      <c r="H293" s="62"/>
      <c r="I293" s="67">
        <f>IF(Source!F394=0,"",Source!F394)</f>
        <v>150455.92000000001</v>
      </c>
      <c r="J293" s="67"/>
    </row>
    <row r="295" spans="1:40" ht="16.5" customHeight="1">
      <c r="A295" s="70" t="str">
        <f>CONCATENATE("Раздел: ",IF(Source!G396&lt;&gt;"Новый раздел",Source!G396,""))</f>
        <v>Раздел: Донское кладбище, Донская площадь, 1</v>
      </c>
      <c r="B295" s="70"/>
      <c r="C295" s="70"/>
      <c r="D295" s="70"/>
      <c r="E295" s="70"/>
      <c r="F295" s="70"/>
      <c r="G295" s="70"/>
      <c r="H295" s="70"/>
      <c r="I295" s="70"/>
      <c r="J295" s="70"/>
      <c r="K295" s="70"/>
    </row>
    <row r="297" spans="1:40" ht="16.5" customHeight="1">
      <c r="A297" s="70" t="str">
        <f>CONCATENATE("Подраздел: ",IF(Source!G400&lt;&gt;"Новый подраздел",Source!G400,""))</f>
        <v>Подраздел: Ремонт асфальтобетонного покрытия - 150,0 м2</v>
      </c>
      <c r="B297" s="70"/>
      <c r="C297" s="70"/>
      <c r="D297" s="70"/>
      <c r="E297" s="70"/>
      <c r="F297" s="70"/>
      <c r="G297" s="70"/>
      <c r="H297" s="70"/>
      <c r="I297" s="70"/>
      <c r="J297" s="70"/>
      <c r="K297" s="70"/>
    </row>
    <row r="298" spans="1:40" ht="71.25">
      <c r="A298" s="15" t="str">
        <f>Source!E404</f>
        <v>1</v>
      </c>
      <c r="B298" s="16" t="str">
        <f>Source!F404</f>
        <v>2.1-3101-12-3/1</v>
      </c>
      <c r="C298" s="16" t="str">
        <f>Source!G404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298" s="17" t="str">
        <f>Source!H404</f>
        <v>м2</v>
      </c>
      <c r="E298" s="3">
        <f>Source!I404</f>
        <v>150</v>
      </c>
      <c r="F298" s="18"/>
      <c r="G298" s="19"/>
      <c r="H298" s="3"/>
      <c r="I298" s="3"/>
      <c r="J298" s="9"/>
      <c r="K298" s="9"/>
      <c r="L298" s="20" t="s">
        <v>38</v>
      </c>
      <c r="M298" s="1">
        <v>150</v>
      </c>
      <c r="N298" s="1" t="s">
        <v>39</v>
      </c>
      <c r="Q298" s="1">
        <f>ROUND((Source!BZ334/100)*ROUND((Source!AF334*Source!AV334)*Source!I334,2),2)</f>
        <v>0</v>
      </c>
      <c r="R298" s="1">
        <f>Source!X334</f>
        <v>1</v>
      </c>
      <c r="S298" s="1">
        <f>ROUND((Source!CA334/100)*ROUND((Source!AF334*Source!AV334)*Source!I334,2),2)</f>
        <v>0</v>
      </c>
      <c r="T298" s="1">
        <f>Source!Y334</f>
        <v>22982</v>
      </c>
      <c r="U298" s="1">
        <f>ROUND((175/100)*ROUND((Source!AE334*Source!AV334)*Source!I334,2),2)</f>
        <v>0</v>
      </c>
      <c r="V298" s="1">
        <f>ROUND((108/100)*ROUND(Source!CS334*Source!I334,2),2)</f>
        <v>0</v>
      </c>
      <c r="AK298" s="21">
        <v>125149.83</v>
      </c>
      <c r="AL298" s="1" t="s">
        <v>67</v>
      </c>
      <c r="AM298" s="22" t="s">
        <v>68</v>
      </c>
      <c r="AN298" s="22" t="s">
        <v>42</v>
      </c>
    </row>
    <row r="299" spans="1:40" ht="38.25">
      <c r="A299" s="15"/>
      <c r="B299" s="16"/>
      <c r="C299" s="16" t="s">
        <v>43</v>
      </c>
      <c r="D299" s="17"/>
      <c r="E299" s="3"/>
      <c r="F299" s="18">
        <f>Source!AO404</f>
        <v>63.04</v>
      </c>
      <c r="G299" s="19">
        <f>Source!DG404</f>
        <v>0</v>
      </c>
      <c r="H299" s="3">
        <f>Source!AV404</f>
        <v>1</v>
      </c>
      <c r="I299" s="3">
        <f>IF(Source!BA404&lt;&gt;0,Source!BA404,1)</f>
        <v>1</v>
      </c>
      <c r="J299" s="9">
        <f>Source!S404</f>
        <v>9456</v>
      </c>
      <c r="K299" s="9"/>
      <c r="N299" s="1" t="s">
        <v>44</v>
      </c>
      <c r="AK299" s="42">
        <v>87967.84</v>
      </c>
      <c r="AL299" s="43"/>
    </row>
    <row r="300" spans="1:40" ht="14.25">
      <c r="A300" s="15"/>
      <c r="B300" s="16"/>
      <c r="C300" s="16" t="s">
        <v>45</v>
      </c>
      <c r="D300" s="17"/>
      <c r="E300" s="3"/>
      <c r="F300" s="18">
        <f>Source!AM404</f>
        <v>91.52</v>
      </c>
      <c r="G300" s="19">
        <f>Source!DE404</f>
        <v>0</v>
      </c>
      <c r="H300" s="3">
        <f>Source!AV404</f>
        <v>1</v>
      </c>
      <c r="I300" s="3">
        <f>IF(Source!BB404&lt;&gt;0,Source!BB404,1)</f>
        <v>1</v>
      </c>
      <c r="J300" s="9">
        <f>Source!Q404</f>
        <v>13728</v>
      </c>
      <c r="K300" s="9"/>
    </row>
    <row r="301" spans="1:40" ht="14.25">
      <c r="A301" s="15"/>
      <c r="B301" s="16"/>
      <c r="C301" s="16" t="s">
        <v>46</v>
      </c>
      <c r="D301" s="17"/>
      <c r="E301" s="3"/>
      <c r="F301" s="18">
        <f>Source!AN404</f>
        <v>42.09</v>
      </c>
      <c r="G301" s="19">
        <f>Source!DF404</f>
        <v>0</v>
      </c>
      <c r="H301" s="3">
        <f>Source!AV404</f>
        <v>1</v>
      </c>
      <c r="I301" s="3">
        <f>IF(Source!BS404&lt;&gt;0,Source!BS404,1)</f>
        <v>1</v>
      </c>
      <c r="J301" s="24">
        <f>Source!R404</f>
        <v>6313.5</v>
      </c>
      <c r="K301" s="9"/>
    </row>
    <row r="302" spans="1:40" ht="14.25">
      <c r="A302" s="15"/>
      <c r="B302" s="16"/>
      <c r="C302" s="16" t="s">
        <v>47</v>
      </c>
      <c r="D302" s="17"/>
      <c r="E302" s="3"/>
      <c r="F302" s="18">
        <f>Source!AL404</f>
        <v>378.74</v>
      </c>
      <c r="G302" s="19">
        <f>Source!DD404</f>
        <v>0</v>
      </c>
      <c r="H302" s="3">
        <f>Source!AW404</f>
        <v>1</v>
      </c>
      <c r="I302" s="3">
        <f>IF(Source!BC404&lt;&gt;0,Source!BC404,1)</f>
        <v>1</v>
      </c>
      <c r="J302" s="9">
        <f>Source!P404</f>
        <v>56811</v>
      </c>
      <c r="K302" s="9"/>
    </row>
    <row r="303" spans="1:40" ht="28.5">
      <c r="A303" s="15" t="str">
        <f>Source!E405</f>
        <v>1,1</v>
      </c>
      <c r="B303" s="16" t="str">
        <f>Source!F405</f>
        <v>9999990001</v>
      </c>
      <c r="C303" s="16" t="s">
        <v>48</v>
      </c>
      <c r="D303" s="17" t="str">
        <f>Source!H405</f>
        <v>т</v>
      </c>
      <c r="E303" s="3">
        <f>Source!I405</f>
        <v>-18</v>
      </c>
      <c r="F303" s="18">
        <f>Source!AK405</f>
        <v>0</v>
      </c>
      <c r="G303" s="19"/>
      <c r="H303" s="3">
        <f>Source!AW405</f>
        <v>1</v>
      </c>
      <c r="I303" s="3">
        <f>IF(Source!BC405&lt;&gt;0,Source!BC405,1)</f>
        <v>1</v>
      </c>
      <c r="J303" s="9">
        <f>Source!O405</f>
        <v>0</v>
      </c>
      <c r="K303" s="9"/>
      <c r="Q303" s="1">
        <f>ROUND((Source!BZ405/100)*ROUND((Source!AF405*Source!AV405)*Source!I405,2),2)</f>
        <v>0</v>
      </c>
      <c r="R303" s="1">
        <f>Source!X405</f>
        <v>0</v>
      </c>
      <c r="S303" s="1">
        <f>ROUND((Source!CA405/100)*ROUND((Source!AF405*Source!AV405)*Source!I405,2),2)</f>
        <v>0</v>
      </c>
      <c r="T303" s="1">
        <f>Source!Y405</f>
        <v>0</v>
      </c>
      <c r="U303" s="1">
        <f>ROUND((175/100)*ROUND((Source!AE405*Source!AV405)*Source!I405,2),2)</f>
        <v>0</v>
      </c>
      <c r="V303" s="1">
        <f>ROUND((108/100)*ROUND(Source!CS405*Source!I405,2),2)</f>
        <v>0</v>
      </c>
      <c r="AL303" s="8"/>
    </row>
    <row r="304" spans="1:40" ht="14.25">
      <c r="A304" s="15"/>
      <c r="B304" s="16"/>
      <c r="C304" s="16" t="s">
        <v>49</v>
      </c>
      <c r="D304" s="17" t="s">
        <v>50</v>
      </c>
      <c r="E304" s="3">
        <f>Source!AT404</f>
        <v>70</v>
      </c>
      <c r="F304" s="18"/>
      <c r="G304" s="19"/>
      <c r="H304" s="3"/>
      <c r="I304" s="3"/>
      <c r="J304" s="9">
        <f>SUM(R298:R303)</f>
        <v>1</v>
      </c>
      <c r="K304" s="9"/>
    </row>
    <row r="305" spans="1:22" ht="14.25">
      <c r="A305" s="15"/>
      <c r="B305" s="16"/>
      <c r="C305" s="16" t="s">
        <v>51</v>
      </c>
      <c r="D305" s="17" t="s">
        <v>50</v>
      </c>
      <c r="E305" s="3">
        <f>Source!AU404</f>
        <v>10</v>
      </c>
      <c r="F305" s="18"/>
      <c r="G305" s="19"/>
      <c r="H305" s="3"/>
      <c r="I305" s="3"/>
      <c r="J305" s="9">
        <f>SUM(T298:T304)</f>
        <v>22982</v>
      </c>
      <c r="K305" s="9"/>
    </row>
    <row r="306" spans="1:22" ht="14.25">
      <c r="A306" s="15"/>
      <c r="B306" s="16"/>
      <c r="C306" s="16" t="s">
        <v>52</v>
      </c>
      <c r="D306" s="17" t="s">
        <v>50</v>
      </c>
      <c r="E306" s="3">
        <f>108</f>
        <v>108</v>
      </c>
      <c r="F306" s="18"/>
      <c r="G306" s="19"/>
      <c r="H306" s="3"/>
      <c r="I306" s="3"/>
      <c r="J306" s="9">
        <f>SUM(V298:V305)</f>
        <v>0</v>
      </c>
      <c r="K306" s="9"/>
    </row>
    <row r="307" spans="1:22" ht="14.25">
      <c r="A307" s="15"/>
      <c r="B307" s="16"/>
      <c r="C307" s="16" t="s">
        <v>53</v>
      </c>
      <c r="D307" s="17" t="s">
        <v>54</v>
      </c>
      <c r="E307" s="3">
        <f>Source!AQ404</f>
        <v>0.23</v>
      </c>
      <c r="F307" s="18"/>
      <c r="G307" s="19">
        <f>Source!DI404</f>
        <v>0</v>
      </c>
      <c r="H307" s="3">
        <f>Source!AV404</f>
        <v>1</v>
      </c>
      <c r="I307" s="3"/>
      <c r="J307" s="9"/>
      <c r="K307" s="9">
        <f>Source!U404</f>
        <v>34.5</v>
      </c>
    </row>
    <row r="308" spans="1:22" ht="15">
      <c r="A308" s="25"/>
      <c r="B308" s="25"/>
      <c r="C308" s="25"/>
      <c r="D308" s="25"/>
      <c r="E308" s="25"/>
      <c r="F308" s="25"/>
      <c r="G308" s="25"/>
      <c r="H308" s="25"/>
      <c r="I308" s="71">
        <f>J299+J300+J302+J304+J305+J306+SUM(J303:J303)</f>
        <v>102978</v>
      </c>
      <c r="J308" s="71"/>
      <c r="K308" s="26">
        <f>IF(Source!I404&lt;&gt;0,ROUND(I308/Source!I404,2),0)</f>
        <v>686.52</v>
      </c>
      <c r="P308" s="27">
        <f>I308</f>
        <v>102978</v>
      </c>
    </row>
    <row r="309" spans="1:22" ht="76.5">
      <c r="A309" s="15" t="str">
        <f>Source!E406</f>
        <v>2</v>
      </c>
      <c r="B309" s="16" t="str">
        <f>Source!F406</f>
        <v>1.49-9201-1-2/1</v>
      </c>
      <c r="C309" s="16" t="str">
        <f>Source!G406</f>
        <v>Перевозка строительного мусора автосамосвалами грузоподъемностью до 10 т на расстояние 1 км - при механизированной погрузке</v>
      </c>
      <c r="D309" s="17" t="str">
        <f>Source!H406</f>
        <v>т</v>
      </c>
      <c r="E309" s="3">
        <f>Source!I406</f>
        <v>14.4</v>
      </c>
      <c r="F309" s="18"/>
      <c r="G309" s="19"/>
      <c r="H309" s="3"/>
      <c r="I309" s="3"/>
      <c r="J309" s="9"/>
      <c r="K309" s="9"/>
      <c r="L309" s="1" t="s">
        <v>55</v>
      </c>
      <c r="Q309" s="1">
        <f>ROUND((Source!BZ406/100)*ROUND((Source!AF406*Source!AV406)*Source!I406,2),2)</f>
        <v>0</v>
      </c>
      <c r="R309" s="1">
        <f>Source!X406</f>
        <v>0</v>
      </c>
      <c r="S309" s="1">
        <f>ROUND((Source!CA406/100)*ROUND((Source!AF406*Source!AV406)*Source!I406,2),2)</f>
        <v>0</v>
      </c>
      <c r="T309" s="1">
        <f>Source!Y406</f>
        <v>0</v>
      </c>
      <c r="U309" s="1">
        <f>ROUND((175/100)*ROUND((Source!AE406*Source!AV406)*Source!I406,2),2)</f>
        <v>831.85</v>
      </c>
      <c r="V309" s="1">
        <f>ROUND((108/100)*ROUND(Source!CS406*Source!I406,2),2)</f>
        <v>513.37</v>
      </c>
    </row>
    <row r="310" spans="1:22">
      <c r="C310" s="29" t="str">
        <f>"Объем: "&amp;Source!I406&amp;"=18*"&amp;"0,8"</f>
        <v>Объем: 14,4=18*0,8</v>
      </c>
    </row>
    <row r="311" spans="1:22" ht="14.25">
      <c r="A311" s="15"/>
      <c r="B311" s="16"/>
      <c r="C311" s="16" t="s">
        <v>43</v>
      </c>
      <c r="D311" s="17"/>
      <c r="E311" s="3"/>
      <c r="F311" s="18">
        <f>Source!AO406</f>
        <v>0</v>
      </c>
      <c r="G311" s="19">
        <f>Source!DG406</f>
        <v>0</v>
      </c>
      <c r="H311" s="3">
        <f>Source!AV406</f>
        <v>1</v>
      </c>
      <c r="I311" s="3">
        <f>IF(Source!BA406&lt;&gt;0,Source!BA406,1)</f>
        <v>1</v>
      </c>
      <c r="J311" s="9">
        <f>Source!S406</f>
        <v>0</v>
      </c>
      <c r="K311" s="9"/>
    </row>
    <row r="312" spans="1:22" ht="14.25">
      <c r="A312" s="15"/>
      <c r="B312" s="16"/>
      <c r="C312" s="16" t="s">
        <v>45</v>
      </c>
      <c r="D312" s="17"/>
      <c r="E312" s="3"/>
      <c r="F312" s="18">
        <f>Source!AM406</f>
        <v>61.22</v>
      </c>
      <c r="G312" s="19">
        <f>Source!DE406</f>
        <v>0</v>
      </c>
      <c r="H312" s="3">
        <f>Source!AV406</f>
        <v>1</v>
      </c>
      <c r="I312" s="3">
        <f>IF(Source!BB406&lt;&gt;0,Source!BB406,1)</f>
        <v>1</v>
      </c>
      <c r="J312" s="9">
        <f>Source!Q406</f>
        <v>881.57</v>
      </c>
      <c r="K312" s="9"/>
    </row>
    <row r="313" spans="1:22" ht="14.25">
      <c r="A313" s="15"/>
      <c r="B313" s="16"/>
      <c r="C313" s="16" t="s">
        <v>46</v>
      </c>
      <c r="D313" s="17"/>
      <c r="E313" s="3"/>
      <c r="F313" s="18">
        <f>Source!AN406</f>
        <v>33.01</v>
      </c>
      <c r="G313" s="19">
        <f>Source!DF406</f>
        <v>0</v>
      </c>
      <c r="H313" s="3">
        <f>Source!AV406</f>
        <v>1</v>
      </c>
      <c r="I313" s="3">
        <f>IF(Source!BS406&lt;&gt;0,Source!BS406,1)</f>
        <v>1</v>
      </c>
      <c r="J313" s="24">
        <f>Source!R406</f>
        <v>475.34</v>
      </c>
      <c r="K313" s="9"/>
    </row>
    <row r="314" spans="1:22" ht="14.25">
      <c r="A314" s="15"/>
      <c r="B314" s="16"/>
      <c r="C314" s="16" t="s">
        <v>47</v>
      </c>
      <c r="D314" s="17"/>
      <c r="E314" s="3"/>
      <c r="F314" s="18">
        <f>Source!AL406</f>
        <v>0</v>
      </c>
      <c r="G314" s="19">
        <f>Source!DD406</f>
        <v>0</v>
      </c>
      <c r="H314" s="3">
        <f>Source!AW406</f>
        <v>1</v>
      </c>
      <c r="I314" s="3">
        <f>IF(Source!BC406&lt;&gt;0,Source!BC406,1)</f>
        <v>1</v>
      </c>
      <c r="J314" s="9">
        <f>Source!P406</f>
        <v>0</v>
      </c>
      <c r="K314" s="9"/>
    </row>
    <row r="315" spans="1:22" ht="14.25">
      <c r="A315" s="15"/>
      <c r="B315" s="16"/>
      <c r="C315" s="16" t="s">
        <v>49</v>
      </c>
      <c r="D315" s="17" t="s">
        <v>50</v>
      </c>
      <c r="E315" s="3">
        <f>Source!AT406</f>
        <v>0</v>
      </c>
      <c r="F315" s="18"/>
      <c r="G315" s="19"/>
      <c r="H315" s="3"/>
      <c r="I315" s="3"/>
      <c r="J315" s="9">
        <f>SUM(R309:R314)</f>
        <v>0</v>
      </c>
      <c r="K315" s="9"/>
    </row>
    <row r="316" spans="1:22" ht="14.25">
      <c r="A316" s="15"/>
      <c r="B316" s="16"/>
      <c r="C316" s="16" t="s">
        <v>51</v>
      </c>
      <c r="D316" s="17" t="s">
        <v>50</v>
      </c>
      <c r="E316" s="3">
        <f>Source!AU406</f>
        <v>0</v>
      </c>
      <c r="F316" s="18"/>
      <c r="G316" s="19"/>
      <c r="H316" s="3"/>
      <c r="I316" s="3"/>
      <c r="J316" s="9">
        <f>SUM(T309:T315)</f>
        <v>0</v>
      </c>
      <c r="K316" s="9"/>
    </row>
    <row r="317" spans="1:22" ht="14.25">
      <c r="A317" s="15"/>
      <c r="B317" s="16"/>
      <c r="C317" s="16" t="s">
        <v>53</v>
      </c>
      <c r="D317" s="17" t="s">
        <v>54</v>
      </c>
      <c r="E317" s="3">
        <f>Source!AQ406</f>
        <v>0</v>
      </c>
      <c r="F317" s="18"/>
      <c r="G317" s="19">
        <f>Source!DI406</f>
        <v>0</v>
      </c>
      <c r="H317" s="3">
        <f>Source!AV406</f>
        <v>1</v>
      </c>
      <c r="I317" s="3"/>
      <c r="J317" s="9"/>
      <c r="K317" s="9">
        <f>Source!U406</f>
        <v>0</v>
      </c>
    </row>
    <row r="318" spans="1:22" ht="15">
      <c r="A318" s="25"/>
      <c r="B318" s="25"/>
      <c r="C318" s="25"/>
      <c r="D318" s="25"/>
      <c r="E318" s="25"/>
      <c r="F318" s="25"/>
      <c r="G318" s="25"/>
      <c r="H318" s="25"/>
      <c r="I318" s="71">
        <f>J311+J312+J314+J315+J316</f>
        <v>881.57</v>
      </c>
      <c r="J318" s="71"/>
      <c r="K318" s="26">
        <f>IF(Source!I406&lt;&gt;0,ROUND(I318/Source!I406,2),0)</f>
        <v>61.22</v>
      </c>
      <c r="P318" s="27">
        <f>I318</f>
        <v>881.57</v>
      </c>
    </row>
    <row r="319" spans="1:22" ht="76.5">
      <c r="A319" s="15" t="str">
        <f>Source!E407</f>
        <v>3</v>
      </c>
      <c r="B319" s="16" t="str">
        <f>Source!F407</f>
        <v>1.49-9201-1-3/1</v>
      </c>
      <c r="C319" s="16" t="str">
        <f>Source!G407</f>
        <v>Перевозка строительного мусора автосамосвалами грузоподъемностью до 10 т - добавляется на каждый последующий 1 км до 100 км</v>
      </c>
      <c r="D319" s="17" t="str">
        <f>Source!H407</f>
        <v>т</v>
      </c>
      <c r="E319" s="3">
        <f>Source!I407</f>
        <v>14.4</v>
      </c>
      <c r="F319" s="18"/>
      <c r="G319" s="19"/>
      <c r="H319" s="3"/>
      <c r="I319" s="3"/>
      <c r="J319" s="9"/>
      <c r="K319" s="9"/>
      <c r="L319" s="1" t="s">
        <v>55</v>
      </c>
      <c r="Q319" s="1">
        <f>ROUND((Source!BZ407/100)*ROUND((Source!AF407*Source!AV407)*Source!I407,2),2)</f>
        <v>0</v>
      </c>
      <c r="R319" s="1">
        <f>Source!X407</f>
        <v>0</v>
      </c>
      <c r="S319" s="1">
        <f>ROUND((Source!CA407/100)*ROUND((Source!AF407*Source!AV407)*Source!I407,2),2)</f>
        <v>0</v>
      </c>
      <c r="T319" s="1">
        <f>Source!Y407</f>
        <v>0</v>
      </c>
      <c r="U319" s="1">
        <f>ROUND((175/100)*ROUND((Source!AE407*Source!AV407)*Source!I407,2),2)</f>
        <v>20100.54</v>
      </c>
      <c r="V319" s="1">
        <f>ROUND((108/100)*ROUND(Source!CS407*Source!I407,2),2)</f>
        <v>12404.9</v>
      </c>
    </row>
    <row r="320" spans="1:22" ht="14.25">
      <c r="A320" s="15"/>
      <c r="B320" s="16"/>
      <c r="C320" s="16" t="s">
        <v>43</v>
      </c>
      <c r="D320" s="17"/>
      <c r="E320" s="3"/>
      <c r="F320" s="18">
        <f>Source!AO407</f>
        <v>0</v>
      </c>
      <c r="G320" s="19" t="str">
        <f>Source!DG407</f>
        <v>*51</v>
      </c>
      <c r="H320" s="3">
        <f>Source!AV407</f>
        <v>1</v>
      </c>
      <c r="I320" s="3">
        <f>IF(Source!BA407&lt;&gt;0,Source!BA407,1)</f>
        <v>1</v>
      </c>
      <c r="J320" s="9">
        <f>Source!S407</f>
        <v>0</v>
      </c>
      <c r="K320" s="9"/>
    </row>
    <row r="321" spans="1:16" ht="14.25">
      <c r="A321" s="15"/>
      <c r="B321" s="16"/>
      <c r="C321" s="16" t="s">
        <v>45</v>
      </c>
      <c r="D321" s="17"/>
      <c r="E321" s="3"/>
      <c r="F321" s="18">
        <f>Source!AM407</f>
        <v>28.99</v>
      </c>
      <c r="G321" s="19" t="str">
        <f>Source!DE407</f>
        <v>*51</v>
      </c>
      <c r="H321" s="3">
        <f>Source!AV407</f>
        <v>1</v>
      </c>
      <c r="I321" s="3">
        <f>IF(Source!BB407&lt;&gt;0,Source!BB407,1)</f>
        <v>1</v>
      </c>
      <c r="J321" s="9">
        <f>Source!Q407</f>
        <v>21290.26</v>
      </c>
      <c r="K321" s="9"/>
    </row>
    <row r="322" spans="1:16" ht="14.25">
      <c r="A322" s="15"/>
      <c r="B322" s="16"/>
      <c r="C322" s="16" t="s">
        <v>46</v>
      </c>
      <c r="D322" s="17"/>
      <c r="E322" s="3"/>
      <c r="F322" s="18">
        <f>Source!AN407</f>
        <v>15.64</v>
      </c>
      <c r="G322" s="19" t="str">
        <f>Source!DF407</f>
        <v>*51</v>
      </c>
      <c r="H322" s="3">
        <f>Source!AV407</f>
        <v>1</v>
      </c>
      <c r="I322" s="3">
        <f>IF(Source!BS407&lt;&gt;0,Source!BS407,1)</f>
        <v>1</v>
      </c>
      <c r="J322" s="24">
        <f>Source!R407</f>
        <v>11486.02</v>
      </c>
      <c r="K322" s="9"/>
    </row>
    <row r="323" spans="1:16" ht="14.25">
      <c r="A323" s="15"/>
      <c r="B323" s="16"/>
      <c r="C323" s="16" t="s">
        <v>47</v>
      </c>
      <c r="D323" s="17"/>
      <c r="E323" s="3"/>
      <c r="F323" s="18">
        <f>Source!AL407</f>
        <v>0</v>
      </c>
      <c r="G323" s="19">
        <f>Source!DD407</f>
        <v>0</v>
      </c>
      <c r="H323" s="3">
        <f>Source!AW407</f>
        <v>1</v>
      </c>
      <c r="I323" s="3">
        <f>IF(Source!BC407&lt;&gt;0,Source!BC407,1)</f>
        <v>1</v>
      </c>
      <c r="J323" s="9">
        <f>Source!P407</f>
        <v>0</v>
      </c>
      <c r="K323" s="9"/>
    </row>
    <row r="324" spans="1:16" ht="14.25">
      <c r="A324" s="15"/>
      <c r="B324" s="16"/>
      <c r="C324" s="16" t="s">
        <v>49</v>
      </c>
      <c r="D324" s="17" t="s">
        <v>50</v>
      </c>
      <c r="E324" s="3">
        <f>Source!AT407</f>
        <v>0</v>
      </c>
      <c r="F324" s="18"/>
      <c r="G324" s="19"/>
      <c r="H324" s="3"/>
      <c r="I324" s="3"/>
      <c r="J324" s="9">
        <f>SUM(R319:R323)</f>
        <v>0</v>
      </c>
      <c r="K324" s="9"/>
    </row>
    <row r="325" spans="1:16" ht="14.25">
      <c r="A325" s="15"/>
      <c r="B325" s="16"/>
      <c r="C325" s="16" t="s">
        <v>51</v>
      </c>
      <c r="D325" s="17" t="s">
        <v>50</v>
      </c>
      <c r="E325" s="3">
        <f>Source!AU407</f>
        <v>0</v>
      </c>
      <c r="F325" s="18"/>
      <c r="G325" s="19"/>
      <c r="H325" s="3"/>
      <c r="I325" s="3"/>
      <c r="J325" s="9">
        <f>SUM(T319:T324)</f>
        <v>0</v>
      </c>
      <c r="K325" s="9"/>
    </row>
    <row r="326" spans="1:16" ht="14.25">
      <c r="A326" s="15"/>
      <c r="B326" s="16"/>
      <c r="C326" s="16" t="s">
        <v>53</v>
      </c>
      <c r="D326" s="17" t="s">
        <v>54</v>
      </c>
      <c r="E326" s="3">
        <f>Source!AQ407</f>
        <v>0</v>
      </c>
      <c r="F326" s="18"/>
      <c r="G326" s="19" t="str">
        <f>Source!DI407</f>
        <v>*51</v>
      </c>
      <c r="H326" s="3">
        <f>Source!AV407</f>
        <v>1</v>
      </c>
      <c r="I326" s="3"/>
      <c r="J326" s="9"/>
      <c r="K326" s="9">
        <f>Source!U407</f>
        <v>0</v>
      </c>
    </row>
    <row r="327" spans="1:16" ht="15">
      <c r="A327" s="25"/>
      <c r="B327" s="25"/>
      <c r="C327" s="25"/>
      <c r="D327" s="25"/>
      <c r="E327" s="25"/>
      <c r="F327" s="25"/>
      <c r="G327" s="25"/>
      <c r="H327" s="25"/>
      <c r="I327" s="71">
        <f>J320+J321+J323+J324+J325</f>
        <v>21290.26</v>
      </c>
      <c r="J327" s="71"/>
      <c r="K327" s="26">
        <f>IF(Source!I407&lt;&gt;0,ROUND(I327/Source!I407,2),0)</f>
        <v>1478.49</v>
      </c>
      <c r="P327" s="27">
        <f>I327</f>
        <v>21290.26</v>
      </c>
    </row>
    <row r="329" spans="1:16" ht="15" customHeight="1">
      <c r="A329" s="72" t="str">
        <f>CONCATENATE("Итого по подразделу: ",IF(Source!G409&lt;&gt;"Новый подраздел",Source!G409,""))</f>
        <v>Итого по подразделу: Ремонт асфальтобетонного покрытия - 150,0 м2</v>
      </c>
      <c r="B329" s="72"/>
      <c r="C329" s="72"/>
      <c r="D329" s="72"/>
      <c r="E329" s="72"/>
      <c r="F329" s="72"/>
      <c r="G329" s="72"/>
      <c r="H329" s="72"/>
      <c r="I329" s="73">
        <f>SUM(P297:P328)</f>
        <v>125149.83</v>
      </c>
      <c r="J329" s="73"/>
      <c r="K329" s="30"/>
    </row>
    <row r="331" spans="1:16" ht="14.25" customHeight="1">
      <c r="C331" s="62" t="str">
        <f>Source!H438</f>
        <v>Итого</v>
      </c>
      <c r="D331" s="62"/>
      <c r="E331" s="62"/>
      <c r="F331" s="62"/>
      <c r="G331" s="62"/>
      <c r="H331" s="62"/>
      <c r="I331" s="67">
        <f>IF(Source!F438=0,"",Source!F438)</f>
        <v>116550.21</v>
      </c>
      <c r="J331" s="67"/>
    </row>
    <row r="332" spans="1:16" ht="14.25" customHeight="1">
      <c r="C332" s="62" t="str">
        <f>Source!H439</f>
        <v>НДС 20%</v>
      </c>
      <c r="D332" s="62"/>
      <c r="E332" s="62"/>
      <c r="F332" s="62"/>
      <c r="G332" s="62"/>
      <c r="H332" s="62"/>
      <c r="I332" s="67">
        <f>IF(Source!F439=0,"",Source!F439)</f>
        <v>23310.04</v>
      </c>
      <c r="J332" s="67"/>
    </row>
    <row r="333" spans="1:16" ht="14.25" customHeight="1">
      <c r="C333" s="62" t="str">
        <f>Source!H440</f>
        <v>Всего</v>
      </c>
      <c r="D333" s="62"/>
      <c r="E333" s="62"/>
      <c r="F333" s="62"/>
      <c r="G333" s="62"/>
      <c r="H333" s="62"/>
      <c r="I333" s="67">
        <f>IF(Source!F440=0,"",Source!F440)</f>
        <v>139860.25</v>
      </c>
      <c r="J333" s="67"/>
    </row>
    <row r="334" spans="1:16" ht="14.25" customHeight="1">
      <c r="C334" s="62" t="str">
        <f>Source!H441</f>
        <v>С учётом выделенного финансирования к - 0,5857501461</v>
      </c>
      <c r="D334" s="62"/>
      <c r="E334" s="62"/>
      <c r="F334" s="62"/>
      <c r="G334" s="62"/>
      <c r="H334" s="62"/>
      <c r="I334" s="74">
        <f>IF(Source!F441=0,"",Source!F441)</f>
        <v>81923.16</v>
      </c>
      <c r="J334" s="74"/>
      <c r="L334" s="37" t="s">
        <v>63</v>
      </c>
    </row>
    <row r="336" spans="1:16" ht="16.5" customHeight="1">
      <c r="A336" s="70" t="str">
        <f>CONCATENATE("Подраздел: ",IF(Source!G443&lt;&gt;"Новый подраздел",Source!G443,""))</f>
        <v>Подраздел: Замена бортового камня - 20,0 м.п.</v>
      </c>
      <c r="B336" s="70"/>
      <c r="C336" s="70"/>
      <c r="D336" s="70"/>
      <c r="E336" s="70"/>
      <c r="F336" s="70"/>
      <c r="G336" s="70"/>
      <c r="H336" s="70"/>
      <c r="I336" s="70"/>
      <c r="J336" s="70"/>
      <c r="K336" s="70"/>
    </row>
    <row r="337" spans="1:40" ht="51">
      <c r="A337" s="15" t="str">
        <f>Source!E447</f>
        <v>1</v>
      </c>
      <c r="B337" s="16" t="str">
        <f>Source!F447</f>
        <v>2.1-3202-1-1/1</v>
      </c>
      <c r="C337" s="16" t="str">
        <f>Source!G447</f>
        <v>Замена бортового камня бетонного во дворовых территориях</v>
      </c>
      <c r="D337" s="17" t="str">
        <f>Source!H447</f>
        <v>м</v>
      </c>
      <c r="E337" s="3">
        <f>Source!I447</f>
        <v>20</v>
      </c>
      <c r="F337" s="18"/>
      <c r="G337" s="19"/>
      <c r="H337" s="3"/>
      <c r="I337" s="3"/>
      <c r="J337" s="9"/>
      <c r="K337" s="9"/>
      <c r="L337" s="45" t="s">
        <v>56</v>
      </c>
      <c r="M337" s="1">
        <v>20</v>
      </c>
      <c r="N337" s="1" t="s">
        <v>57</v>
      </c>
      <c r="Q337" s="1">
        <f>ROUND((Source!BZ447/100)*ROUND((Source!AF447*Source!AV447)*Source!I447,2),2)</f>
        <v>2073.96</v>
      </c>
      <c r="R337" s="1">
        <f>Source!X447</f>
        <v>2073.96</v>
      </c>
      <c r="S337" s="1">
        <f>ROUND((Source!CA447/100)*ROUND((Source!AF447*Source!AV447)*Source!I447,2),2)</f>
        <v>296.27999999999997</v>
      </c>
      <c r="T337" s="1">
        <f>Source!Y447</f>
        <v>296.27999999999997</v>
      </c>
      <c r="U337" s="1">
        <f>ROUND((175/100)*ROUND((Source!AE447*Source!AV447)*Source!I447,2),2)</f>
        <v>3955.7</v>
      </c>
      <c r="V337" s="1">
        <f>ROUND((108/100)*ROUND(Source!CS447*Source!I447,2),2)</f>
        <v>2441.23</v>
      </c>
      <c r="AK337" s="21">
        <v>29324.97</v>
      </c>
      <c r="AL337" s="1" t="s">
        <v>67</v>
      </c>
      <c r="AM337" s="46" t="s">
        <v>58</v>
      </c>
      <c r="AN337" s="41" t="s">
        <v>59</v>
      </c>
    </row>
    <row r="338" spans="1:40" ht="51">
      <c r="A338" s="15"/>
      <c r="B338" s="16"/>
      <c r="C338" s="16" t="s">
        <v>43</v>
      </c>
      <c r="D338" s="17"/>
      <c r="E338" s="3"/>
      <c r="F338" s="18">
        <f>Source!AO447</f>
        <v>148.13999999999999</v>
      </c>
      <c r="G338" s="19">
        <f>Source!DG447</f>
        <v>0</v>
      </c>
      <c r="H338" s="3">
        <f>Source!AV447</f>
        <v>1</v>
      </c>
      <c r="I338" s="3">
        <f>IF(Source!BA447&lt;&gt;0,Source!BA447,1)</f>
        <v>1</v>
      </c>
      <c r="J338" s="9">
        <f>Source!S447</f>
        <v>2962.8</v>
      </c>
      <c r="K338" s="9"/>
      <c r="N338" s="1" t="s">
        <v>69</v>
      </c>
      <c r="AK338" s="23">
        <v>20612.52</v>
      </c>
    </row>
    <row r="339" spans="1:40" ht="14.25">
      <c r="A339" s="15"/>
      <c r="B339" s="16"/>
      <c r="C339" s="16" t="s">
        <v>45</v>
      </c>
      <c r="D339" s="17"/>
      <c r="E339" s="3"/>
      <c r="F339" s="18">
        <f>Source!AM447</f>
        <v>199.97</v>
      </c>
      <c r="G339" s="19">
        <f>Source!DE447</f>
        <v>0</v>
      </c>
      <c r="H339" s="3">
        <f>Source!AV447</f>
        <v>1</v>
      </c>
      <c r="I339" s="3">
        <f>IF(Source!BB447&lt;&gt;0,Source!BB447,1)</f>
        <v>1</v>
      </c>
      <c r="J339" s="9">
        <f>Source!Q447</f>
        <v>3999.4</v>
      </c>
      <c r="K339" s="9"/>
    </row>
    <row r="340" spans="1:40" ht="14.25">
      <c r="A340" s="15"/>
      <c r="B340" s="16"/>
      <c r="C340" s="16" t="s">
        <v>46</v>
      </c>
      <c r="D340" s="17"/>
      <c r="E340" s="3"/>
      <c r="F340" s="18">
        <f>Source!AN447</f>
        <v>113.02</v>
      </c>
      <c r="G340" s="19">
        <f>Source!DF447</f>
        <v>0</v>
      </c>
      <c r="H340" s="3">
        <f>Source!AV447</f>
        <v>1</v>
      </c>
      <c r="I340" s="3">
        <f>IF(Source!BS447&lt;&gt;0,Source!BS447,1)</f>
        <v>1</v>
      </c>
      <c r="J340" s="24">
        <f>Source!R447</f>
        <v>2260.4</v>
      </c>
      <c r="K340" s="9"/>
    </row>
    <row r="341" spans="1:40" ht="14.25">
      <c r="A341" s="15"/>
      <c r="B341" s="16"/>
      <c r="C341" s="16" t="s">
        <v>47</v>
      </c>
      <c r="D341" s="17"/>
      <c r="E341" s="3"/>
      <c r="F341" s="18">
        <f>Source!AL447</f>
        <v>574.54999999999995</v>
      </c>
      <c r="G341" s="19">
        <f>Source!DD447</f>
        <v>0</v>
      </c>
      <c r="H341" s="3">
        <f>Source!AW447</f>
        <v>1</v>
      </c>
      <c r="I341" s="3">
        <f>IF(Source!BC447&lt;&gt;0,Source!BC447,1)</f>
        <v>1</v>
      </c>
      <c r="J341" s="9">
        <f>Source!P447</f>
        <v>11491</v>
      </c>
      <c r="K341" s="9"/>
    </row>
    <row r="342" spans="1:40" ht="28.5">
      <c r="A342" s="15" t="str">
        <f>Source!E448</f>
        <v>1,1</v>
      </c>
      <c r="B342" s="16" t="str">
        <f>Source!F448</f>
        <v>9999990001</v>
      </c>
      <c r="C342" s="16" t="s">
        <v>48</v>
      </c>
      <c r="D342" s="17" t="str">
        <f>Source!H448</f>
        <v>т</v>
      </c>
      <c r="E342" s="3">
        <f>Source!I448</f>
        <v>-4.92</v>
      </c>
      <c r="F342" s="18">
        <f>Source!AK448</f>
        <v>0</v>
      </c>
      <c r="G342" s="19"/>
      <c r="H342" s="3">
        <f>Source!AW448</f>
        <v>1</v>
      </c>
      <c r="I342" s="3">
        <f>IF(Source!BC448&lt;&gt;0,Source!BC448,1)</f>
        <v>1</v>
      </c>
      <c r="J342" s="9">
        <f>Source!O448</f>
        <v>0</v>
      </c>
      <c r="K342" s="9"/>
      <c r="Q342" s="1">
        <f>ROUND((Source!BZ448/100)*ROUND((Source!AF448*Source!AV448)*Source!I448,2),2)</f>
        <v>0</v>
      </c>
      <c r="R342" s="1">
        <f>Source!X448</f>
        <v>0</v>
      </c>
      <c r="S342" s="1">
        <f>ROUND((Source!CA448/100)*ROUND((Source!AF448*Source!AV448)*Source!I448,2),2)</f>
        <v>0</v>
      </c>
      <c r="T342" s="1">
        <f>Source!Y448</f>
        <v>0</v>
      </c>
      <c r="U342" s="1">
        <f>ROUND((175/100)*ROUND((Source!AE448*Source!AV448)*Source!I448,2),2)</f>
        <v>0</v>
      </c>
      <c r="V342" s="1">
        <f>ROUND((108/100)*ROUND(Source!CS448*Source!I448,2),2)</f>
        <v>0</v>
      </c>
      <c r="AL342" s="8"/>
    </row>
    <row r="343" spans="1:40" ht="14.25">
      <c r="A343" s="15"/>
      <c r="B343" s="16"/>
      <c r="C343" s="16" t="s">
        <v>49</v>
      </c>
      <c r="D343" s="17" t="s">
        <v>50</v>
      </c>
      <c r="E343" s="3">
        <f>Source!AT447</f>
        <v>70</v>
      </c>
      <c r="F343" s="18"/>
      <c r="G343" s="19"/>
      <c r="H343" s="3"/>
      <c r="I343" s="3"/>
      <c r="J343" s="9">
        <f>SUM(R337:R342)</f>
        <v>2073.96</v>
      </c>
      <c r="K343" s="9"/>
    </row>
    <row r="344" spans="1:40" ht="14.25">
      <c r="A344" s="15"/>
      <c r="B344" s="16"/>
      <c r="C344" s="16" t="s">
        <v>51</v>
      </c>
      <c r="D344" s="17" t="s">
        <v>50</v>
      </c>
      <c r="E344" s="3">
        <f>Source!AU447</f>
        <v>10</v>
      </c>
      <c r="F344" s="18"/>
      <c r="G344" s="19"/>
      <c r="H344" s="3"/>
      <c r="I344" s="3"/>
      <c r="J344" s="9">
        <f>SUM(T337:T343)</f>
        <v>296.27999999999997</v>
      </c>
      <c r="K344" s="9"/>
    </row>
    <row r="345" spans="1:40" ht="14.25">
      <c r="A345" s="15"/>
      <c r="B345" s="16"/>
      <c r="C345" s="16" t="s">
        <v>52</v>
      </c>
      <c r="D345" s="17" t="s">
        <v>50</v>
      </c>
      <c r="E345" s="3">
        <f>108</f>
        <v>108</v>
      </c>
      <c r="F345" s="18"/>
      <c r="G345" s="19"/>
      <c r="H345" s="3"/>
      <c r="I345" s="3"/>
      <c r="J345" s="9">
        <f>SUM(V337:V344)</f>
        <v>2441.23</v>
      </c>
      <c r="K345" s="9"/>
    </row>
    <row r="346" spans="1:40" ht="14.25">
      <c r="A346" s="15"/>
      <c r="B346" s="16"/>
      <c r="C346" s="16" t="s">
        <v>53</v>
      </c>
      <c r="D346" s="17" t="s">
        <v>54</v>
      </c>
      <c r="E346" s="3">
        <f>Source!AQ447</f>
        <v>0.66</v>
      </c>
      <c r="F346" s="18"/>
      <c r="G346" s="19">
        <f>Source!DI447</f>
        <v>0</v>
      </c>
      <c r="H346" s="3">
        <f>Source!AV447</f>
        <v>1</v>
      </c>
      <c r="I346" s="3"/>
      <c r="J346" s="9"/>
      <c r="K346" s="9">
        <f>Source!U447</f>
        <v>13.200000000000001</v>
      </c>
    </row>
    <row r="347" spans="1:40" ht="15">
      <c r="A347" s="25"/>
      <c r="B347" s="25"/>
      <c r="C347" s="25"/>
      <c r="D347" s="25"/>
      <c r="E347" s="25"/>
      <c r="F347" s="25"/>
      <c r="G347" s="25"/>
      <c r="H347" s="25"/>
      <c r="I347" s="71">
        <f>J338+J339+J341+J343+J344+J345+SUM(J342:J342)</f>
        <v>23264.67</v>
      </c>
      <c r="J347" s="71"/>
      <c r="K347" s="26">
        <f>IF(Source!I447&lt;&gt;0,ROUND(I347/Source!I447,2),0)</f>
        <v>1163.23</v>
      </c>
      <c r="P347" s="27">
        <f>I347</f>
        <v>23264.67</v>
      </c>
    </row>
    <row r="348" spans="1:40" ht="90">
      <c r="A348" s="15" t="str">
        <f>Source!E449</f>
        <v>2</v>
      </c>
      <c r="B348" s="16" t="str">
        <f>Source!F449</f>
        <v>1.49-9201-1-2/1</v>
      </c>
      <c r="C348" s="16" t="str">
        <f>Source!G449</f>
        <v>Перевозка строительного мусора автосамосвалами грузоподъемностью до 10 т на расстояние 1 км - при механизированной погрузке</v>
      </c>
      <c r="D348" s="17" t="str">
        <f>Source!H449</f>
        <v>т</v>
      </c>
      <c r="E348" s="3">
        <f>Source!I449</f>
        <v>3.9359999999999999</v>
      </c>
      <c r="F348" s="18"/>
      <c r="G348" s="19"/>
      <c r="H348" s="3"/>
      <c r="I348" s="3"/>
      <c r="J348" s="9"/>
      <c r="K348" s="9"/>
      <c r="L348" s="34" t="s">
        <v>61</v>
      </c>
      <c r="Q348" s="1">
        <f>ROUND((Source!BZ449/100)*ROUND((Source!AF449*Source!AV449)*Source!I449,2),2)</f>
        <v>0</v>
      </c>
      <c r="R348" s="1">
        <f>Source!X449</f>
        <v>0</v>
      </c>
      <c r="S348" s="1">
        <f>ROUND((Source!CA449/100)*ROUND((Source!AF449*Source!AV449)*Source!I449,2),2)</f>
        <v>0</v>
      </c>
      <c r="T348" s="1">
        <f>Source!Y449</f>
        <v>0</v>
      </c>
      <c r="U348" s="1">
        <f>ROUND((175/100)*ROUND((Source!AE449*Source!AV449)*Source!I449,2),2)</f>
        <v>227.38</v>
      </c>
      <c r="V348" s="1">
        <f>ROUND((108/100)*ROUND(Source!CS449*Source!I449,2),2)</f>
        <v>140.32</v>
      </c>
    </row>
    <row r="349" spans="1:40">
      <c r="C349" s="29" t="str">
        <f>"Объем: "&amp;Source!I449&amp;"=4,92*"&amp;"0,8"</f>
        <v>Объем: 3,936=4,92*0,8</v>
      </c>
    </row>
    <row r="350" spans="1:40" ht="14.25">
      <c r="A350" s="15"/>
      <c r="B350" s="16"/>
      <c r="C350" s="16" t="s">
        <v>43</v>
      </c>
      <c r="D350" s="17"/>
      <c r="E350" s="3"/>
      <c r="F350" s="18">
        <f>Source!AO449</f>
        <v>0</v>
      </c>
      <c r="G350" s="19">
        <f>Source!DG449</f>
        <v>0</v>
      </c>
      <c r="H350" s="3">
        <f>Source!AV449</f>
        <v>1</v>
      </c>
      <c r="I350" s="3">
        <f>IF(Source!BA449&lt;&gt;0,Source!BA449,1)</f>
        <v>1</v>
      </c>
      <c r="J350" s="9">
        <f>Source!S449</f>
        <v>0</v>
      </c>
      <c r="K350" s="9"/>
    </row>
    <row r="351" spans="1:40" ht="14.25">
      <c r="A351" s="15"/>
      <c r="B351" s="16"/>
      <c r="C351" s="16" t="s">
        <v>45</v>
      </c>
      <c r="D351" s="17"/>
      <c r="E351" s="3"/>
      <c r="F351" s="18">
        <f>Source!AM449</f>
        <v>61.22</v>
      </c>
      <c r="G351" s="19">
        <f>Source!DE449</f>
        <v>0</v>
      </c>
      <c r="H351" s="3">
        <f>Source!AV449</f>
        <v>1</v>
      </c>
      <c r="I351" s="3">
        <f>IF(Source!BB449&lt;&gt;0,Source!BB449,1)</f>
        <v>1</v>
      </c>
      <c r="J351" s="9">
        <f>Source!Q449</f>
        <v>240.96</v>
      </c>
      <c r="K351" s="9"/>
    </row>
    <row r="352" spans="1:40" ht="14.25">
      <c r="A352" s="15"/>
      <c r="B352" s="16"/>
      <c r="C352" s="16" t="s">
        <v>46</v>
      </c>
      <c r="D352" s="17"/>
      <c r="E352" s="3"/>
      <c r="F352" s="18">
        <f>Source!AN449</f>
        <v>33.01</v>
      </c>
      <c r="G352" s="19">
        <f>Source!DF449</f>
        <v>0</v>
      </c>
      <c r="H352" s="3">
        <f>Source!AV449</f>
        <v>1</v>
      </c>
      <c r="I352" s="3">
        <f>IF(Source!BS449&lt;&gt;0,Source!BS449,1)</f>
        <v>1</v>
      </c>
      <c r="J352" s="24">
        <f>Source!R449</f>
        <v>129.93</v>
      </c>
      <c r="K352" s="9"/>
    </row>
    <row r="353" spans="1:22" ht="14.25">
      <c r="A353" s="15"/>
      <c r="B353" s="16"/>
      <c r="C353" s="16" t="s">
        <v>47</v>
      </c>
      <c r="D353" s="17"/>
      <c r="E353" s="3"/>
      <c r="F353" s="18">
        <f>Source!AL449</f>
        <v>0</v>
      </c>
      <c r="G353" s="19">
        <f>Source!DD449</f>
        <v>0</v>
      </c>
      <c r="H353" s="3">
        <f>Source!AW449</f>
        <v>1</v>
      </c>
      <c r="I353" s="3">
        <f>IF(Source!BC449&lt;&gt;0,Source!BC449,1)</f>
        <v>1</v>
      </c>
      <c r="J353" s="9">
        <f>Source!P449</f>
        <v>0</v>
      </c>
      <c r="K353" s="9"/>
    </row>
    <row r="354" spans="1:22" ht="14.25">
      <c r="A354" s="15"/>
      <c r="B354" s="16"/>
      <c r="C354" s="16" t="s">
        <v>49</v>
      </c>
      <c r="D354" s="17" t="s">
        <v>50</v>
      </c>
      <c r="E354" s="3">
        <f>Source!AT449</f>
        <v>0</v>
      </c>
      <c r="F354" s="18"/>
      <c r="G354" s="19"/>
      <c r="H354" s="3"/>
      <c r="I354" s="3"/>
      <c r="J354" s="9">
        <f>SUM(R348:R353)</f>
        <v>0</v>
      </c>
      <c r="K354" s="9"/>
    </row>
    <row r="355" spans="1:22" ht="14.25">
      <c r="A355" s="15"/>
      <c r="B355" s="16"/>
      <c r="C355" s="16" t="s">
        <v>51</v>
      </c>
      <c r="D355" s="17" t="s">
        <v>50</v>
      </c>
      <c r="E355" s="3">
        <f>Source!AU449</f>
        <v>0</v>
      </c>
      <c r="F355" s="18"/>
      <c r="G355" s="19"/>
      <c r="H355" s="3"/>
      <c r="I355" s="3"/>
      <c r="J355" s="9">
        <f>SUM(T348:T354)</f>
        <v>0</v>
      </c>
      <c r="K355" s="9"/>
    </row>
    <row r="356" spans="1:22" ht="14.25">
      <c r="A356" s="15"/>
      <c r="B356" s="16"/>
      <c r="C356" s="16" t="s">
        <v>53</v>
      </c>
      <c r="D356" s="17" t="s">
        <v>54</v>
      </c>
      <c r="E356" s="3">
        <f>Source!AQ449</f>
        <v>0</v>
      </c>
      <c r="F356" s="18"/>
      <c r="G356" s="19">
        <f>Source!DI449</f>
        <v>0</v>
      </c>
      <c r="H356" s="3">
        <f>Source!AV449</f>
        <v>1</v>
      </c>
      <c r="I356" s="3"/>
      <c r="J356" s="9"/>
      <c r="K356" s="9">
        <f>Source!U449</f>
        <v>0</v>
      </c>
    </row>
    <row r="357" spans="1:22" ht="15">
      <c r="A357" s="25"/>
      <c r="B357" s="25"/>
      <c r="C357" s="25"/>
      <c r="D357" s="25"/>
      <c r="E357" s="25"/>
      <c r="F357" s="25"/>
      <c r="G357" s="25"/>
      <c r="H357" s="25"/>
      <c r="I357" s="71">
        <f>J350+J351+J353+J354+J355</f>
        <v>240.96</v>
      </c>
      <c r="J357" s="71"/>
      <c r="K357" s="26">
        <f>IF(Source!I449&lt;&gt;0,ROUND(I357/Source!I449,2),0)</f>
        <v>61.22</v>
      </c>
      <c r="P357" s="27">
        <f>I357</f>
        <v>240.96</v>
      </c>
    </row>
    <row r="358" spans="1:22" ht="90">
      <c r="A358" s="15" t="str">
        <f>Source!E450</f>
        <v>3</v>
      </c>
      <c r="B358" s="16" t="str">
        <f>Source!F450</f>
        <v>1.49-9201-1-3/1</v>
      </c>
      <c r="C358" s="16" t="str">
        <f>Source!G450</f>
        <v>Перевозка строительного мусора автосамосвалами грузоподъемностью до 10 т - добавляется на каждый последующий 1 км до 100 км</v>
      </c>
      <c r="D358" s="17" t="str">
        <f>Source!H450</f>
        <v>т</v>
      </c>
      <c r="E358" s="3">
        <f>Source!I450</f>
        <v>3.9359999999999999</v>
      </c>
      <c r="F358" s="18"/>
      <c r="G358" s="19"/>
      <c r="H358" s="3"/>
      <c r="I358" s="3"/>
      <c r="J358" s="9"/>
      <c r="K358" s="9"/>
      <c r="L358" s="34" t="s">
        <v>61</v>
      </c>
      <c r="Q358" s="1">
        <f>ROUND((Source!BZ450/100)*ROUND((Source!AF450*Source!AV450)*Source!I450,2),2)</f>
        <v>0</v>
      </c>
      <c r="R358" s="1">
        <f>Source!X450</f>
        <v>0</v>
      </c>
      <c r="S358" s="1">
        <f>ROUND((Source!CA450/100)*ROUND((Source!AF450*Source!AV450)*Source!I450,2),2)</f>
        <v>0</v>
      </c>
      <c r="T358" s="1">
        <f>Source!Y450</f>
        <v>0</v>
      </c>
      <c r="U358" s="1">
        <f>ROUND((175/100)*ROUND((Source!AE450*Source!AV450)*Source!I450,2),2)</f>
        <v>5494.14</v>
      </c>
      <c r="V358" s="1">
        <f>ROUND((108/100)*ROUND(Source!CS450*Source!I450,2),2)</f>
        <v>3390.67</v>
      </c>
    </row>
    <row r="359" spans="1:22" ht="14.25">
      <c r="A359" s="15"/>
      <c r="B359" s="16"/>
      <c r="C359" s="16" t="s">
        <v>43</v>
      </c>
      <c r="D359" s="17"/>
      <c r="E359" s="3"/>
      <c r="F359" s="18">
        <f>Source!AO450</f>
        <v>0</v>
      </c>
      <c r="G359" s="19" t="str">
        <f>Source!DG450</f>
        <v>*51</v>
      </c>
      <c r="H359" s="3">
        <f>Source!AV450</f>
        <v>1</v>
      </c>
      <c r="I359" s="3">
        <f>IF(Source!BA450&lt;&gt;0,Source!BA450,1)</f>
        <v>1</v>
      </c>
      <c r="J359" s="9">
        <f>Source!S450</f>
        <v>0</v>
      </c>
      <c r="K359" s="9"/>
    </row>
    <row r="360" spans="1:22" ht="14.25">
      <c r="A360" s="15"/>
      <c r="B360" s="16"/>
      <c r="C360" s="16" t="s">
        <v>45</v>
      </c>
      <c r="D360" s="17"/>
      <c r="E360" s="3"/>
      <c r="F360" s="18">
        <f>Source!AM450</f>
        <v>28.99</v>
      </c>
      <c r="G360" s="19" t="str">
        <f>Source!DE450</f>
        <v>*51</v>
      </c>
      <c r="H360" s="3">
        <f>Source!AV450</f>
        <v>1</v>
      </c>
      <c r="I360" s="3">
        <f>IF(Source!BB450&lt;&gt;0,Source!BB450,1)</f>
        <v>1</v>
      </c>
      <c r="J360" s="9">
        <f>Source!Q450</f>
        <v>5819.34</v>
      </c>
      <c r="K360" s="9"/>
    </row>
    <row r="361" spans="1:22" ht="14.25">
      <c r="A361" s="15"/>
      <c r="B361" s="16"/>
      <c r="C361" s="16" t="s">
        <v>46</v>
      </c>
      <c r="D361" s="17"/>
      <c r="E361" s="3"/>
      <c r="F361" s="18">
        <f>Source!AN450</f>
        <v>15.64</v>
      </c>
      <c r="G361" s="19" t="str">
        <f>Source!DF450</f>
        <v>*51</v>
      </c>
      <c r="H361" s="3">
        <f>Source!AV450</f>
        <v>1</v>
      </c>
      <c r="I361" s="3">
        <f>IF(Source!BS450&lt;&gt;0,Source!BS450,1)</f>
        <v>1</v>
      </c>
      <c r="J361" s="24">
        <f>Source!R450</f>
        <v>3139.51</v>
      </c>
      <c r="K361" s="9"/>
    </row>
    <row r="362" spans="1:22" ht="14.25">
      <c r="A362" s="15"/>
      <c r="B362" s="16"/>
      <c r="C362" s="16" t="s">
        <v>47</v>
      </c>
      <c r="D362" s="17"/>
      <c r="E362" s="3"/>
      <c r="F362" s="18">
        <f>Source!AL450</f>
        <v>0</v>
      </c>
      <c r="G362" s="19">
        <f>Source!DD450</f>
        <v>0</v>
      </c>
      <c r="H362" s="3">
        <f>Source!AW450</f>
        <v>1</v>
      </c>
      <c r="I362" s="3">
        <f>IF(Source!BC450&lt;&gt;0,Source!BC450,1)</f>
        <v>1</v>
      </c>
      <c r="J362" s="9">
        <f>Source!P450</f>
        <v>0</v>
      </c>
      <c r="K362" s="9"/>
    </row>
    <row r="363" spans="1:22" ht="14.25">
      <c r="A363" s="15"/>
      <c r="B363" s="16"/>
      <c r="C363" s="16" t="s">
        <v>49</v>
      </c>
      <c r="D363" s="17" t="s">
        <v>50</v>
      </c>
      <c r="E363" s="3">
        <f>Source!AT450</f>
        <v>0</v>
      </c>
      <c r="F363" s="18"/>
      <c r="G363" s="19"/>
      <c r="H363" s="3"/>
      <c r="I363" s="3"/>
      <c r="J363" s="9">
        <f>SUM(R358:R362)</f>
        <v>0</v>
      </c>
      <c r="K363" s="9"/>
    </row>
    <row r="364" spans="1:22" ht="14.25">
      <c r="A364" s="15"/>
      <c r="B364" s="16"/>
      <c r="C364" s="16" t="s">
        <v>51</v>
      </c>
      <c r="D364" s="17" t="s">
        <v>50</v>
      </c>
      <c r="E364" s="3">
        <f>Source!AU450</f>
        <v>0</v>
      </c>
      <c r="F364" s="18"/>
      <c r="G364" s="19"/>
      <c r="H364" s="3"/>
      <c r="I364" s="3"/>
      <c r="J364" s="9">
        <f>SUM(T358:T363)</f>
        <v>0</v>
      </c>
      <c r="K364" s="9"/>
    </row>
    <row r="365" spans="1:22" ht="14.25">
      <c r="A365" s="15"/>
      <c r="B365" s="16"/>
      <c r="C365" s="16" t="s">
        <v>53</v>
      </c>
      <c r="D365" s="17" t="s">
        <v>54</v>
      </c>
      <c r="E365" s="3">
        <f>Source!AQ450</f>
        <v>0</v>
      </c>
      <c r="F365" s="18"/>
      <c r="G365" s="19" t="str">
        <f>Source!DI450</f>
        <v>*51</v>
      </c>
      <c r="H365" s="3">
        <f>Source!AV450</f>
        <v>1</v>
      </c>
      <c r="I365" s="3"/>
      <c r="J365" s="9"/>
      <c r="K365" s="9">
        <f>Source!U450</f>
        <v>0</v>
      </c>
    </row>
    <row r="366" spans="1:22" ht="15">
      <c r="A366" s="25"/>
      <c r="B366" s="25"/>
      <c r="C366" s="25"/>
      <c r="D366" s="25"/>
      <c r="E366" s="25"/>
      <c r="F366" s="25"/>
      <c r="G366" s="25"/>
      <c r="H366" s="25"/>
      <c r="I366" s="71">
        <f>J359+J360+J362+J363+J364</f>
        <v>5819.34</v>
      </c>
      <c r="J366" s="71"/>
      <c r="K366" s="26">
        <f>IF(Source!I450&lt;&gt;0,ROUND(I366/Source!I450,2),0)</f>
        <v>1478.49</v>
      </c>
      <c r="P366" s="27">
        <f>I366</f>
        <v>5819.34</v>
      </c>
    </row>
    <row r="368" spans="1:22" ht="15" customHeight="1">
      <c r="A368" s="72" t="str">
        <f>CONCATENATE("Итого по подразделу: ",IF(Source!G452&lt;&gt;"Новый подраздел",Source!G452,""))</f>
        <v>Итого по подразделу: Замена бортового камня - 20,0 м.п.</v>
      </c>
      <c r="B368" s="72"/>
      <c r="C368" s="72"/>
      <c r="D368" s="72"/>
      <c r="E368" s="72"/>
      <c r="F368" s="72"/>
      <c r="G368" s="72"/>
      <c r="H368" s="72"/>
      <c r="I368" s="73">
        <f>SUM(P336:P367)</f>
        <v>29324.969999999998</v>
      </c>
      <c r="J368" s="73"/>
      <c r="K368" s="30"/>
    </row>
    <row r="370" spans="1:12" ht="14.25" customHeight="1">
      <c r="C370" s="62" t="str">
        <f>Source!H481</f>
        <v>Итого</v>
      </c>
      <c r="D370" s="62"/>
      <c r="E370" s="62"/>
      <c r="F370" s="62"/>
      <c r="G370" s="62"/>
      <c r="H370" s="62"/>
      <c r="I370" s="67">
        <f>IF(Source!F481=0,"",Source!F481)</f>
        <v>29324.97</v>
      </c>
      <c r="J370" s="67"/>
    </row>
    <row r="371" spans="1:12" ht="14.25" customHeight="1">
      <c r="C371" s="62" t="str">
        <f>Source!H482</f>
        <v>НДС 20%</v>
      </c>
      <c r="D371" s="62"/>
      <c r="E371" s="62"/>
      <c r="F371" s="62"/>
      <c r="G371" s="62"/>
      <c r="H371" s="62"/>
      <c r="I371" s="67">
        <f>IF(Source!F482=0,"",Source!F482)</f>
        <v>5864.99</v>
      </c>
      <c r="J371" s="67"/>
    </row>
    <row r="372" spans="1:12" ht="14.25" customHeight="1">
      <c r="C372" s="62" t="str">
        <f>Source!H483</f>
        <v>Всего</v>
      </c>
      <c r="D372" s="62"/>
      <c r="E372" s="62"/>
      <c r="F372" s="62"/>
      <c r="G372" s="62"/>
      <c r="H372" s="62"/>
      <c r="I372" s="67">
        <f>IF(Source!F483=0,"",Source!F483)</f>
        <v>35189.96</v>
      </c>
      <c r="J372" s="67"/>
    </row>
    <row r="373" spans="1:12" ht="14.25" customHeight="1">
      <c r="C373" s="62" t="str">
        <f>Source!H484</f>
        <v>С учётом выделенного финансирования к - 0,5857501461</v>
      </c>
      <c r="D373" s="62"/>
      <c r="E373" s="62"/>
      <c r="F373" s="62"/>
      <c r="G373" s="62"/>
      <c r="H373" s="62"/>
      <c r="I373" s="74">
        <f>IF(Source!F484=0,"",Source!F484)</f>
        <v>20612.52</v>
      </c>
      <c r="J373" s="74"/>
    </row>
    <row r="375" spans="1:12" ht="15" customHeight="1">
      <c r="A375" s="72" t="str">
        <f>CONCATENATE("Итого по разделу: ",IF(Source!G486&lt;&gt;"Новый раздел",Source!G486,""))</f>
        <v>Итого по разделу: Донское кладбище, Донская площадь, 1</v>
      </c>
      <c r="B375" s="72"/>
      <c r="C375" s="72"/>
      <c r="D375" s="72"/>
      <c r="E375" s="72"/>
      <c r="F375" s="72"/>
      <c r="G375" s="72"/>
      <c r="H375" s="72"/>
      <c r="I375" s="76">
        <f>SUM(P295:P374)</f>
        <v>154474.79999999999</v>
      </c>
      <c r="J375" s="76"/>
      <c r="K375" s="30"/>
    </row>
    <row r="377" spans="1:12" ht="14.25" customHeight="1">
      <c r="C377" s="62" t="str">
        <f>Source!H515</f>
        <v>Итого</v>
      </c>
      <c r="D377" s="62"/>
      <c r="E377" s="62"/>
      <c r="F377" s="62"/>
      <c r="G377" s="62"/>
      <c r="H377" s="62"/>
      <c r="I377" s="67">
        <f>IF(Source!F515=0,"",Source!F515)</f>
        <v>145875.18</v>
      </c>
      <c r="J377" s="67"/>
    </row>
    <row r="378" spans="1:12" ht="14.25" customHeight="1">
      <c r="C378" s="62" t="str">
        <f>Source!H516</f>
        <v>НДС 20%</v>
      </c>
      <c r="D378" s="62"/>
      <c r="E378" s="62"/>
      <c r="F378" s="62"/>
      <c r="G378" s="62"/>
      <c r="H378" s="62"/>
      <c r="I378" s="67">
        <f>IF(Source!F516=0,"",Source!F516)-0.01</f>
        <v>29175.030000000002</v>
      </c>
      <c r="J378" s="67"/>
      <c r="L378" s="36">
        <f>I332+I371</f>
        <v>29175.03</v>
      </c>
    </row>
    <row r="379" spans="1:12" ht="14.25" customHeight="1">
      <c r="C379" s="62" t="str">
        <f>Source!H517</f>
        <v>Всего</v>
      </c>
      <c r="D379" s="62"/>
      <c r="E379" s="62"/>
      <c r="F379" s="62"/>
      <c r="G379" s="62"/>
      <c r="H379" s="62"/>
      <c r="I379" s="67">
        <f>IF(Source!F517=0,"",Source!F517)-0.01</f>
        <v>175050.21</v>
      </c>
      <c r="J379" s="67"/>
    </row>
    <row r="380" spans="1:12" ht="14.25" customHeight="1">
      <c r="C380" s="62" t="str">
        <f>Source!H518</f>
        <v>С учётом выделенного финансирования к - 0,5857501461</v>
      </c>
      <c r="D380" s="62"/>
      <c r="E380" s="62"/>
      <c r="F380" s="62"/>
      <c r="G380" s="62"/>
      <c r="H380" s="62"/>
      <c r="I380" s="67">
        <f>IF(Source!F518=0,"",Source!F518)</f>
        <v>102535.69</v>
      </c>
      <c r="J380" s="67"/>
    </row>
    <row r="382" spans="1:12" ht="16.5" customHeight="1">
      <c r="A382" s="70" t="str">
        <f>CONCATENATE("Раздел: ",IF(Source!G520&lt;&gt;"Новый раздел",Source!G520,""))</f>
        <v>Раздел: Котляковское кладбище, ул.Деловая, 20-А</v>
      </c>
      <c r="B382" s="70"/>
      <c r="C382" s="70"/>
      <c r="D382" s="70"/>
      <c r="E382" s="70"/>
      <c r="F382" s="70"/>
      <c r="G382" s="70"/>
      <c r="H382" s="70"/>
      <c r="I382" s="70"/>
      <c r="J382" s="70"/>
      <c r="K382" s="70"/>
    </row>
    <row r="384" spans="1:12" ht="16.5" customHeight="1">
      <c r="A384" s="70" t="str">
        <f>CONCATENATE("Подраздел: ",IF(Source!G524&lt;&gt;"Новый подраздел",Source!G524,""))</f>
        <v>Подраздел: Ремонт асфальтобетонного покрытия - 300,0 м2</v>
      </c>
      <c r="B384" s="70"/>
      <c r="C384" s="70"/>
      <c r="D384" s="70"/>
      <c r="E384" s="70"/>
      <c r="F384" s="70"/>
      <c r="G384" s="70"/>
      <c r="H384" s="70"/>
      <c r="I384" s="70"/>
      <c r="J384" s="70"/>
      <c r="K384" s="70"/>
    </row>
    <row r="385" spans="1:40" ht="71.25">
      <c r="A385" s="15" t="str">
        <f>Source!E528</f>
        <v>1</v>
      </c>
      <c r="B385" s="16" t="str">
        <f>Source!F528</f>
        <v>2.1-3101-12-3/1</v>
      </c>
      <c r="C385" s="16" t="str">
        <f>Source!G528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385" s="17" t="str">
        <f>Source!H528</f>
        <v>м2</v>
      </c>
      <c r="E385" s="3">
        <f>Source!I528</f>
        <v>300</v>
      </c>
      <c r="F385" s="18"/>
      <c r="G385" s="19"/>
      <c r="H385" s="3"/>
      <c r="I385" s="3"/>
      <c r="J385" s="9"/>
      <c r="K385" s="9"/>
      <c r="L385" s="20" t="s">
        <v>38</v>
      </c>
      <c r="M385" s="1">
        <v>300</v>
      </c>
      <c r="N385" s="1" t="s">
        <v>39</v>
      </c>
      <c r="Q385" s="1">
        <f>ROUND((Source!BZ528/100)*ROUND((Source!AF528*Source!AV528)*Source!I528,2),2)</f>
        <v>13238.4</v>
      </c>
      <c r="R385" s="1">
        <f>Source!X528</f>
        <v>13238.4</v>
      </c>
      <c r="S385" s="1">
        <f>ROUND((Source!CA528/100)*ROUND((Source!AF528*Source!AV528)*Source!I528,2),2)</f>
        <v>1891.2</v>
      </c>
      <c r="T385" s="1">
        <f>Source!Y528</f>
        <v>1891.2</v>
      </c>
      <c r="U385" s="1">
        <f>ROUND((175/100)*ROUND((Source!AE528*Source!AV528)*Source!I528,2),2)</f>
        <v>22097.25</v>
      </c>
      <c r="V385" s="1">
        <f>ROUND((108/100)*ROUND(Source!CS528*Source!I528,2),2)</f>
        <v>13637.16</v>
      </c>
      <c r="AK385" s="21">
        <v>233100.41</v>
      </c>
      <c r="AL385" s="1" t="s">
        <v>70</v>
      </c>
      <c r="AM385" s="22" t="s">
        <v>71</v>
      </c>
      <c r="AN385" s="22" t="s">
        <v>42</v>
      </c>
    </row>
    <row r="386" spans="1:40" ht="38.25">
      <c r="A386" s="15"/>
      <c r="B386" s="16"/>
      <c r="C386" s="16" t="s">
        <v>43</v>
      </c>
      <c r="D386" s="17"/>
      <c r="E386" s="3"/>
      <c r="F386" s="18">
        <f>Source!AO528</f>
        <v>63.04</v>
      </c>
      <c r="G386" s="19">
        <f>Source!DG528</f>
        <v>0</v>
      </c>
      <c r="H386" s="3">
        <f>Source!AV528</f>
        <v>1</v>
      </c>
      <c r="I386" s="3">
        <f>IF(Source!BA528&lt;&gt;0,Source!BA528,1)</f>
        <v>1</v>
      </c>
      <c r="J386" s="9">
        <f>Source!S528</f>
        <v>18912</v>
      </c>
      <c r="K386" s="9"/>
      <c r="N386" s="1" t="s">
        <v>44</v>
      </c>
      <c r="AK386" s="47">
        <v>163846.32</v>
      </c>
    </row>
    <row r="387" spans="1:40" ht="14.25">
      <c r="A387" s="15"/>
      <c r="B387" s="16"/>
      <c r="C387" s="16" t="s">
        <v>45</v>
      </c>
      <c r="D387" s="17"/>
      <c r="E387" s="3"/>
      <c r="F387" s="18">
        <f>Source!AM528</f>
        <v>91.52</v>
      </c>
      <c r="G387" s="19">
        <f>Source!DE528</f>
        <v>0</v>
      </c>
      <c r="H387" s="3">
        <f>Source!AV528</f>
        <v>1</v>
      </c>
      <c r="I387" s="3">
        <f>IF(Source!BB528&lt;&gt;0,Source!BB528,1)</f>
        <v>1</v>
      </c>
      <c r="J387" s="9">
        <f>Source!Q528</f>
        <v>27456</v>
      </c>
      <c r="K387" s="9"/>
    </row>
    <row r="388" spans="1:40" ht="14.25">
      <c r="A388" s="15"/>
      <c r="B388" s="16"/>
      <c r="C388" s="16" t="s">
        <v>46</v>
      </c>
      <c r="D388" s="17"/>
      <c r="E388" s="3"/>
      <c r="F388" s="18">
        <f>Source!AN528</f>
        <v>42.09</v>
      </c>
      <c r="G388" s="19">
        <f>Source!DF528</f>
        <v>0</v>
      </c>
      <c r="H388" s="3">
        <f>Source!AV528</f>
        <v>1</v>
      </c>
      <c r="I388" s="3">
        <f>IF(Source!BS528&lt;&gt;0,Source!BS528,1)</f>
        <v>1</v>
      </c>
      <c r="J388" s="24">
        <f>Source!R528</f>
        <v>12627</v>
      </c>
      <c r="K388" s="9"/>
    </row>
    <row r="389" spans="1:40" ht="14.25">
      <c r="A389" s="15"/>
      <c r="B389" s="16"/>
      <c r="C389" s="16" t="s">
        <v>47</v>
      </c>
      <c r="D389" s="17"/>
      <c r="E389" s="3"/>
      <c r="F389" s="18">
        <f>Source!AL528</f>
        <v>378.74</v>
      </c>
      <c r="G389" s="19">
        <f>Source!DD528</f>
        <v>0</v>
      </c>
      <c r="H389" s="3">
        <f>Source!AW528</f>
        <v>1</v>
      </c>
      <c r="I389" s="3">
        <f>IF(Source!BC528&lt;&gt;0,Source!BC528,1)</f>
        <v>1</v>
      </c>
      <c r="J389" s="9">
        <f>Source!P528</f>
        <v>113622</v>
      </c>
      <c r="K389" s="9"/>
    </row>
    <row r="390" spans="1:40" ht="28.5">
      <c r="A390" s="15" t="str">
        <f>Source!E529</f>
        <v>1,1</v>
      </c>
      <c r="B390" s="16" t="str">
        <f>Source!F529</f>
        <v>9999990001</v>
      </c>
      <c r="C390" s="16" t="s">
        <v>48</v>
      </c>
      <c r="D390" s="17" t="str">
        <f>Source!H529</f>
        <v>т</v>
      </c>
      <c r="E390" s="3">
        <f>Source!I529</f>
        <v>-36</v>
      </c>
      <c r="F390" s="18">
        <f>Source!AK529</f>
        <v>0</v>
      </c>
      <c r="G390" s="19"/>
      <c r="H390" s="3">
        <f>Source!AW529</f>
        <v>1</v>
      </c>
      <c r="I390" s="3">
        <f>IF(Source!BC529&lt;&gt;0,Source!BC529,1)</f>
        <v>1</v>
      </c>
      <c r="J390" s="9">
        <f>Source!O529</f>
        <v>0</v>
      </c>
      <c r="K390" s="9"/>
      <c r="Q390" s="1">
        <f>ROUND((Source!BZ529/100)*ROUND((Source!AF529*Source!AV529)*Source!I529,2),2)</f>
        <v>0</v>
      </c>
      <c r="R390" s="1">
        <f>Source!X529</f>
        <v>0</v>
      </c>
      <c r="S390" s="1">
        <f>ROUND((Source!CA529/100)*ROUND((Source!AF529*Source!AV529)*Source!I529,2),2)</f>
        <v>0</v>
      </c>
      <c r="T390" s="1">
        <f>Source!Y529</f>
        <v>0</v>
      </c>
      <c r="U390" s="1">
        <f>ROUND((175/100)*ROUND((Source!AE529*Source!AV529)*Source!I529,2),2)</f>
        <v>0</v>
      </c>
      <c r="V390" s="1">
        <f>ROUND((108/100)*ROUND(Source!CS529*Source!I529,2),2)</f>
        <v>0</v>
      </c>
      <c r="AL390" s="8"/>
    </row>
    <row r="391" spans="1:40" ht="14.25">
      <c r="A391" s="15"/>
      <c r="B391" s="16"/>
      <c r="C391" s="16" t="s">
        <v>49</v>
      </c>
      <c r="D391" s="17" t="s">
        <v>50</v>
      </c>
      <c r="E391" s="3">
        <f>Source!AT528</f>
        <v>70</v>
      </c>
      <c r="F391" s="18"/>
      <c r="G391" s="19"/>
      <c r="H391" s="3"/>
      <c r="I391" s="3"/>
      <c r="J391" s="9">
        <f>SUM(R385:R390)</f>
        <v>13238.4</v>
      </c>
      <c r="K391" s="9"/>
    </row>
    <row r="392" spans="1:40" ht="14.25">
      <c r="A392" s="15"/>
      <c r="B392" s="16"/>
      <c r="C392" s="16" t="s">
        <v>51</v>
      </c>
      <c r="D392" s="17" t="s">
        <v>50</v>
      </c>
      <c r="E392" s="3">
        <f>Source!AU528</f>
        <v>10</v>
      </c>
      <c r="F392" s="18"/>
      <c r="G392" s="19"/>
      <c r="H392" s="3"/>
      <c r="I392" s="3"/>
      <c r="J392" s="9">
        <f>SUM(T385:T391)</f>
        <v>1891.2</v>
      </c>
      <c r="K392" s="9"/>
    </row>
    <row r="393" spans="1:40" ht="14.25">
      <c r="A393" s="15"/>
      <c r="B393" s="16"/>
      <c r="C393" s="16" t="s">
        <v>52</v>
      </c>
      <c r="D393" s="17" t="s">
        <v>50</v>
      </c>
      <c r="E393" s="3">
        <f>108</f>
        <v>108</v>
      </c>
      <c r="F393" s="18"/>
      <c r="G393" s="19"/>
      <c r="H393" s="3"/>
      <c r="I393" s="3"/>
      <c r="J393" s="9">
        <f>SUM(V385:V392)</f>
        <v>13637.16</v>
      </c>
      <c r="K393" s="9"/>
    </row>
    <row r="394" spans="1:40" ht="14.25">
      <c r="A394" s="15"/>
      <c r="B394" s="16"/>
      <c r="C394" s="16" t="s">
        <v>53</v>
      </c>
      <c r="D394" s="17" t="s">
        <v>54</v>
      </c>
      <c r="E394" s="3">
        <f>Source!AQ528</f>
        <v>0.23</v>
      </c>
      <c r="F394" s="18"/>
      <c r="G394" s="19">
        <f>Source!DI528</f>
        <v>0</v>
      </c>
      <c r="H394" s="3">
        <f>Source!AV528</f>
        <v>1</v>
      </c>
      <c r="I394" s="3"/>
      <c r="J394" s="9"/>
      <c r="K394" s="9">
        <f>Source!U528</f>
        <v>69</v>
      </c>
    </row>
    <row r="395" spans="1:40" ht="15">
      <c r="A395" s="25"/>
      <c r="B395" s="25"/>
      <c r="C395" s="25"/>
      <c r="D395" s="25"/>
      <c r="E395" s="25"/>
      <c r="F395" s="25"/>
      <c r="G395" s="25"/>
      <c r="H395" s="25"/>
      <c r="I395" s="71">
        <f>J386+J387+J389+J391+J392+J393+SUM(J390:J390)</f>
        <v>188756.76</v>
      </c>
      <c r="J395" s="71"/>
      <c r="K395" s="26">
        <f>IF(Source!I528&lt;&gt;0,ROUND(I395/Source!I528,2),0)</f>
        <v>629.19000000000005</v>
      </c>
      <c r="P395" s="27">
        <f>I395</f>
        <v>188756.76</v>
      </c>
    </row>
    <row r="396" spans="1:40" ht="76.5">
      <c r="A396" s="15" t="str">
        <f>Source!E530</f>
        <v>2</v>
      </c>
      <c r="B396" s="16" t="str">
        <f>Source!F530</f>
        <v>1.49-9201-1-2/1</v>
      </c>
      <c r="C396" s="16" t="str">
        <f>Source!G530</f>
        <v>Перевозка строительного мусора автосамосвалами грузоподъемностью до 10 т на расстояние 1 км - при механизированной погрузке</v>
      </c>
      <c r="D396" s="17" t="str">
        <f>Source!H530</f>
        <v>т</v>
      </c>
      <c r="E396" s="3">
        <f>Source!I530</f>
        <v>28.8</v>
      </c>
      <c r="F396" s="18"/>
      <c r="G396" s="19"/>
      <c r="H396" s="3"/>
      <c r="I396" s="3"/>
      <c r="J396" s="9"/>
      <c r="K396" s="9"/>
      <c r="L396" s="1" t="s">
        <v>55</v>
      </c>
      <c r="Q396" s="1">
        <f>ROUND((Source!BZ530/100)*ROUND((Source!AF530*Source!AV530)*Source!I530,2),2)</f>
        <v>0</v>
      </c>
      <c r="R396" s="1">
        <f>Source!X530</f>
        <v>0</v>
      </c>
      <c r="S396" s="1">
        <f>ROUND((Source!CA530/100)*ROUND((Source!AF530*Source!AV530)*Source!I530,2),2)</f>
        <v>0</v>
      </c>
      <c r="T396" s="1">
        <f>Source!Y530</f>
        <v>0</v>
      </c>
      <c r="U396" s="1">
        <f>ROUND((175/100)*ROUND((Source!AE530*Source!AV530)*Source!I530,2),2)</f>
        <v>1663.71</v>
      </c>
      <c r="V396" s="1">
        <f>ROUND((108/100)*ROUND(Source!CS530*Source!I530,2),2)</f>
        <v>1026.75</v>
      </c>
    </row>
    <row r="397" spans="1:40">
      <c r="C397" s="29" t="str">
        <f>"Объем: "&amp;Source!I530&amp;"=36*"&amp;"0,8"</f>
        <v>Объем: 28,8=36*0,8</v>
      </c>
    </row>
    <row r="398" spans="1:40" ht="14.25">
      <c r="A398" s="15"/>
      <c r="B398" s="16"/>
      <c r="C398" s="16" t="s">
        <v>43</v>
      </c>
      <c r="D398" s="17"/>
      <c r="E398" s="3"/>
      <c r="F398" s="18">
        <f>Source!AO530</f>
        <v>0</v>
      </c>
      <c r="G398" s="19">
        <f>Source!DG530</f>
        <v>0</v>
      </c>
      <c r="H398" s="3">
        <f>Source!AV530</f>
        <v>1</v>
      </c>
      <c r="I398" s="3">
        <f>IF(Source!BA530&lt;&gt;0,Source!BA530,1)</f>
        <v>1</v>
      </c>
      <c r="J398" s="9">
        <f>Source!S530</f>
        <v>0</v>
      </c>
      <c r="K398" s="9"/>
    </row>
    <row r="399" spans="1:40" ht="14.25">
      <c r="A399" s="15"/>
      <c r="B399" s="16"/>
      <c r="C399" s="16" t="s">
        <v>45</v>
      </c>
      <c r="D399" s="17"/>
      <c r="E399" s="3"/>
      <c r="F399" s="18">
        <f>Source!AM530</f>
        <v>61.22</v>
      </c>
      <c r="G399" s="19">
        <f>Source!DE530</f>
        <v>0</v>
      </c>
      <c r="H399" s="3">
        <f>Source!AV530</f>
        <v>1</v>
      </c>
      <c r="I399" s="3">
        <f>IF(Source!BB530&lt;&gt;0,Source!BB530,1)</f>
        <v>1</v>
      </c>
      <c r="J399" s="9">
        <f>Source!Q530</f>
        <v>1763.14</v>
      </c>
      <c r="K399" s="9"/>
    </row>
    <row r="400" spans="1:40" ht="14.25">
      <c r="A400" s="15"/>
      <c r="B400" s="16"/>
      <c r="C400" s="16" t="s">
        <v>46</v>
      </c>
      <c r="D400" s="17"/>
      <c r="E400" s="3"/>
      <c r="F400" s="18">
        <f>Source!AN530</f>
        <v>33.01</v>
      </c>
      <c r="G400" s="19">
        <f>Source!DF530</f>
        <v>0</v>
      </c>
      <c r="H400" s="3">
        <f>Source!AV530</f>
        <v>1</v>
      </c>
      <c r="I400" s="3">
        <f>IF(Source!BS530&lt;&gt;0,Source!BS530,1)</f>
        <v>1</v>
      </c>
      <c r="J400" s="24">
        <f>Source!R530</f>
        <v>950.69</v>
      </c>
      <c r="K400" s="9"/>
    </row>
    <row r="401" spans="1:22" ht="14.25">
      <c r="A401" s="15"/>
      <c r="B401" s="16"/>
      <c r="C401" s="16" t="s">
        <v>47</v>
      </c>
      <c r="D401" s="17"/>
      <c r="E401" s="3"/>
      <c r="F401" s="18">
        <f>Source!AL530</f>
        <v>0</v>
      </c>
      <c r="G401" s="19">
        <f>Source!DD530</f>
        <v>0</v>
      </c>
      <c r="H401" s="3">
        <f>Source!AW530</f>
        <v>1</v>
      </c>
      <c r="I401" s="3">
        <f>IF(Source!BC530&lt;&gt;0,Source!BC530,1)</f>
        <v>1</v>
      </c>
      <c r="J401" s="9">
        <f>Source!P530</f>
        <v>0</v>
      </c>
      <c r="K401" s="9"/>
    </row>
    <row r="402" spans="1:22" ht="14.25">
      <c r="A402" s="15"/>
      <c r="B402" s="16"/>
      <c r="C402" s="16" t="s">
        <v>49</v>
      </c>
      <c r="D402" s="17" t="s">
        <v>50</v>
      </c>
      <c r="E402" s="3">
        <f>Source!AT530</f>
        <v>0</v>
      </c>
      <c r="F402" s="18"/>
      <c r="G402" s="19"/>
      <c r="H402" s="3"/>
      <c r="I402" s="3"/>
      <c r="J402" s="9">
        <f>SUM(R396:R401)</f>
        <v>0</v>
      </c>
      <c r="K402" s="9"/>
    </row>
    <row r="403" spans="1:22" ht="14.25">
      <c r="A403" s="15"/>
      <c r="B403" s="16"/>
      <c r="C403" s="16" t="s">
        <v>51</v>
      </c>
      <c r="D403" s="17" t="s">
        <v>50</v>
      </c>
      <c r="E403" s="3">
        <f>Source!AU530</f>
        <v>0</v>
      </c>
      <c r="F403" s="18"/>
      <c r="G403" s="19"/>
      <c r="H403" s="3"/>
      <c r="I403" s="3"/>
      <c r="J403" s="9">
        <f>SUM(T396:T402)</f>
        <v>0</v>
      </c>
      <c r="K403" s="9"/>
    </row>
    <row r="404" spans="1:22" ht="14.25">
      <c r="A404" s="15"/>
      <c r="B404" s="16"/>
      <c r="C404" s="16" t="s">
        <v>53</v>
      </c>
      <c r="D404" s="17" t="s">
        <v>54</v>
      </c>
      <c r="E404" s="3">
        <f>Source!AQ530</f>
        <v>0</v>
      </c>
      <c r="F404" s="18"/>
      <c r="G404" s="19">
        <f>Source!DI530</f>
        <v>0</v>
      </c>
      <c r="H404" s="3">
        <f>Source!AV530</f>
        <v>1</v>
      </c>
      <c r="I404" s="3"/>
      <c r="J404" s="9"/>
      <c r="K404" s="9">
        <f>Source!U530</f>
        <v>0</v>
      </c>
    </row>
    <row r="405" spans="1:22" ht="15">
      <c r="A405" s="25"/>
      <c r="B405" s="25"/>
      <c r="C405" s="25"/>
      <c r="D405" s="25"/>
      <c r="E405" s="25"/>
      <c r="F405" s="25"/>
      <c r="G405" s="25"/>
      <c r="H405" s="25"/>
      <c r="I405" s="71">
        <f>J398+J399+J401+J402+J403</f>
        <v>1763.14</v>
      </c>
      <c r="J405" s="71"/>
      <c r="K405" s="26">
        <f>IF(Source!I530&lt;&gt;0,ROUND(I405/Source!I530,2),0)</f>
        <v>61.22</v>
      </c>
      <c r="P405" s="27">
        <f>I405</f>
        <v>1763.14</v>
      </c>
    </row>
    <row r="406" spans="1:22" ht="76.5">
      <c r="A406" s="15" t="str">
        <f>Source!E531</f>
        <v>3</v>
      </c>
      <c r="B406" s="16" t="str">
        <f>Source!F531</f>
        <v>1.49-9201-1-3/1</v>
      </c>
      <c r="C406" s="16" t="str">
        <f>Source!G531</f>
        <v>Перевозка строительного мусора автосамосвалами грузоподъемностью до 10 т - добавляется на каждый последующий 1 км до 100 км</v>
      </c>
      <c r="D406" s="17" t="str">
        <f>Source!H531</f>
        <v>т</v>
      </c>
      <c r="E406" s="3">
        <f>Source!I531</f>
        <v>28.8</v>
      </c>
      <c r="F406" s="18"/>
      <c r="G406" s="19"/>
      <c r="H406" s="3"/>
      <c r="I406" s="3"/>
      <c r="J406" s="9"/>
      <c r="K406" s="9"/>
      <c r="L406" s="1" t="s">
        <v>55</v>
      </c>
      <c r="Q406" s="1">
        <f>ROUND((Source!BZ531/100)*ROUND((Source!AF531*Source!AV531)*Source!I531,2),2)</f>
        <v>0</v>
      </c>
      <c r="R406" s="1">
        <f>Source!X531</f>
        <v>0</v>
      </c>
      <c r="S406" s="1">
        <f>ROUND((Source!CA531/100)*ROUND((Source!AF531*Source!AV531)*Source!I531,2),2)</f>
        <v>0</v>
      </c>
      <c r="T406" s="1">
        <f>Source!Y531</f>
        <v>0</v>
      </c>
      <c r="U406" s="1">
        <f>ROUND((175/100)*ROUND((Source!AE531*Source!AV531)*Source!I531,2),2)</f>
        <v>40201.050000000003</v>
      </c>
      <c r="V406" s="1">
        <f>ROUND((108/100)*ROUND(Source!CS531*Source!I531,2),2)</f>
        <v>24809.79</v>
      </c>
    </row>
    <row r="407" spans="1:22" ht="14.25">
      <c r="A407" s="15"/>
      <c r="B407" s="16"/>
      <c r="C407" s="16" t="s">
        <v>43</v>
      </c>
      <c r="D407" s="17"/>
      <c r="E407" s="3"/>
      <c r="F407" s="18">
        <f>Source!AO531</f>
        <v>0</v>
      </c>
      <c r="G407" s="19" t="str">
        <f>Source!DG531</f>
        <v>*51</v>
      </c>
      <c r="H407" s="3">
        <f>Source!AV531</f>
        <v>1</v>
      </c>
      <c r="I407" s="3">
        <f>IF(Source!BA531&lt;&gt;0,Source!BA531,1)</f>
        <v>1</v>
      </c>
      <c r="J407" s="9">
        <f>Source!S531</f>
        <v>0</v>
      </c>
      <c r="K407" s="9"/>
    </row>
    <row r="408" spans="1:22" ht="14.25">
      <c r="A408" s="15"/>
      <c r="B408" s="16"/>
      <c r="C408" s="16" t="s">
        <v>45</v>
      </c>
      <c r="D408" s="17"/>
      <c r="E408" s="3"/>
      <c r="F408" s="18">
        <f>Source!AM531</f>
        <v>28.99</v>
      </c>
      <c r="G408" s="19" t="str">
        <f>Source!DE531</f>
        <v>*51</v>
      </c>
      <c r="H408" s="3">
        <f>Source!AV531</f>
        <v>1</v>
      </c>
      <c r="I408" s="3">
        <f>IF(Source!BB531&lt;&gt;0,Source!BB531,1)</f>
        <v>1</v>
      </c>
      <c r="J408" s="9">
        <f>Source!Q531</f>
        <v>42580.51</v>
      </c>
      <c r="K408" s="9"/>
    </row>
    <row r="409" spans="1:22" ht="14.25">
      <c r="A409" s="15"/>
      <c r="B409" s="16"/>
      <c r="C409" s="16" t="s">
        <v>46</v>
      </c>
      <c r="D409" s="17"/>
      <c r="E409" s="3"/>
      <c r="F409" s="18">
        <f>Source!AN531</f>
        <v>15.64</v>
      </c>
      <c r="G409" s="19" t="str">
        <f>Source!DF531</f>
        <v>*51</v>
      </c>
      <c r="H409" s="3">
        <f>Source!AV531</f>
        <v>1</v>
      </c>
      <c r="I409" s="3">
        <f>IF(Source!BS531&lt;&gt;0,Source!BS531,1)</f>
        <v>1</v>
      </c>
      <c r="J409" s="24">
        <f>Source!R531</f>
        <v>22972.03</v>
      </c>
      <c r="K409" s="9"/>
    </row>
    <row r="410" spans="1:22" ht="14.25">
      <c r="A410" s="15"/>
      <c r="B410" s="16"/>
      <c r="C410" s="16" t="s">
        <v>47</v>
      </c>
      <c r="D410" s="17"/>
      <c r="E410" s="3"/>
      <c r="F410" s="18">
        <f>Source!AL531</f>
        <v>0</v>
      </c>
      <c r="G410" s="19">
        <f>Source!DD531</f>
        <v>0</v>
      </c>
      <c r="H410" s="3">
        <f>Source!AW531</f>
        <v>1</v>
      </c>
      <c r="I410" s="3">
        <f>IF(Source!BC531&lt;&gt;0,Source!BC531,1)</f>
        <v>1</v>
      </c>
      <c r="J410" s="9">
        <f>Source!P531</f>
        <v>0</v>
      </c>
      <c r="K410" s="9"/>
    </row>
    <row r="411" spans="1:22" ht="14.25">
      <c r="A411" s="15"/>
      <c r="B411" s="16"/>
      <c r="C411" s="16" t="s">
        <v>49</v>
      </c>
      <c r="D411" s="17" t="s">
        <v>50</v>
      </c>
      <c r="E411" s="3">
        <f>Source!AT531</f>
        <v>0</v>
      </c>
      <c r="F411" s="18"/>
      <c r="G411" s="19"/>
      <c r="H411" s="3"/>
      <c r="I411" s="3"/>
      <c r="J411" s="9">
        <f>SUM(R406:R410)</f>
        <v>0</v>
      </c>
      <c r="K411" s="9"/>
    </row>
    <row r="412" spans="1:22" ht="14.25">
      <c r="A412" s="15"/>
      <c r="B412" s="16"/>
      <c r="C412" s="16" t="s">
        <v>51</v>
      </c>
      <c r="D412" s="17" t="s">
        <v>50</v>
      </c>
      <c r="E412" s="3">
        <f>Source!AU531</f>
        <v>0</v>
      </c>
      <c r="F412" s="18"/>
      <c r="G412" s="19"/>
      <c r="H412" s="3"/>
      <c r="I412" s="3"/>
      <c r="J412" s="9">
        <f>SUM(T406:T411)</f>
        <v>0</v>
      </c>
      <c r="K412" s="9"/>
    </row>
    <row r="413" spans="1:22" ht="14.25">
      <c r="A413" s="15"/>
      <c r="B413" s="16"/>
      <c r="C413" s="16" t="s">
        <v>53</v>
      </c>
      <c r="D413" s="17" t="s">
        <v>54</v>
      </c>
      <c r="E413" s="3">
        <f>Source!AQ531</f>
        <v>0</v>
      </c>
      <c r="F413" s="18"/>
      <c r="G413" s="19" t="str">
        <f>Source!DI531</f>
        <v>*51</v>
      </c>
      <c r="H413" s="3">
        <f>Source!AV531</f>
        <v>1</v>
      </c>
      <c r="I413" s="3"/>
      <c r="J413" s="9"/>
      <c r="K413" s="9">
        <f>Source!U531</f>
        <v>0</v>
      </c>
    </row>
    <row r="414" spans="1:22" ht="15">
      <c r="A414" s="25"/>
      <c r="B414" s="25"/>
      <c r="C414" s="25"/>
      <c r="D414" s="25"/>
      <c r="E414" s="25"/>
      <c r="F414" s="25"/>
      <c r="G414" s="25"/>
      <c r="H414" s="25"/>
      <c r="I414" s="71">
        <f>J407+J408+J410+J411+J412</f>
        <v>42580.51</v>
      </c>
      <c r="J414" s="71"/>
      <c r="K414" s="26">
        <f>IF(Source!I531&lt;&gt;0,ROUND(I414/Source!I531,2),0)</f>
        <v>1478.49</v>
      </c>
      <c r="P414" s="27">
        <f>I414</f>
        <v>42580.51</v>
      </c>
    </row>
    <row r="416" spans="1:22" ht="15" customHeight="1">
      <c r="A416" s="72" t="str">
        <f>CONCATENATE("Итого по подразделу: ",IF(Source!G533&lt;&gt;"Новый подраздел",Source!G533,""))</f>
        <v>Итого по подразделу: Ремонт асфальтобетонного покрытия - 300,0 м2</v>
      </c>
      <c r="B416" s="72"/>
      <c r="C416" s="72"/>
      <c r="D416" s="72"/>
      <c r="E416" s="72"/>
      <c r="F416" s="72"/>
      <c r="G416" s="72"/>
      <c r="H416" s="72"/>
      <c r="I416" s="73">
        <f>SUM(P384:P415)</f>
        <v>233100.41000000003</v>
      </c>
      <c r="J416" s="73"/>
      <c r="K416" s="30"/>
    </row>
    <row r="418" spans="1:40" ht="14.25" customHeight="1">
      <c r="C418" s="62" t="str">
        <f>Source!H562</f>
        <v>Итого</v>
      </c>
      <c r="D418" s="62"/>
      <c r="E418" s="62"/>
      <c r="F418" s="62"/>
      <c r="G418" s="62"/>
      <c r="H418" s="62"/>
      <c r="I418" s="67">
        <f>IF(Source!F562=0,"",Source!F562)</f>
        <v>233100.41</v>
      </c>
      <c r="J418" s="67"/>
    </row>
    <row r="419" spans="1:40" ht="14.25" customHeight="1">
      <c r="C419" s="62" t="str">
        <f>Source!H563</f>
        <v>НДС 20%</v>
      </c>
      <c r="D419" s="62"/>
      <c r="E419" s="62"/>
      <c r="F419" s="62"/>
      <c r="G419" s="62"/>
      <c r="H419" s="62"/>
      <c r="I419" s="67">
        <f>IF(Source!F563=0,"",Source!F563)</f>
        <v>46620.08</v>
      </c>
      <c r="J419" s="67"/>
    </row>
    <row r="420" spans="1:40" ht="14.25" customHeight="1">
      <c r="C420" s="62" t="str">
        <f>Source!H564</f>
        <v>Всего</v>
      </c>
      <c r="D420" s="62"/>
      <c r="E420" s="62"/>
      <c r="F420" s="62"/>
      <c r="G420" s="62"/>
      <c r="H420" s="62"/>
      <c r="I420" s="67">
        <f>IF(Source!F564=0,"",Source!F564)</f>
        <v>279720.49</v>
      </c>
      <c r="J420" s="67"/>
    </row>
    <row r="421" spans="1:40" ht="14.25" customHeight="1">
      <c r="C421" s="62" t="str">
        <f>Source!H565</f>
        <v>С учётом выделенного финансирования к - 0,5857501461</v>
      </c>
      <c r="D421" s="62"/>
      <c r="E421" s="62"/>
      <c r="F421" s="62"/>
      <c r="G421" s="62"/>
      <c r="H421" s="62"/>
      <c r="I421" s="74">
        <f>IF(Source!F565=0,"",Source!F565)</f>
        <v>163846.32</v>
      </c>
      <c r="J421" s="74"/>
    </row>
    <row r="423" spans="1:40" ht="16.5" customHeight="1">
      <c r="A423" s="70" t="str">
        <f>CONCATENATE("Подраздел: ",IF(Source!G567&lt;&gt;"Новый подраздел",Source!G567,""))</f>
        <v>Подраздел: Замена бортового камня - 50,0 м.п.</v>
      </c>
      <c r="B423" s="70"/>
      <c r="C423" s="70"/>
      <c r="D423" s="70"/>
      <c r="E423" s="70"/>
      <c r="F423" s="70"/>
      <c r="G423" s="70"/>
      <c r="H423" s="70"/>
      <c r="I423" s="70"/>
      <c r="J423" s="70"/>
      <c r="K423" s="70"/>
    </row>
    <row r="424" spans="1:40" ht="51">
      <c r="A424" s="15" t="str">
        <f>Source!E571</f>
        <v>1</v>
      </c>
      <c r="B424" s="16" t="str">
        <f>Source!F571</f>
        <v>2.1-3202-1-1/1</v>
      </c>
      <c r="C424" s="16" t="str">
        <f>Source!G571</f>
        <v>Замена бортового камня бетонного во дворовых территориях</v>
      </c>
      <c r="D424" s="17" t="str">
        <f>Source!H571</f>
        <v>м</v>
      </c>
      <c r="E424" s="3">
        <f>Source!I571</f>
        <v>50</v>
      </c>
      <c r="F424" s="18"/>
      <c r="G424" s="19"/>
      <c r="H424" s="3"/>
      <c r="I424" s="3"/>
      <c r="J424" s="9"/>
      <c r="K424" s="9"/>
      <c r="L424" s="45" t="s">
        <v>56</v>
      </c>
      <c r="M424" s="1">
        <v>50</v>
      </c>
      <c r="N424" s="1" t="s">
        <v>57</v>
      </c>
      <c r="Q424" s="1">
        <f>ROUND((Source!BZ571/100)*ROUND((Source!AF571*Source!AV571)*Source!I571,2),2)</f>
        <v>5184.8999999999996</v>
      </c>
      <c r="R424" s="1">
        <f>Source!X571</f>
        <v>5184.8999999999996</v>
      </c>
      <c r="S424" s="1">
        <f>ROUND((Source!CA571/100)*ROUND((Source!AF571*Source!AV571)*Source!I571,2),2)</f>
        <v>740.7</v>
      </c>
      <c r="T424" s="1">
        <f>Source!Y571</f>
        <v>740.7</v>
      </c>
      <c r="U424" s="1">
        <f>ROUND((175/100)*ROUND((Source!AE571*Source!AV571)*Source!I571,2),2)</f>
        <v>9889.25</v>
      </c>
      <c r="V424" s="1">
        <f>ROUND((108/100)*ROUND(Source!CS571*Source!I571,2),2)</f>
        <v>6103.08</v>
      </c>
      <c r="AK424" s="21">
        <v>73312.42</v>
      </c>
      <c r="AL424" s="1" t="s">
        <v>70</v>
      </c>
      <c r="AM424" s="46" t="s">
        <v>58</v>
      </c>
      <c r="AN424" s="41" t="s">
        <v>59</v>
      </c>
    </row>
    <row r="425" spans="1:40" ht="38.25">
      <c r="A425" s="15"/>
      <c r="B425" s="16"/>
      <c r="C425" s="16" t="s">
        <v>43</v>
      </c>
      <c r="D425" s="17"/>
      <c r="E425" s="3"/>
      <c r="F425" s="18">
        <f>Source!AO571</f>
        <v>148.13999999999999</v>
      </c>
      <c r="G425" s="19">
        <f>Source!DG571</f>
        <v>0</v>
      </c>
      <c r="H425" s="3">
        <f>Source!AV571</f>
        <v>1</v>
      </c>
      <c r="I425" s="3">
        <f>IF(Source!BA571&lt;&gt;0,Source!BA571,1)</f>
        <v>1</v>
      </c>
      <c r="J425" s="9">
        <f>Source!S571</f>
        <v>7407</v>
      </c>
      <c r="K425" s="9"/>
      <c r="N425" s="1" t="s">
        <v>44</v>
      </c>
      <c r="AK425" s="23">
        <v>51531.31</v>
      </c>
    </row>
    <row r="426" spans="1:40" ht="14.25">
      <c r="A426" s="15"/>
      <c r="B426" s="16"/>
      <c r="C426" s="16" t="s">
        <v>45</v>
      </c>
      <c r="D426" s="17"/>
      <c r="E426" s="3"/>
      <c r="F426" s="18">
        <f>Source!AM571</f>
        <v>199.97</v>
      </c>
      <c r="G426" s="19">
        <f>Source!DE571</f>
        <v>0</v>
      </c>
      <c r="H426" s="3">
        <f>Source!AV571</f>
        <v>1</v>
      </c>
      <c r="I426" s="3">
        <f>IF(Source!BB571&lt;&gt;0,Source!BB571,1)</f>
        <v>1</v>
      </c>
      <c r="J426" s="9">
        <f>Source!Q571</f>
        <v>9998.5</v>
      </c>
      <c r="K426" s="9"/>
    </row>
    <row r="427" spans="1:40" ht="14.25">
      <c r="A427" s="15"/>
      <c r="B427" s="16"/>
      <c r="C427" s="16" t="s">
        <v>46</v>
      </c>
      <c r="D427" s="17"/>
      <c r="E427" s="3"/>
      <c r="F427" s="18">
        <f>Source!AN571</f>
        <v>113.02</v>
      </c>
      <c r="G427" s="19">
        <f>Source!DF571</f>
        <v>0</v>
      </c>
      <c r="H427" s="3">
        <f>Source!AV571</f>
        <v>1</v>
      </c>
      <c r="I427" s="3">
        <f>IF(Source!BS571&lt;&gt;0,Source!BS571,1)</f>
        <v>1</v>
      </c>
      <c r="J427" s="24">
        <f>Source!R571</f>
        <v>5651</v>
      </c>
      <c r="K427" s="9"/>
    </row>
    <row r="428" spans="1:40" ht="14.25">
      <c r="A428" s="15"/>
      <c r="B428" s="16"/>
      <c r="C428" s="16" t="s">
        <v>47</v>
      </c>
      <c r="D428" s="17"/>
      <c r="E428" s="3"/>
      <c r="F428" s="18">
        <f>Source!AL571</f>
        <v>574.54999999999995</v>
      </c>
      <c r="G428" s="19">
        <f>Source!DD571</f>
        <v>0</v>
      </c>
      <c r="H428" s="3">
        <f>Source!AW571</f>
        <v>1</v>
      </c>
      <c r="I428" s="3">
        <f>IF(Source!BC571&lt;&gt;0,Source!BC571,1)</f>
        <v>1</v>
      </c>
      <c r="J428" s="9">
        <f>Source!P571</f>
        <v>28727.5</v>
      </c>
      <c r="K428" s="9"/>
    </row>
    <row r="429" spans="1:40" ht="28.5">
      <c r="A429" s="15" t="str">
        <f>Source!E572</f>
        <v>1,1</v>
      </c>
      <c r="B429" s="16" t="str">
        <f>Source!F572</f>
        <v>9999990001</v>
      </c>
      <c r="C429" s="16" t="s">
        <v>48</v>
      </c>
      <c r="D429" s="17" t="str">
        <f>Source!H572</f>
        <v>т</v>
      </c>
      <c r="E429" s="3">
        <f>Source!I572</f>
        <v>-12.3</v>
      </c>
      <c r="F429" s="18">
        <f>Source!AK572</f>
        <v>0</v>
      </c>
      <c r="G429" s="19"/>
      <c r="H429" s="3">
        <f>Source!AW572</f>
        <v>1</v>
      </c>
      <c r="I429" s="3">
        <f>IF(Source!BC572&lt;&gt;0,Source!BC572,1)</f>
        <v>1</v>
      </c>
      <c r="J429" s="9">
        <f>Source!O572</f>
        <v>0</v>
      </c>
      <c r="K429" s="9"/>
      <c r="Q429" s="1">
        <f>ROUND((Source!BZ572/100)*ROUND((Source!AF572*Source!AV572)*Source!I572,2),2)</f>
        <v>0</v>
      </c>
      <c r="R429" s="1">
        <f>Source!X572</f>
        <v>0</v>
      </c>
      <c r="S429" s="1">
        <f>ROUND((Source!CA572/100)*ROUND((Source!AF572*Source!AV572)*Source!I572,2),2)</f>
        <v>0</v>
      </c>
      <c r="T429" s="1">
        <f>Source!Y572</f>
        <v>0</v>
      </c>
      <c r="U429" s="1">
        <f>ROUND((175/100)*ROUND((Source!AE572*Source!AV572)*Source!I572,2),2)</f>
        <v>0</v>
      </c>
      <c r="V429" s="1">
        <f>ROUND((108/100)*ROUND(Source!CS572*Source!I572,2),2)</f>
        <v>0</v>
      </c>
    </row>
    <row r="430" spans="1:40" ht="14.25">
      <c r="A430" s="15"/>
      <c r="B430" s="16"/>
      <c r="C430" s="16" t="s">
        <v>49</v>
      </c>
      <c r="D430" s="17" t="s">
        <v>50</v>
      </c>
      <c r="E430" s="3">
        <f>Source!AT571</f>
        <v>70</v>
      </c>
      <c r="F430" s="18"/>
      <c r="G430" s="19"/>
      <c r="H430" s="3"/>
      <c r="I430" s="3"/>
      <c r="J430" s="9">
        <f>SUM(R424:R429)</f>
        <v>5184.8999999999996</v>
      </c>
      <c r="K430" s="9"/>
    </row>
    <row r="431" spans="1:40" ht="14.25">
      <c r="A431" s="15"/>
      <c r="B431" s="16"/>
      <c r="C431" s="16" t="s">
        <v>51</v>
      </c>
      <c r="D431" s="17" t="s">
        <v>50</v>
      </c>
      <c r="E431" s="3">
        <f>Source!AU571</f>
        <v>10</v>
      </c>
      <c r="F431" s="18"/>
      <c r="G431" s="19"/>
      <c r="H431" s="3"/>
      <c r="I431" s="3"/>
      <c r="J431" s="9">
        <f>SUM(T424:T430)</f>
        <v>740.7</v>
      </c>
      <c r="K431" s="9"/>
      <c r="AL431" s="8"/>
    </row>
    <row r="432" spans="1:40" ht="14.25">
      <c r="A432" s="15"/>
      <c r="B432" s="16"/>
      <c r="C432" s="16" t="s">
        <v>52</v>
      </c>
      <c r="D432" s="17" t="s">
        <v>50</v>
      </c>
      <c r="E432" s="3">
        <f>108</f>
        <v>108</v>
      </c>
      <c r="F432" s="18"/>
      <c r="G432" s="19"/>
      <c r="H432" s="3"/>
      <c r="I432" s="3"/>
      <c r="J432" s="9">
        <f>SUM(V424:V431)</f>
        <v>6103.08</v>
      </c>
      <c r="K432" s="9"/>
    </row>
    <row r="433" spans="1:22" ht="14.25">
      <c r="A433" s="15"/>
      <c r="B433" s="16"/>
      <c r="C433" s="16" t="s">
        <v>53</v>
      </c>
      <c r="D433" s="17" t="s">
        <v>54</v>
      </c>
      <c r="E433" s="3">
        <f>Source!AQ571</f>
        <v>0.66</v>
      </c>
      <c r="F433" s="18"/>
      <c r="G433" s="19">
        <f>Source!DI571</f>
        <v>0</v>
      </c>
      <c r="H433" s="3">
        <f>Source!AV571</f>
        <v>1</v>
      </c>
      <c r="I433" s="3"/>
      <c r="J433" s="9"/>
      <c r="K433" s="9">
        <f>Source!U571</f>
        <v>33</v>
      </c>
    </row>
    <row r="434" spans="1:22" ht="15">
      <c r="A434" s="25"/>
      <c r="B434" s="25"/>
      <c r="C434" s="25"/>
      <c r="D434" s="25"/>
      <c r="E434" s="25"/>
      <c r="F434" s="25"/>
      <c r="G434" s="25"/>
      <c r="H434" s="25"/>
      <c r="I434" s="71">
        <f>J425+J426+J428+J430+J431+J432+SUM(J429:J429)</f>
        <v>58161.68</v>
      </c>
      <c r="J434" s="71"/>
      <c r="K434" s="26">
        <f>IF(Source!I571&lt;&gt;0,ROUND(I434/Source!I571,2),0)</f>
        <v>1163.23</v>
      </c>
      <c r="P434" s="27">
        <f>I434</f>
        <v>58161.68</v>
      </c>
    </row>
    <row r="435" spans="1:22" ht="90">
      <c r="A435" s="15" t="str">
        <f>Source!E573</f>
        <v>2</v>
      </c>
      <c r="B435" s="16" t="str">
        <f>Source!F573</f>
        <v>1.49-9201-1-2/1</v>
      </c>
      <c r="C435" s="16" t="str">
        <f>Source!G573</f>
        <v>Перевозка строительного мусора автосамосвалами грузоподъемностью до 10 т на расстояние 1 км - при механизированной погрузке</v>
      </c>
      <c r="D435" s="17" t="str">
        <f>Source!H573</f>
        <v>т</v>
      </c>
      <c r="E435" s="3">
        <f>Source!I573</f>
        <v>9.84</v>
      </c>
      <c r="F435" s="18"/>
      <c r="G435" s="19"/>
      <c r="H435" s="3"/>
      <c r="I435" s="3"/>
      <c r="J435" s="9"/>
      <c r="K435" s="9"/>
      <c r="L435" s="34" t="s">
        <v>61</v>
      </c>
      <c r="Q435" s="1">
        <f>ROUND((Source!BZ573/100)*ROUND((Source!AF573*Source!AV573)*Source!I573,2),2)</f>
        <v>0</v>
      </c>
      <c r="R435" s="1">
        <f>Source!X573</f>
        <v>0</v>
      </c>
      <c r="S435" s="1">
        <f>ROUND((Source!CA573/100)*ROUND((Source!AF573*Source!AV573)*Source!I573,2),2)</f>
        <v>0</v>
      </c>
      <c r="T435" s="1">
        <f>Source!Y573</f>
        <v>0</v>
      </c>
      <c r="U435" s="1">
        <f>ROUND((175/100)*ROUND((Source!AE573*Source!AV573)*Source!I573,2),2)</f>
        <v>568.44000000000005</v>
      </c>
      <c r="V435" s="1">
        <f>ROUND((108/100)*ROUND(Source!CS573*Source!I573,2),2)</f>
        <v>350.81</v>
      </c>
    </row>
    <row r="436" spans="1:22">
      <c r="C436" s="29" t="str">
        <f>"Объем: "&amp;Source!I573&amp;"=12,3*"&amp;"0,8"</f>
        <v>Объем: 9,84=12,3*0,8</v>
      </c>
    </row>
    <row r="437" spans="1:22" ht="14.25">
      <c r="A437" s="15"/>
      <c r="B437" s="16"/>
      <c r="C437" s="16" t="s">
        <v>43</v>
      </c>
      <c r="D437" s="17"/>
      <c r="E437" s="3"/>
      <c r="F437" s="18">
        <f>Source!AO573</f>
        <v>0</v>
      </c>
      <c r="G437" s="19">
        <f>Source!DG573</f>
        <v>0</v>
      </c>
      <c r="H437" s="3">
        <f>Source!AV573</f>
        <v>1</v>
      </c>
      <c r="I437" s="3">
        <f>IF(Source!BA573&lt;&gt;0,Source!BA573,1)</f>
        <v>1</v>
      </c>
      <c r="J437" s="9">
        <f>Source!S573</f>
        <v>0</v>
      </c>
      <c r="K437" s="9"/>
    </row>
    <row r="438" spans="1:22" ht="14.25">
      <c r="A438" s="15"/>
      <c r="B438" s="16"/>
      <c r="C438" s="16" t="s">
        <v>45</v>
      </c>
      <c r="D438" s="17"/>
      <c r="E438" s="3"/>
      <c r="F438" s="18">
        <f>Source!AM573</f>
        <v>61.22</v>
      </c>
      <c r="G438" s="19">
        <f>Source!DE573</f>
        <v>0</v>
      </c>
      <c r="H438" s="3">
        <f>Source!AV573</f>
        <v>1</v>
      </c>
      <c r="I438" s="3">
        <f>IF(Source!BB573&lt;&gt;0,Source!BB573,1)</f>
        <v>1</v>
      </c>
      <c r="J438" s="9">
        <f>Source!Q573</f>
        <v>602.4</v>
      </c>
      <c r="K438" s="9"/>
    </row>
    <row r="439" spans="1:22" ht="14.25">
      <c r="A439" s="15"/>
      <c r="B439" s="16"/>
      <c r="C439" s="16" t="s">
        <v>46</v>
      </c>
      <c r="D439" s="17"/>
      <c r="E439" s="3"/>
      <c r="F439" s="18">
        <f>Source!AN573</f>
        <v>33.01</v>
      </c>
      <c r="G439" s="19">
        <f>Source!DF573</f>
        <v>0</v>
      </c>
      <c r="H439" s="3">
        <f>Source!AV573</f>
        <v>1</v>
      </c>
      <c r="I439" s="3">
        <f>IF(Source!BS573&lt;&gt;0,Source!BS573,1)</f>
        <v>1</v>
      </c>
      <c r="J439" s="24">
        <f>Source!R573</f>
        <v>324.82</v>
      </c>
      <c r="K439" s="9"/>
    </row>
    <row r="440" spans="1:22" ht="14.25">
      <c r="A440" s="15"/>
      <c r="B440" s="16"/>
      <c r="C440" s="16" t="s">
        <v>47</v>
      </c>
      <c r="D440" s="17"/>
      <c r="E440" s="3"/>
      <c r="F440" s="18">
        <f>Source!AL573</f>
        <v>0</v>
      </c>
      <c r="G440" s="19">
        <f>Source!DD573</f>
        <v>0</v>
      </c>
      <c r="H440" s="3">
        <f>Source!AW573</f>
        <v>1</v>
      </c>
      <c r="I440" s="3">
        <f>IF(Source!BC573&lt;&gt;0,Source!BC573,1)</f>
        <v>1</v>
      </c>
      <c r="J440" s="9">
        <f>Source!P573</f>
        <v>0</v>
      </c>
      <c r="K440" s="9"/>
    </row>
    <row r="441" spans="1:22" ht="14.25">
      <c r="A441" s="15"/>
      <c r="B441" s="16"/>
      <c r="C441" s="16" t="s">
        <v>49</v>
      </c>
      <c r="D441" s="17" t="s">
        <v>50</v>
      </c>
      <c r="E441" s="3">
        <f>Source!AT573</f>
        <v>0</v>
      </c>
      <c r="F441" s="18"/>
      <c r="G441" s="19"/>
      <c r="H441" s="3"/>
      <c r="I441" s="3"/>
      <c r="J441" s="9">
        <f>SUM(R435:R440)</f>
        <v>0</v>
      </c>
      <c r="K441" s="9"/>
    </row>
    <row r="442" spans="1:22" ht="14.25">
      <c r="A442" s="15"/>
      <c r="B442" s="16"/>
      <c r="C442" s="16" t="s">
        <v>51</v>
      </c>
      <c r="D442" s="17" t="s">
        <v>50</v>
      </c>
      <c r="E442" s="3">
        <f>Source!AU573</f>
        <v>0</v>
      </c>
      <c r="F442" s="18"/>
      <c r="G442" s="19"/>
      <c r="H442" s="3"/>
      <c r="I442" s="3"/>
      <c r="J442" s="9">
        <f>SUM(T435:T441)</f>
        <v>0</v>
      </c>
      <c r="K442" s="9"/>
    </row>
    <row r="443" spans="1:22" ht="14.25">
      <c r="A443" s="15"/>
      <c r="B443" s="16"/>
      <c r="C443" s="16" t="s">
        <v>53</v>
      </c>
      <c r="D443" s="17" t="s">
        <v>54</v>
      </c>
      <c r="E443" s="3">
        <f>Source!AQ573</f>
        <v>0</v>
      </c>
      <c r="F443" s="18"/>
      <c r="G443" s="19">
        <f>Source!DI573</f>
        <v>0</v>
      </c>
      <c r="H443" s="3">
        <f>Source!AV573</f>
        <v>1</v>
      </c>
      <c r="I443" s="3"/>
      <c r="J443" s="9"/>
      <c r="K443" s="9">
        <f>Source!U573</f>
        <v>0</v>
      </c>
    </row>
    <row r="444" spans="1:22" ht="15">
      <c r="A444" s="25"/>
      <c r="B444" s="25"/>
      <c r="C444" s="25"/>
      <c r="D444" s="25"/>
      <c r="E444" s="25"/>
      <c r="F444" s="25"/>
      <c r="G444" s="25"/>
      <c r="H444" s="25"/>
      <c r="I444" s="71">
        <f>J437+J438+J440+J441+J442</f>
        <v>602.4</v>
      </c>
      <c r="J444" s="71"/>
      <c r="K444" s="26">
        <f>IF(Source!I573&lt;&gt;0,ROUND(I444/Source!I573,2),0)</f>
        <v>61.22</v>
      </c>
      <c r="P444" s="27">
        <f>I444</f>
        <v>602.4</v>
      </c>
    </row>
    <row r="445" spans="1:22" ht="90">
      <c r="A445" s="15" t="str">
        <f>Source!E574</f>
        <v>3</v>
      </c>
      <c r="B445" s="16" t="str">
        <f>Source!F574</f>
        <v>1.49-9201-1-3/1</v>
      </c>
      <c r="C445" s="16" t="str">
        <f>Source!G574</f>
        <v>Перевозка строительного мусора автосамосвалами грузоподъемностью до 10 т - добавляется на каждый последующий 1 км до 100 км</v>
      </c>
      <c r="D445" s="17" t="str">
        <f>Source!H574</f>
        <v>т</v>
      </c>
      <c r="E445" s="3">
        <f>Source!I574</f>
        <v>9.84</v>
      </c>
      <c r="F445" s="18"/>
      <c r="G445" s="19"/>
      <c r="H445" s="3"/>
      <c r="I445" s="3"/>
      <c r="J445" s="9"/>
      <c r="K445" s="9"/>
      <c r="L445" s="34" t="s">
        <v>61</v>
      </c>
      <c r="Q445" s="1">
        <f>ROUND((Source!BZ574/100)*ROUND((Source!AF574*Source!AV574)*Source!I574,2),2)</f>
        <v>0</v>
      </c>
      <c r="R445" s="1">
        <f>Source!X574</f>
        <v>0</v>
      </c>
      <c r="S445" s="1">
        <f>ROUND((Source!CA574/100)*ROUND((Source!AF574*Source!AV574)*Source!I574,2),2)</f>
        <v>0</v>
      </c>
      <c r="T445" s="1">
        <f>Source!Y574</f>
        <v>0</v>
      </c>
      <c r="U445" s="1">
        <f>ROUND((175/100)*ROUND((Source!AE574*Source!AV574)*Source!I574,2),2)</f>
        <v>13735.37</v>
      </c>
      <c r="V445" s="1">
        <f>ROUND((108/100)*ROUND(Source!CS574*Source!I574,2),2)</f>
        <v>8476.68</v>
      </c>
    </row>
    <row r="446" spans="1:22" ht="14.25">
      <c r="A446" s="15"/>
      <c r="B446" s="16"/>
      <c r="C446" s="16" t="s">
        <v>43</v>
      </c>
      <c r="D446" s="17"/>
      <c r="E446" s="3"/>
      <c r="F446" s="18">
        <f>Source!AO574</f>
        <v>0</v>
      </c>
      <c r="G446" s="19" t="str">
        <f>Source!DG574</f>
        <v>*51</v>
      </c>
      <c r="H446" s="3">
        <f>Source!AV574</f>
        <v>1</v>
      </c>
      <c r="I446" s="3">
        <f>IF(Source!BA574&lt;&gt;0,Source!BA574,1)</f>
        <v>1</v>
      </c>
      <c r="J446" s="9">
        <f>Source!S574</f>
        <v>0</v>
      </c>
      <c r="K446" s="9"/>
    </row>
    <row r="447" spans="1:22" ht="14.25">
      <c r="A447" s="15"/>
      <c r="B447" s="16"/>
      <c r="C447" s="16" t="s">
        <v>45</v>
      </c>
      <c r="D447" s="17"/>
      <c r="E447" s="3"/>
      <c r="F447" s="18">
        <f>Source!AM574</f>
        <v>28.99</v>
      </c>
      <c r="G447" s="19" t="str">
        <f>Source!DE574</f>
        <v>*51</v>
      </c>
      <c r="H447" s="3">
        <f>Source!AV574</f>
        <v>1</v>
      </c>
      <c r="I447" s="3">
        <f>IF(Source!BB574&lt;&gt;0,Source!BB574,1)</f>
        <v>1</v>
      </c>
      <c r="J447" s="9">
        <f>Source!Q574</f>
        <v>14548.34</v>
      </c>
      <c r="K447" s="9"/>
    </row>
    <row r="448" spans="1:22" ht="14.25">
      <c r="A448" s="15"/>
      <c r="B448" s="16"/>
      <c r="C448" s="16" t="s">
        <v>46</v>
      </c>
      <c r="D448" s="17"/>
      <c r="E448" s="3"/>
      <c r="F448" s="18">
        <f>Source!AN574</f>
        <v>15.64</v>
      </c>
      <c r="G448" s="19" t="str">
        <f>Source!DF574</f>
        <v>*51</v>
      </c>
      <c r="H448" s="3">
        <f>Source!AV574</f>
        <v>1</v>
      </c>
      <c r="I448" s="3">
        <f>IF(Source!BS574&lt;&gt;0,Source!BS574,1)</f>
        <v>1</v>
      </c>
      <c r="J448" s="24">
        <f>Source!R574</f>
        <v>7848.78</v>
      </c>
      <c r="K448" s="9"/>
    </row>
    <row r="449" spans="1:16" ht="14.25">
      <c r="A449" s="15"/>
      <c r="B449" s="16"/>
      <c r="C449" s="16" t="s">
        <v>47</v>
      </c>
      <c r="D449" s="17"/>
      <c r="E449" s="3"/>
      <c r="F449" s="18">
        <f>Source!AL574</f>
        <v>0</v>
      </c>
      <c r="G449" s="19">
        <f>Source!DD574</f>
        <v>0</v>
      </c>
      <c r="H449" s="3">
        <f>Source!AW574</f>
        <v>1</v>
      </c>
      <c r="I449" s="3">
        <f>IF(Source!BC574&lt;&gt;0,Source!BC574,1)</f>
        <v>1</v>
      </c>
      <c r="J449" s="9">
        <f>Source!P574</f>
        <v>0</v>
      </c>
      <c r="K449" s="9"/>
    </row>
    <row r="450" spans="1:16" ht="14.25">
      <c r="A450" s="15"/>
      <c r="B450" s="16"/>
      <c r="C450" s="16" t="s">
        <v>49</v>
      </c>
      <c r="D450" s="17" t="s">
        <v>50</v>
      </c>
      <c r="E450" s="3">
        <f>Source!AT574</f>
        <v>0</v>
      </c>
      <c r="F450" s="18"/>
      <c r="G450" s="19"/>
      <c r="H450" s="3"/>
      <c r="I450" s="3"/>
      <c r="J450" s="9">
        <f>SUM(R445:R449)</f>
        <v>0</v>
      </c>
      <c r="K450" s="9"/>
    </row>
    <row r="451" spans="1:16" ht="14.25">
      <c r="A451" s="15"/>
      <c r="B451" s="16"/>
      <c r="C451" s="16" t="s">
        <v>51</v>
      </c>
      <c r="D451" s="17" t="s">
        <v>50</v>
      </c>
      <c r="E451" s="3">
        <f>Source!AU574</f>
        <v>0</v>
      </c>
      <c r="F451" s="18"/>
      <c r="G451" s="19"/>
      <c r="H451" s="3"/>
      <c r="I451" s="3"/>
      <c r="J451" s="9">
        <f>SUM(T445:T450)</f>
        <v>0</v>
      </c>
      <c r="K451" s="9"/>
    </row>
    <row r="452" spans="1:16" ht="14.25">
      <c r="A452" s="15"/>
      <c r="B452" s="16"/>
      <c r="C452" s="16" t="s">
        <v>53</v>
      </c>
      <c r="D452" s="17" t="s">
        <v>54</v>
      </c>
      <c r="E452" s="3">
        <f>Source!AQ574</f>
        <v>0</v>
      </c>
      <c r="F452" s="18"/>
      <c r="G452" s="19" t="str">
        <f>Source!DI574</f>
        <v>*51</v>
      </c>
      <c r="H452" s="3">
        <f>Source!AV574</f>
        <v>1</v>
      </c>
      <c r="I452" s="3"/>
      <c r="J452" s="9"/>
      <c r="K452" s="9">
        <f>Source!U574</f>
        <v>0</v>
      </c>
    </row>
    <row r="453" spans="1:16" ht="15">
      <c r="A453" s="25"/>
      <c r="B453" s="25"/>
      <c r="C453" s="25"/>
      <c r="D453" s="25"/>
      <c r="E453" s="25"/>
      <c r="F453" s="25"/>
      <c r="G453" s="25"/>
      <c r="H453" s="25"/>
      <c r="I453" s="71">
        <f>J446+J447+J449+J450+J451</f>
        <v>14548.34</v>
      </c>
      <c r="J453" s="71"/>
      <c r="K453" s="26">
        <f>IF(Source!I574&lt;&gt;0,ROUND(I453/Source!I574,2),0)</f>
        <v>1478.49</v>
      </c>
      <c r="P453" s="27">
        <f>I453</f>
        <v>14548.34</v>
      </c>
    </row>
    <row r="455" spans="1:16" ht="15" customHeight="1">
      <c r="A455" s="72" t="str">
        <f>CONCATENATE("Итого по подразделу: ",IF(Source!G576&lt;&gt;"Новый подраздел",Source!G576,""))</f>
        <v>Итого по подразделу: Замена бортового камня - 50,0 м.п.</v>
      </c>
      <c r="B455" s="72"/>
      <c r="C455" s="72"/>
      <c r="D455" s="72"/>
      <c r="E455" s="72"/>
      <c r="F455" s="72"/>
      <c r="G455" s="72"/>
      <c r="H455" s="72"/>
      <c r="I455" s="73">
        <f>SUM(P423:P454)</f>
        <v>73312.42</v>
      </c>
      <c r="J455" s="73"/>
      <c r="K455" s="30"/>
    </row>
    <row r="457" spans="1:16" ht="14.25" customHeight="1">
      <c r="C457" s="62" t="str">
        <f>Source!H605</f>
        <v>Итого</v>
      </c>
      <c r="D457" s="62"/>
      <c r="E457" s="62"/>
      <c r="F457" s="62"/>
      <c r="G457" s="62"/>
      <c r="H457" s="62"/>
      <c r="I457" s="67">
        <f>IF(Source!F605=0,"",Source!F605)</f>
        <v>73312.42</v>
      </c>
      <c r="J457" s="67"/>
    </row>
    <row r="458" spans="1:16" ht="14.25" customHeight="1">
      <c r="C458" s="62" t="str">
        <f>Source!H606</f>
        <v>НДС 20%</v>
      </c>
      <c r="D458" s="62"/>
      <c r="E458" s="62"/>
      <c r="F458" s="62"/>
      <c r="G458" s="62"/>
      <c r="H458" s="62"/>
      <c r="I458" s="67">
        <f>IF(Source!F606=0,"",Source!F606)</f>
        <v>14662.48</v>
      </c>
      <c r="J458" s="67"/>
    </row>
    <row r="459" spans="1:16" ht="14.25" customHeight="1">
      <c r="C459" s="62" t="str">
        <f>Source!H607</f>
        <v>Всего</v>
      </c>
      <c r="D459" s="62"/>
      <c r="E459" s="62"/>
      <c r="F459" s="62"/>
      <c r="G459" s="62"/>
      <c r="H459" s="62"/>
      <c r="I459" s="67">
        <f>IF(Source!F607=0,"",Source!F607)</f>
        <v>87974.9</v>
      </c>
      <c r="J459" s="67"/>
    </row>
    <row r="460" spans="1:16" ht="14.25" customHeight="1">
      <c r="C460" s="62" t="str">
        <f>Source!H608</f>
        <v>С учётом выделенного финансирования к - 0,5857501461</v>
      </c>
      <c r="D460" s="62"/>
      <c r="E460" s="62"/>
      <c r="F460" s="62"/>
      <c r="G460" s="62"/>
      <c r="H460" s="62"/>
      <c r="I460" s="74">
        <f>IF(Source!F608=0,"",Source!F608)</f>
        <v>51531.31</v>
      </c>
      <c r="J460" s="74"/>
    </row>
    <row r="462" spans="1:16" ht="15" customHeight="1">
      <c r="A462" s="72" t="str">
        <f>CONCATENATE("Итого по разделу: ",IF(Source!G610&lt;&gt;"Новый раздел",Source!G610,""))</f>
        <v>Итого по разделу: Котляковское кладбище, ул.Деловая, 20-А</v>
      </c>
      <c r="B462" s="72"/>
      <c r="C462" s="72"/>
      <c r="D462" s="72"/>
      <c r="E462" s="72"/>
      <c r="F462" s="72"/>
      <c r="G462" s="72"/>
      <c r="H462" s="72"/>
      <c r="I462" s="76">
        <f>SUM(P382:P461)</f>
        <v>306412.83000000007</v>
      </c>
      <c r="J462" s="76"/>
      <c r="K462" s="30"/>
    </row>
    <row r="464" spans="1:16" ht="14.25" customHeight="1">
      <c r="C464" s="62" t="str">
        <f>Source!H639</f>
        <v>Итого</v>
      </c>
      <c r="D464" s="62"/>
      <c r="E464" s="62"/>
      <c r="F464" s="62"/>
      <c r="G464" s="62"/>
      <c r="H464" s="62"/>
      <c r="I464" s="67">
        <f>IF(Source!F639=0,"",Source!F639)</f>
        <v>306412.83</v>
      </c>
      <c r="J464" s="67"/>
    </row>
    <row r="465" spans="1:40" ht="14.25" customHeight="1">
      <c r="C465" s="62" t="str">
        <f>Source!H640</f>
        <v>НДС 20%</v>
      </c>
      <c r="D465" s="62"/>
      <c r="E465" s="62"/>
      <c r="F465" s="62"/>
      <c r="G465" s="62"/>
      <c r="H465" s="62"/>
      <c r="I465" s="67">
        <f>IF(Source!F640=0,"",Source!F640)-0.01</f>
        <v>61282.559999999998</v>
      </c>
      <c r="J465" s="67"/>
      <c r="L465" s="36">
        <f>I419+I458</f>
        <v>61282.559999999998</v>
      </c>
    </row>
    <row r="466" spans="1:40" ht="14.25" customHeight="1">
      <c r="C466" s="62" t="str">
        <f>Source!H641</f>
        <v>Всего</v>
      </c>
      <c r="D466" s="62"/>
      <c r="E466" s="62"/>
      <c r="F466" s="62"/>
      <c r="G466" s="62"/>
      <c r="H466" s="62"/>
      <c r="I466" s="67">
        <f>IF(Source!F641=0,"",Source!F641)-0.01</f>
        <v>367695.39</v>
      </c>
      <c r="J466" s="67"/>
    </row>
    <row r="467" spans="1:40" ht="14.25" customHeight="1">
      <c r="C467" s="62" t="str">
        <f>Source!H642</f>
        <v>С учётом выделенного финансирования к - 0,5857501461</v>
      </c>
      <c r="D467" s="62"/>
      <c r="E467" s="62"/>
      <c r="F467" s="62"/>
      <c r="G467" s="62"/>
      <c r="H467" s="62"/>
      <c r="I467" s="67">
        <f>IF(Source!F642=0,"",Source!F642)</f>
        <v>215377.63</v>
      </c>
      <c r="J467" s="67"/>
    </row>
    <row r="469" spans="1:40" ht="16.5" customHeight="1">
      <c r="A469" s="70" t="str">
        <f>CONCATENATE("Раздел: ",IF(Source!G644&lt;&gt;"Новый раздел",Source!G644,""))</f>
        <v>Раздел: Мусульманское кладбище, 2-ой Рощинский проезд</v>
      </c>
      <c r="B469" s="70"/>
      <c r="C469" s="70"/>
      <c r="D469" s="70"/>
      <c r="E469" s="70"/>
      <c r="F469" s="70"/>
      <c r="G469" s="70"/>
      <c r="H469" s="70"/>
      <c r="I469" s="70"/>
      <c r="J469" s="70"/>
      <c r="K469" s="70"/>
    </row>
    <row r="471" spans="1:40" ht="16.5" customHeight="1">
      <c r="A471" s="70" t="str">
        <f>CONCATENATE("Подраздел: ",IF(Source!G648&lt;&gt;"Новый подраздел",Source!G648,""))</f>
        <v>Подраздел: Ремонт асфальтобетонного покрытия - 200,0 м2</v>
      </c>
      <c r="B471" s="70"/>
      <c r="C471" s="70"/>
      <c r="D471" s="70"/>
      <c r="E471" s="70"/>
      <c r="F471" s="70"/>
      <c r="G471" s="70"/>
      <c r="H471" s="70"/>
      <c r="I471" s="70"/>
      <c r="J471" s="70"/>
      <c r="K471" s="70"/>
    </row>
    <row r="472" spans="1:40" ht="71.25">
      <c r="A472" s="15" t="str">
        <f>Source!E652</f>
        <v>1</v>
      </c>
      <c r="B472" s="16" t="str">
        <f>Source!F652</f>
        <v>2.1-3101-12-3/1</v>
      </c>
      <c r="C472" s="16" t="str">
        <f>Source!G652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472" s="17" t="str">
        <f>Source!H652</f>
        <v>м2</v>
      </c>
      <c r="E472" s="3">
        <f>Source!I652</f>
        <v>200</v>
      </c>
      <c r="F472" s="18"/>
      <c r="G472" s="19"/>
      <c r="H472" s="3"/>
      <c r="I472" s="3"/>
      <c r="J472" s="9"/>
      <c r="K472" s="9"/>
      <c r="L472" s="20" t="s">
        <v>38</v>
      </c>
      <c r="M472" s="1">
        <v>200</v>
      </c>
      <c r="N472" s="1" t="s">
        <v>39</v>
      </c>
      <c r="Q472" s="1">
        <f>ROUND((Source!BZ652/100)*ROUND((Source!AF652*Source!AV652)*Source!I652,2),2)</f>
        <v>8825.6</v>
      </c>
      <c r="R472" s="1">
        <f>Source!X652</f>
        <v>8825.6</v>
      </c>
      <c r="S472" s="1">
        <f>ROUND((Source!CA652/100)*ROUND((Source!AF652*Source!AV652)*Source!I652,2),2)</f>
        <v>1260.8</v>
      </c>
      <c r="T472" s="1">
        <f>Source!Y652</f>
        <v>1260.8</v>
      </c>
      <c r="U472" s="1">
        <f>ROUND((175/100)*ROUND((Source!AE652*Source!AV652)*Source!I652,2),2)</f>
        <v>14731.5</v>
      </c>
      <c r="V472" s="1">
        <f>ROUND((108/100)*ROUND(Source!CS652*Source!I652,2),2)</f>
        <v>9091.44</v>
      </c>
      <c r="AK472" s="21">
        <v>155400.26999999999</v>
      </c>
      <c r="AL472" s="1" t="s">
        <v>72</v>
      </c>
      <c r="AM472" s="22" t="s">
        <v>68</v>
      </c>
      <c r="AN472" s="22" t="s">
        <v>42</v>
      </c>
    </row>
    <row r="473" spans="1:40" ht="38.25">
      <c r="A473" s="15"/>
      <c r="B473" s="16"/>
      <c r="C473" s="16" t="s">
        <v>43</v>
      </c>
      <c r="D473" s="17"/>
      <c r="E473" s="3"/>
      <c r="F473" s="18">
        <f>Source!AO652</f>
        <v>63.04</v>
      </c>
      <c r="G473" s="19">
        <f>Source!DG652</f>
        <v>0</v>
      </c>
      <c r="H473" s="3">
        <f>Source!AV652</f>
        <v>1</v>
      </c>
      <c r="I473" s="3">
        <f>IF(Source!BA652&lt;&gt;0,Source!BA652,1)</f>
        <v>1</v>
      </c>
      <c r="J473" s="9">
        <f>Source!S652</f>
        <v>12608</v>
      </c>
      <c r="K473" s="9"/>
      <c r="N473" s="1" t="s">
        <v>44</v>
      </c>
      <c r="AK473" s="23">
        <v>109230.87</v>
      </c>
    </row>
    <row r="474" spans="1:40" ht="14.25">
      <c r="A474" s="15"/>
      <c r="B474" s="16"/>
      <c r="C474" s="16" t="s">
        <v>45</v>
      </c>
      <c r="D474" s="17"/>
      <c r="E474" s="3"/>
      <c r="F474" s="18">
        <f>Source!AM652</f>
        <v>91.52</v>
      </c>
      <c r="G474" s="19">
        <f>Source!DE652</f>
        <v>0</v>
      </c>
      <c r="H474" s="3">
        <f>Source!AV652</f>
        <v>1</v>
      </c>
      <c r="I474" s="3">
        <f>IF(Source!BB652&lt;&gt;0,Source!BB652,1)</f>
        <v>1</v>
      </c>
      <c r="J474" s="9">
        <f>Source!Q652</f>
        <v>18304</v>
      </c>
      <c r="K474" s="9"/>
    </row>
    <row r="475" spans="1:40" ht="14.25">
      <c r="A475" s="15"/>
      <c r="B475" s="16"/>
      <c r="C475" s="16" t="s">
        <v>46</v>
      </c>
      <c r="D475" s="17"/>
      <c r="E475" s="3"/>
      <c r="F475" s="18">
        <f>Source!AN652</f>
        <v>42.09</v>
      </c>
      <c r="G475" s="19">
        <f>Source!DF652</f>
        <v>0</v>
      </c>
      <c r="H475" s="3">
        <f>Source!AV652</f>
        <v>1</v>
      </c>
      <c r="I475" s="3">
        <f>IF(Source!BS652&lt;&gt;0,Source!BS652,1)</f>
        <v>1</v>
      </c>
      <c r="J475" s="24">
        <f>Source!R652</f>
        <v>8418</v>
      </c>
      <c r="K475" s="9"/>
    </row>
    <row r="476" spans="1:40" ht="14.25">
      <c r="A476" s="15"/>
      <c r="B476" s="16"/>
      <c r="C476" s="16" t="s">
        <v>47</v>
      </c>
      <c r="D476" s="17"/>
      <c r="E476" s="3"/>
      <c r="F476" s="18">
        <f>Source!AL652</f>
        <v>378.74</v>
      </c>
      <c r="G476" s="19">
        <f>Source!DD652</f>
        <v>0</v>
      </c>
      <c r="H476" s="3">
        <f>Source!AW652</f>
        <v>1</v>
      </c>
      <c r="I476" s="3">
        <f>IF(Source!BC652&lt;&gt;0,Source!BC652,1)</f>
        <v>1</v>
      </c>
      <c r="J476" s="9">
        <f>Source!P652</f>
        <v>75748</v>
      </c>
      <c r="K476" s="9"/>
    </row>
    <row r="477" spans="1:40" ht="28.5">
      <c r="A477" s="15" t="str">
        <f>Source!E653</f>
        <v>1,1</v>
      </c>
      <c r="B477" s="16" t="str">
        <f>Source!F653</f>
        <v>9999990001</v>
      </c>
      <c r="C477" s="16" t="s">
        <v>48</v>
      </c>
      <c r="D477" s="17" t="str">
        <f>Source!H653</f>
        <v>т</v>
      </c>
      <c r="E477" s="3">
        <f>Source!I653</f>
        <v>-24</v>
      </c>
      <c r="F477" s="18">
        <f>Source!AK653</f>
        <v>0</v>
      </c>
      <c r="G477" s="19"/>
      <c r="H477" s="3">
        <f>Source!AW653</f>
        <v>1</v>
      </c>
      <c r="I477" s="3">
        <f>IF(Source!BC653&lt;&gt;0,Source!BC653,1)</f>
        <v>1</v>
      </c>
      <c r="J477" s="9">
        <f>Source!O653</f>
        <v>0</v>
      </c>
      <c r="K477" s="9"/>
      <c r="Q477" s="1">
        <f>ROUND((Source!BZ653/100)*ROUND((Source!AF653*Source!AV653)*Source!I653,2),2)</f>
        <v>0</v>
      </c>
      <c r="R477" s="1">
        <f>Source!X653</f>
        <v>0</v>
      </c>
      <c r="S477" s="1">
        <f>ROUND((Source!CA653/100)*ROUND((Source!AF653*Source!AV653)*Source!I653,2),2)</f>
        <v>0</v>
      </c>
      <c r="T477" s="1">
        <f>Source!Y653</f>
        <v>0</v>
      </c>
      <c r="U477" s="1">
        <f>ROUND((175/100)*ROUND((Source!AE653*Source!AV653)*Source!I653,2),2)</f>
        <v>0</v>
      </c>
      <c r="V477" s="1">
        <f>ROUND((108/100)*ROUND(Source!CS653*Source!I653,2),2)</f>
        <v>0</v>
      </c>
    </row>
    <row r="478" spans="1:40" ht="14.25">
      <c r="A478" s="15"/>
      <c r="B478" s="16"/>
      <c r="C478" s="16" t="s">
        <v>49</v>
      </c>
      <c r="D478" s="17" t="s">
        <v>50</v>
      </c>
      <c r="E478" s="3">
        <f>Source!AT652</f>
        <v>70</v>
      </c>
      <c r="F478" s="18"/>
      <c r="G478" s="19"/>
      <c r="H478" s="3"/>
      <c r="I478" s="3"/>
      <c r="J478" s="9">
        <f>SUM(R472:R477)</f>
        <v>8825.6</v>
      </c>
      <c r="K478" s="9"/>
    </row>
    <row r="479" spans="1:40" ht="14.25">
      <c r="A479" s="15"/>
      <c r="B479" s="16"/>
      <c r="C479" s="16" t="s">
        <v>51</v>
      </c>
      <c r="D479" s="17" t="s">
        <v>50</v>
      </c>
      <c r="E479" s="3">
        <f>Source!AU652</f>
        <v>10</v>
      </c>
      <c r="F479" s="18"/>
      <c r="G479" s="19"/>
      <c r="H479" s="3"/>
      <c r="I479" s="3"/>
      <c r="J479" s="9">
        <f>SUM(T472:T478)</f>
        <v>1260.8</v>
      </c>
      <c r="K479" s="9"/>
    </row>
    <row r="480" spans="1:40" ht="14.25">
      <c r="A480" s="15"/>
      <c r="B480" s="16"/>
      <c r="C480" s="16" t="s">
        <v>52</v>
      </c>
      <c r="D480" s="17" t="s">
        <v>50</v>
      </c>
      <c r="E480" s="3">
        <f>108</f>
        <v>108</v>
      </c>
      <c r="F480" s="18"/>
      <c r="G480" s="19"/>
      <c r="H480" s="3"/>
      <c r="I480" s="3"/>
      <c r="J480" s="9">
        <f>SUM(V472:V479)</f>
        <v>9091.44</v>
      </c>
      <c r="K480" s="9"/>
      <c r="AL480" s="8"/>
    </row>
    <row r="481" spans="1:22" ht="14.25">
      <c r="A481" s="15"/>
      <c r="B481" s="16"/>
      <c r="C481" s="16" t="s">
        <v>53</v>
      </c>
      <c r="D481" s="17" t="s">
        <v>54</v>
      </c>
      <c r="E481" s="3">
        <f>Source!AQ652</f>
        <v>0.23</v>
      </c>
      <c r="F481" s="18"/>
      <c r="G481" s="19">
        <f>Source!DI652</f>
        <v>0</v>
      </c>
      <c r="H481" s="3">
        <f>Source!AV652</f>
        <v>1</v>
      </c>
      <c r="I481" s="3"/>
      <c r="J481" s="9"/>
      <c r="K481" s="9">
        <f>Source!U652</f>
        <v>46</v>
      </c>
    </row>
    <row r="482" spans="1:22" ht="15">
      <c r="A482" s="25"/>
      <c r="B482" s="25"/>
      <c r="C482" s="25"/>
      <c r="D482" s="25"/>
      <c r="E482" s="25"/>
      <c r="F482" s="25"/>
      <c r="G482" s="25"/>
      <c r="H482" s="25"/>
      <c r="I482" s="71">
        <f>J473+J474+J476+J478+J479+J480+SUM(J477:J477)</f>
        <v>125837.84000000001</v>
      </c>
      <c r="J482" s="71"/>
      <c r="K482" s="26">
        <f>IF(Source!I652&lt;&gt;0,ROUND(I482/Source!I652,2),0)</f>
        <v>629.19000000000005</v>
      </c>
      <c r="P482" s="27">
        <f>I482</f>
        <v>125837.84000000001</v>
      </c>
    </row>
    <row r="483" spans="1:22" ht="76.5">
      <c r="A483" s="15" t="str">
        <f>Source!E654</f>
        <v>2</v>
      </c>
      <c r="B483" s="16" t="str">
        <f>Source!F654</f>
        <v>1.49-9201-1-2/1</v>
      </c>
      <c r="C483" s="16" t="str">
        <f>Source!G654</f>
        <v>Перевозка строительного мусора автосамосвалами грузоподъемностью до 10 т на расстояние 1 км - при механизированной погрузке</v>
      </c>
      <c r="D483" s="17" t="str">
        <f>Source!H654</f>
        <v>т</v>
      </c>
      <c r="E483" s="3">
        <f>Source!I654</f>
        <v>19.2</v>
      </c>
      <c r="F483" s="18"/>
      <c r="G483" s="19"/>
      <c r="H483" s="3"/>
      <c r="I483" s="3"/>
      <c r="J483" s="9"/>
      <c r="K483" s="9"/>
      <c r="L483" s="1" t="s">
        <v>55</v>
      </c>
      <c r="Q483" s="1">
        <f>ROUND((Source!BZ654/100)*ROUND((Source!AF654*Source!AV654)*Source!I654,2),2)</f>
        <v>0</v>
      </c>
      <c r="R483" s="1">
        <f>Source!X654</f>
        <v>0</v>
      </c>
      <c r="S483" s="1">
        <f>ROUND((Source!CA654/100)*ROUND((Source!AF654*Source!AV654)*Source!I654,2),2)</f>
        <v>0</v>
      </c>
      <c r="T483" s="1">
        <f>Source!Y654</f>
        <v>0</v>
      </c>
      <c r="U483" s="1">
        <f>ROUND((175/100)*ROUND((Source!AE654*Source!AV654)*Source!I654,2),2)</f>
        <v>1109.1300000000001</v>
      </c>
      <c r="V483" s="1">
        <f>ROUND((108/100)*ROUND(Source!CS654*Source!I654,2),2)</f>
        <v>684.49</v>
      </c>
    </row>
    <row r="484" spans="1:22">
      <c r="C484" s="29" t="str">
        <f>"Объем: "&amp;Source!I654&amp;"=24*"&amp;"0,8"</f>
        <v>Объем: 19,2=24*0,8</v>
      </c>
    </row>
    <row r="485" spans="1:22" ht="14.25">
      <c r="A485" s="15"/>
      <c r="B485" s="16"/>
      <c r="C485" s="16" t="s">
        <v>43</v>
      </c>
      <c r="D485" s="17"/>
      <c r="E485" s="3"/>
      <c r="F485" s="18">
        <f>Source!AO654</f>
        <v>0</v>
      </c>
      <c r="G485" s="19">
        <f>Source!DG654</f>
        <v>0</v>
      </c>
      <c r="H485" s="3">
        <f>Source!AV654</f>
        <v>1</v>
      </c>
      <c r="I485" s="3">
        <f>IF(Source!BA654&lt;&gt;0,Source!BA654,1)</f>
        <v>1</v>
      </c>
      <c r="J485" s="9">
        <f>Source!S654</f>
        <v>0</v>
      </c>
      <c r="K485" s="9"/>
    </row>
    <row r="486" spans="1:22" ht="14.25">
      <c r="A486" s="15"/>
      <c r="B486" s="16"/>
      <c r="C486" s="16" t="s">
        <v>45</v>
      </c>
      <c r="D486" s="17"/>
      <c r="E486" s="3"/>
      <c r="F486" s="18">
        <f>Source!AM654</f>
        <v>61.22</v>
      </c>
      <c r="G486" s="19">
        <f>Source!DE654</f>
        <v>0</v>
      </c>
      <c r="H486" s="3">
        <f>Source!AV654</f>
        <v>1</v>
      </c>
      <c r="I486" s="3">
        <f>IF(Source!BB654&lt;&gt;0,Source!BB654,1)</f>
        <v>1</v>
      </c>
      <c r="J486" s="9">
        <f>Source!Q654</f>
        <v>1175.42</v>
      </c>
      <c r="K486" s="9"/>
    </row>
    <row r="487" spans="1:22" ht="14.25">
      <c r="A487" s="15"/>
      <c r="B487" s="16"/>
      <c r="C487" s="16" t="s">
        <v>46</v>
      </c>
      <c r="D487" s="17"/>
      <c r="E487" s="3"/>
      <c r="F487" s="18">
        <f>Source!AN654</f>
        <v>33.01</v>
      </c>
      <c r="G487" s="19">
        <f>Source!DF654</f>
        <v>0</v>
      </c>
      <c r="H487" s="3">
        <f>Source!AV654</f>
        <v>1</v>
      </c>
      <c r="I487" s="3">
        <f>IF(Source!BS654&lt;&gt;0,Source!BS654,1)</f>
        <v>1</v>
      </c>
      <c r="J487" s="24">
        <f>Source!R654</f>
        <v>633.79</v>
      </c>
      <c r="K487" s="9"/>
    </row>
    <row r="488" spans="1:22" ht="14.25">
      <c r="A488" s="15"/>
      <c r="B488" s="16"/>
      <c r="C488" s="16" t="s">
        <v>47</v>
      </c>
      <c r="D488" s="17"/>
      <c r="E488" s="3"/>
      <c r="F488" s="18">
        <f>Source!AL654</f>
        <v>0</v>
      </c>
      <c r="G488" s="19">
        <f>Source!DD654</f>
        <v>0</v>
      </c>
      <c r="H488" s="3">
        <f>Source!AW654</f>
        <v>1</v>
      </c>
      <c r="I488" s="3">
        <f>IF(Source!BC654&lt;&gt;0,Source!BC654,1)</f>
        <v>1</v>
      </c>
      <c r="J488" s="9">
        <f>Source!P654</f>
        <v>0</v>
      </c>
      <c r="K488" s="9"/>
    </row>
    <row r="489" spans="1:22" ht="14.25">
      <c r="A489" s="15"/>
      <c r="B489" s="16"/>
      <c r="C489" s="16" t="s">
        <v>49</v>
      </c>
      <c r="D489" s="17" t="s">
        <v>50</v>
      </c>
      <c r="E489" s="3">
        <f>Source!AT654</f>
        <v>0</v>
      </c>
      <c r="F489" s="18"/>
      <c r="G489" s="19"/>
      <c r="H489" s="3"/>
      <c r="I489" s="3"/>
      <c r="J489" s="9">
        <f>SUM(R483:R488)</f>
        <v>0</v>
      </c>
      <c r="K489" s="9"/>
    </row>
    <row r="490" spans="1:22" ht="14.25">
      <c r="A490" s="15"/>
      <c r="B490" s="16"/>
      <c r="C490" s="16" t="s">
        <v>51</v>
      </c>
      <c r="D490" s="17" t="s">
        <v>50</v>
      </c>
      <c r="E490" s="3">
        <f>Source!AU654</f>
        <v>0</v>
      </c>
      <c r="F490" s="18"/>
      <c r="G490" s="19"/>
      <c r="H490" s="3"/>
      <c r="I490" s="3"/>
      <c r="J490" s="9">
        <f>SUM(T483:T489)</f>
        <v>0</v>
      </c>
      <c r="K490" s="9"/>
    </row>
    <row r="491" spans="1:22" ht="14.25">
      <c r="A491" s="15"/>
      <c r="B491" s="16"/>
      <c r="C491" s="16" t="s">
        <v>53</v>
      </c>
      <c r="D491" s="17" t="s">
        <v>54</v>
      </c>
      <c r="E491" s="3">
        <f>Source!AQ654</f>
        <v>0</v>
      </c>
      <c r="F491" s="18"/>
      <c r="G491" s="19">
        <f>Source!DI654</f>
        <v>0</v>
      </c>
      <c r="H491" s="3">
        <f>Source!AV654</f>
        <v>1</v>
      </c>
      <c r="I491" s="3"/>
      <c r="J491" s="9"/>
      <c r="K491" s="9">
        <f>Source!U654</f>
        <v>0</v>
      </c>
    </row>
    <row r="492" spans="1:22" ht="15">
      <c r="A492" s="25"/>
      <c r="B492" s="25"/>
      <c r="C492" s="25"/>
      <c r="D492" s="25"/>
      <c r="E492" s="25"/>
      <c r="F492" s="25"/>
      <c r="G492" s="25"/>
      <c r="H492" s="25"/>
      <c r="I492" s="71">
        <f>J485+J486+J488+J489+J490</f>
        <v>1175.42</v>
      </c>
      <c r="J492" s="71"/>
      <c r="K492" s="26">
        <f>IF(Source!I654&lt;&gt;0,ROUND(I492/Source!I654,2),0)</f>
        <v>61.22</v>
      </c>
      <c r="P492" s="27">
        <f>I492</f>
        <v>1175.42</v>
      </c>
    </row>
    <row r="493" spans="1:22" ht="76.5">
      <c r="A493" s="15" t="str">
        <f>Source!E655</f>
        <v>3</v>
      </c>
      <c r="B493" s="16" t="str">
        <f>Source!F655</f>
        <v>1.49-9201-1-3/1</v>
      </c>
      <c r="C493" s="16" t="str">
        <f>Source!G655</f>
        <v>Перевозка строительного мусора автосамосвалами грузоподъемностью до 10 т - добавляется на каждый последующий 1 км до 100 км</v>
      </c>
      <c r="D493" s="17" t="str">
        <f>Source!H655</f>
        <v>т</v>
      </c>
      <c r="E493" s="3">
        <f>Source!I655</f>
        <v>19.2</v>
      </c>
      <c r="F493" s="18"/>
      <c r="G493" s="19"/>
      <c r="H493" s="3"/>
      <c r="I493" s="3"/>
      <c r="J493" s="9"/>
      <c r="K493" s="9"/>
      <c r="L493" s="1" t="s">
        <v>55</v>
      </c>
      <c r="Q493" s="1">
        <f>ROUND((Source!BZ655/100)*ROUND((Source!AF655*Source!AV655)*Source!I655,2),2)</f>
        <v>0</v>
      </c>
      <c r="R493" s="1">
        <f>Source!X655</f>
        <v>0</v>
      </c>
      <c r="S493" s="1">
        <f>ROUND((Source!CA655/100)*ROUND((Source!AF655*Source!AV655)*Source!I655,2),2)</f>
        <v>0</v>
      </c>
      <c r="T493" s="1">
        <f>Source!Y655</f>
        <v>0</v>
      </c>
      <c r="U493" s="1">
        <f>ROUND((175/100)*ROUND((Source!AE655*Source!AV655)*Source!I655,2),2)</f>
        <v>26800.71</v>
      </c>
      <c r="V493" s="1">
        <f>ROUND((108/100)*ROUND(Source!CS655*Source!I655,2),2)</f>
        <v>16539.87</v>
      </c>
    </row>
    <row r="494" spans="1:22" ht="14.25">
      <c r="A494" s="15"/>
      <c r="B494" s="16"/>
      <c r="C494" s="16" t="s">
        <v>43</v>
      </c>
      <c r="D494" s="17"/>
      <c r="E494" s="3"/>
      <c r="F494" s="18">
        <f>Source!AO655</f>
        <v>0</v>
      </c>
      <c r="G494" s="19" t="str">
        <f>Source!DG655</f>
        <v>*51</v>
      </c>
      <c r="H494" s="3">
        <f>Source!AV655</f>
        <v>1</v>
      </c>
      <c r="I494" s="3">
        <f>IF(Source!BA655&lt;&gt;0,Source!BA655,1)</f>
        <v>1</v>
      </c>
      <c r="J494" s="9">
        <f>Source!S655</f>
        <v>0</v>
      </c>
      <c r="K494" s="9"/>
    </row>
    <row r="495" spans="1:22" ht="14.25">
      <c r="A495" s="15"/>
      <c r="B495" s="16"/>
      <c r="C495" s="16" t="s">
        <v>45</v>
      </c>
      <c r="D495" s="17"/>
      <c r="E495" s="3"/>
      <c r="F495" s="18">
        <f>Source!AM655</f>
        <v>28.99</v>
      </c>
      <c r="G495" s="19" t="str">
        <f>Source!DE655</f>
        <v>*51</v>
      </c>
      <c r="H495" s="3">
        <f>Source!AV655</f>
        <v>1</v>
      </c>
      <c r="I495" s="3">
        <f>IF(Source!BB655&lt;&gt;0,Source!BB655,1)</f>
        <v>1</v>
      </c>
      <c r="J495" s="9">
        <f>Source!Q655</f>
        <v>28387.01</v>
      </c>
      <c r="K495" s="9"/>
    </row>
    <row r="496" spans="1:22" ht="14.25">
      <c r="A496" s="15"/>
      <c r="B496" s="16"/>
      <c r="C496" s="16" t="s">
        <v>46</v>
      </c>
      <c r="D496" s="17"/>
      <c r="E496" s="3"/>
      <c r="F496" s="18">
        <f>Source!AN655</f>
        <v>15.64</v>
      </c>
      <c r="G496" s="19" t="str">
        <f>Source!DF655</f>
        <v>*51</v>
      </c>
      <c r="H496" s="3">
        <f>Source!AV655</f>
        <v>1</v>
      </c>
      <c r="I496" s="3">
        <f>IF(Source!BS655&lt;&gt;0,Source!BS655,1)</f>
        <v>1</v>
      </c>
      <c r="J496" s="24">
        <f>Source!R655</f>
        <v>15314.69</v>
      </c>
      <c r="K496" s="9"/>
    </row>
    <row r="497" spans="1:40" ht="14.25">
      <c r="A497" s="15"/>
      <c r="B497" s="16"/>
      <c r="C497" s="16" t="s">
        <v>47</v>
      </c>
      <c r="D497" s="17"/>
      <c r="E497" s="3"/>
      <c r="F497" s="18">
        <f>Source!AL655</f>
        <v>0</v>
      </c>
      <c r="G497" s="19">
        <f>Source!DD655</f>
        <v>0</v>
      </c>
      <c r="H497" s="3">
        <f>Source!AW655</f>
        <v>1</v>
      </c>
      <c r="I497" s="3">
        <f>IF(Source!BC655&lt;&gt;0,Source!BC655,1)</f>
        <v>1</v>
      </c>
      <c r="J497" s="9">
        <f>Source!P655</f>
        <v>0</v>
      </c>
      <c r="K497" s="9"/>
    </row>
    <row r="498" spans="1:40" ht="14.25">
      <c r="A498" s="15"/>
      <c r="B498" s="16"/>
      <c r="C498" s="16" t="s">
        <v>49</v>
      </c>
      <c r="D498" s="17" t="s">
        <v>50</v>
      </c>
      <c r="E498" s="3">
        <f>Source!AT655</f>
        <v>0</v>
      </c>
      <c r="F498" s="18"/>
      <c r="G498" s="19"/>
      <c r="H498" s="3"/>
      <c r="I498" s="3"/>
      <c r="J498" s="9">
        <f>SUM(R493:R497)</f>
        <v>0</v>
      </c>
      <c r="K498" s="9"/>
    </row>
    <row r="499" spans="1:40" ht="14.25">
      <c r="A499" s="15"/>
      <c r="B499" s="16"/>
      <c r="C499" s="16" t="s">
        <v>51</v>
      </c>
      <c r="D499" s="17" t="s">
        <v>50</v>
      </c>
      <c r="E499" s="3">
        <f>Source!AU655</f>
        <v>0</v>
      </c>
      <c r="F499" s="18"/>
      <c r="G499" s="19"/>
      <c r="H499" s="3"/>
      <c r="I499" s="3"/>
      <c r="J499" s="9">
        <f>SUM(T493:T498)</f>
        <v>0</v>
      </c>
      <c r="K499" s="9"/>
    </row>
    <row r="500" spans="1:40" ht="14.25">
      <c r="A500" s="15"/>
      <c r="B500" s="16"/>
      <c r="C500" s="16" t="s">
        <v>53</v>
      </c>
      <c r="D500" s="17" t="s">
        <v>54</v>
      </c>
      <c r="E500" s="3">
        <f>Source!AQ655</f>
        <v>0</v>
      </c>
      <c r="F500" s="18"/>
      <c r="G500" s="19" t="str">
        <f>Source!DI655</f>
        <v>*51</v>
      </c>
      <c r="H500" s="3">
        <f>Source!AV655</f>
        <v>1</v>
      </c>
      <c r="I500" s="3"/>
      <c r="J500" s="9"/>
      <c r="K500" s="9">
        <f>Source!U655</f>
        <v>0</v>
      </c>
    </row>
    <row r="501" spans="1:40" ht="15">
      <c r="A501" s="25"/>
      <c r="B501" s="25"/>
      <c r="C501" s="25"/>
      <c r="D501" s="25"/>
      <c r="E501" s="25"/>
      <c r="F501" s="25"/>
      <c r="G501" s="25"/>
      <c r="H501" s="25"/>
      <c r="I501" s="71">
        <f>J494+J495+J497+J498+J499</f>
        <v>28387.01</v>
      </c>
      <c r="J501" s="71"/>
      <c r="K501" s="26">
        <f>IF(Source!I655&lt;&gt;0,ROUND(I501/Source!I655,2),0)</f>
        <v>1478.49</v>
      </c>
      <c r="P501" s="27">
        <f>I501</f>
        <v>28387.01</v>
      </c>
    </row>
    <row r="503" spans="1:40" ht="15" customHeight="1">
      <c r="A503" s="72" t="str">
        <f>CONCATENATE("Итого по подразделу: ",IF(Source!G657&lt;&gt;"Новый подраздел",Source!G657,""))</f>
        <v>Итого по подразделу: Ремонт асфальтобетонного покрытия - 200,0 м2</v>
      </c>
      <c r="B503" s="72"/>
      <c r="C503" s="72"/>
      <c r="D503" s="72"/>
      <c r="E503" s="72"/>
      <c r="F503" s="72"/>
      <c r="G503" s="72"/>
      <c r="H503" s="72"/>
      <c r="I503" s="73">
        <f>SUM(P471:P502)</f>
        <v>155400.27000000002</v>
      </c>
      <c r="J503" s="73"/>
      <c r="K503" s="30"/>
    </row>
    <row r="505" spans="1:40" ht="14.25" customHeight="1">
      <c r="C505" s="62" t="str">
        <f>Source!H686</f>
        <v>Итого</v>
      </c>
      <c r="D505" s="62"/>
      <c r="E505" s="62"/>
      <c r="F505" s="62"/>
      <c r="G505" s="62"/>
      <c r="H505" s="62"/>
      <c r="I505" s="67">
        <f>IF(Source!F686=0,"",Source!F686)</f>
        <v>155400.26999999999</v>
      </c>
      <c r="J505" s="67"/>
    </row>
    <row r="506" spans="1:40" ht="14.25" customHeight="1">
      <c r="C506" s="62" t="str">
        <f>Source!H687</f>
        <v>НДС 20%</v>
      </c>
      <c r="D506" s="62"/>
      <c r="E506" s="62"/>
      <c r="F506" s="62"/>
      <c r="G506" s="62"/>
      <c r="H506" s="62"/>
      <c r="I506" s="67">
        <f>IF(Source!F687=0,"",Source!F687)</f>
        <v>31080.05</v>
      </c>
      <c r="J506" s="67"/>
    </row>
    <row r="507" spans="1:40" ht="14.25" customHeight="1">
      <c r="C507" s="62" t="str">
        <f>Source!H688</f>
        <v>Всего</v>
      </c>
      <c r="D507" s="62"/>
      <c r="E507" s="62"/>
      <c r="F507" s="62"/>
      <c r="G507" s="62"/>
      <c r="H507" s="62"/>
      <c r="I507" s="67">
        <f>IF(Source!F688=0,"",Source!F688)</f>
        <v>186480.32</v>
      </c>
      <c r="J507" s="67"/>
    </row>
    <row r="508" spans="1:40" ht="14.25" customHeight="1">
      <c r="C508" s="62" t="str">
        <f>Source!H689</f>
        <v>С учётом выделенного финансирования к - 0,5857501461</v>
      </c>
      <c r="D508" s="62"/>
      <c r="E508" s="62"/>
      <c r="F508" s="62"/>
      <c r="G508" s="62"/>
      <c r="H508" s="62"/>
      <c r="I508" s="74">
        <f>IF(Source!F689=0,"",Source!F689)</f>
        <v>109230.87</v>
      </c>
      <c r="J508" s="74"/>
    </row>
    <row r="510" spans="1:40" ht="16.5" customHeight="1">
      <c r="A510" s="70" t="str">
        <f>CONCATENATE("Подраздел: ",IF(Source!G691&lt;&gt;"Новый подраздел",Source!G691,""))</f>
        <v>Подраздел: Замена бортового камня - 40,0 м.п.</v>
      </c>
      <c r="B510" s="70"/>
      <c r="C510" s="70"/>
      <c r="D510" s="70"/>
      <c r="E510" s="70"/>
      <c r="F510" s="70"/>
      <c r="G510" s="70"/>
      <c r="H510" s="70"/>
      <c r="I510" s="70"/>
      <c r="J510" s="70"/>
      <c r="K510" s="70"/>
    </row>
    <row r="511" spans="1:40" ht="51">
      <c r="A511" s="15" t="str">
        <f>Source!E695</f>
        <v>1</v>
      </c>
      <c r="B511" s="16" t="str">
        <f>Source!F695</f>
        <v>2.1-3202-1-1/1</v>
      </c>
      <c r="C511" s="16" t="str">
        <f>Source!G695</f>
        <v>Замена бортового камня бетонного во дворовых территориях</v>
      </c>
      <c r="D511" s="17" t="str">
        <f>Source!H695</f>
        <v>м</v>
      </c>
      <c r="E511" s="3">
        <f>Source!I695</f>
        <v>40</v>
      </c>
      <c r="F511" s="18"/>
      <c r="G511" s="19"/>
      <c r="H511" s="3"/>
      <c r="I511" s="3"/>
      <c r="J511" s="9"/>
      <c r="K511" s="9"/>
      <c r="L511" s="45" t="s">
        <v>56</v>
      </c>
      <c r="M511" s="1">
        <v>40</v>
      </c>
      <c r="N511" s="1" t="s">
        <v>57</v>
      </c>
      <c r="Q511" s="1">
        <f>ROUND((Source!BZ695/100)*ROUND((Source!AF695*Source!AV695)*Source!I695,2),2)</f>
        <v>4147.92</v>
      </c>
      <c r="R511" s="1">
        <f>Source!X695</f>
        <v>4147.92</v>
      </c>
      <c r="S511" s="1">
        <f>ROUND((Source!CA695/100)*ROUND((Source!AF695*Source!AV695)*Source!I695,2),2)</f>
        <v>592.55999999999995</v>
      </c>
      <c r="T511" s="1">
        <f>Source!Y695</f>
        <v>592.55999999999995</v>
      </c>
      <c r="U511" s="1">
        <f>ROUND((175/100)*ROUND((Source!AE695*Source!AV695)*Source!I695,2),2)</f>
        <v>7911.4</v>
      </c>
      <c r="V511" s="1">
        <f>ROUND((108/100)*ROUND(Source!CS695*Source!I695,2),2)</f>
        <v>4882.46</v>
      </c>
      <c r="AK511" s="21">
        <v>58649.93</v>
      </c>
      <c r="AL511" s="1" t="s">
        <v>72</v>
      </c>
      <c r="AM511" s="46" t="s">
        <v>58</v>
      </c>
      <c r="AN511" s="41" t="s">
        <v>59</v>
      </c>
    </row>
    <row r="512" spans="1:40" ht="38.25">
      <c r="A512" s="15"/>
      <c r="B512" s="16"/>
      <c r="C512" s="16" t="s">
        <v>43</v>
      </c>
      <c r="D512" s="17"/>
      <c r="E512" s="3"/>
      <c r="F512" s="18">
        <f>Source!AO695</f>
        <v>148.13999999999999</v>
      </c>
      <c r="G512" s="19">
        <f>Source!DG695</f>
        <v>0</v>
      </c>
      <c r="H512" s="3">
        <f>Source!AV695</f>
        <v>1</v>
      </c>
      <c r="I512" s="3">
        <f>IF(Source!BA695&lt;&gt;0,Source!BA695,1)</f>
        <v>1</v>
      </c>
      <c r="J512" s="9">
        <f>Source!S695</f>
        <v>5925.6</v>
      </c>
      <c r="K512" s="9"/>
      <c r="N512" s="1" t="s">
        <v>44</v>
      </c>
      <c r="AK512" s="23">
        <v>41225.050000000003</v>
      </c>
    </row>
    <row r="513" spans="1:38" ht="14.25">
      <c r="A513" s="15"/>
      <c r="B513" s="16"/>
      <c r="C513" s="16" t="s">
        <v>45</v>
      </c>
      <c r="D513" s="17"/>
      <c r="E513" s="3"/>
      <c r="F513" s="18">
        <f>Source!AM695</f>
        <v>199.97</v>
      </c>
      <c r="G513" s="19">
        <f>Source!DE695</f>
        <v>0</v>
      </c>
      <c r="H513" s="3">
        <f>Source!AV695</f>
        <v>1</v>
      </c>
      <c r="I513" s="3">
        <f>IF(Source!BB695&lt;&gt;0,Source!BB695,1)</f>
        <v>1</v>
      </c>
      <c r="J513" s="9">
        <f>Source!Q695</f>
        <v>7998.8</v>
      </c>
      <c r="K513" s="9"/>
    </row>
    <row r="514" spans="1:38" ht="14.25">
      <c r="A514" s="15"/>
      <c r="B514" s="16"/>
      <c r="C514" s="16" t="s">
        <v>46</v>
      </c>
      <c r="D514" s="17"/>
      <c r="E514" s="3"/>
      <c r="F514" s="18">
        <f>Source!AN695</f>
        <v>113.02</v>
      </c>
      <c r="G514" s="19">
        <f>Source!DF695</f>
        <v>0</v>
      </c>
      <c r="H514" s="3">
        <f>Source!AV695</f>
        <v>1</v>
      </c>
      <c r="I514" s="3">
        <f>IF(Source!BS695&lt;&gt;0,Source!BS695,1)</f>
        <v>1</v>
      </c>
      <c r="J514" s="24">
        <f>Source!R695</f>
        <v>4520.8</v>
      </c>
      <c r="K514" s="9"/>
    </row>
    <row r="515" spans="1:38" ht="14.25">
      <c r="A515" s="15"/>
      <c r="B515" s="16"/>
      <c r="C515" s="16" t="s">
        <v>47</v>
      </c>
      <c r="D515" s="17"/>
      <c r="E515" s="3"/>
      <c r="F515" s="18">
        <f>Source!AL695</f>
        <v>574.54999999999995</v>
      </c>
      <c r="G515" s="19">
        <f>Source!DD695</f>
        <v>0</v>
      </c>
      <c r="H515" s="3">
        <f>Source!AW695</f>
        <v>1</v>
      </c>
      <c r="I515" s="3">
        <f>IF(Source!BC695&lt;&gt;0,Source!BC695,1)</f>
        <v>1</v>
      </c>
      <c r="J515" s="9">
        <f>Source!P695</f>
        <v>22982</v>
      </c>
      <c r="K515" s="9"/>
    </row>
    <row r="516" spans="1:38" ht="28.5">
      <c r="A516" s="15" t="str">
        <f>Source!E696</f>
        <v>1,1</v>
      </c>
      <c r="B516" s="16" t="str">
        <f>Source!F696</f>
        <v>9999990001</v>
      </c>
      <c r="C516" s="16" t="s">
        <v>48</v>
      </c>
      <c r="D516" s="17" t="str">
        <f>Source!H696</f>
        <v>т</v>
      </c>
      <c r="E516" s="3">
        <f>Source!I696</f>
        <v>-9.84</v>
      </c>
      <c r="F516" s="18">
        <f>Source!AK696</f>
        <v>0</v>
      </c>
      <c r="G516" s="19"/>
      <c r="H516" s="3">
        <f>Source!AW696</f>
        <v>1</v>
      </c>
      <c r="I516" s="3">
        <f>IF(Source!BC696&lt;&gt;0,Source!BC696,1)</f>
        <v>1</v>
      </c>
      <c r="J516" s="9">
        <f>Source!O696</f>
        <v>0</v>
      </c>
      <c r="K516" s="9"/>
      <c r="Q516" s="1">
        <f>ROUND((Source!BZ696/100)*ROUND((Source!AF696*Source!AV696)*Source!I696,2),2)</f>
        <v>0</v>
      </c>
      <c r="R516" s="1">
        <f>Source!X696</f>
        <v>0</v>
      </c>
      <c r="S516" s="1">
        <f>ROUND((Source!CA696/100)*ROUND((Source!AF696*Source!AV696)*Source!I696,2),2)</f>
        <v>0</v>
      </c>
      <c r="T516" s="1">
        <f>Source!Y696</f>
        <v>0</v>
      </c>
      <c r="U516" s="1">
        <f>ROUND((175/100)*ROUND((Source!AE696*Source!AV696)*Source!I696,2),2)</f>
        <v>0</v>
      </c>
      <c r="V516" s="1">
        <f>ROUND((108/100)*ROUND(Source!CS696*Source!I696,2),2)</f>
        <v>0</v>
      </c>
      <c r="AL516" s="8"/>
    </row>
    <row r="517" spans="1:38" ht="14.25">
      <c r="A517" s="15"/>
      <c r="B517" s="16"/>
      <c r="C517" s="16" t="s">
        <v>49</v>
      </c>
      <c r="D517" s="17" t="s">
        <v>50</v>
      </c>
      <c r="E517" s="3">
        <f>Source!AT695</f>
        <v>70</v>
      </c>
      <c r="F517" s="18"/>
      <c r="G517" s="19"/>
      <c r="H517" s="3"/>
      <c r="I517" s="3"/>
      <c r="J517" s="9">
        <f>SUM(R511:R516)</f>
        <v>4147.92</v>
      </c>
      <c r="K517" s="9"/>
    </row>
    <row r="518" spans="1:38" ht="14.25">
      <c r="A518" s="15"/>
      <c r="B518" s="16"/>
      <c r="C518" s="16" t="s">
        <v>51</v>
      </c>
      <c r="D518" s="17" t="s">
        <v>50</v>
      </c>
      <c r="E518" s="3">
        <f>Source!AU695</f>
        <v>10</v>
      </c>
      <c r="F518" s="18"/>
      <c r="G518" s="19"/>
      <c r="H518" s="3"/>
      <c r="I518" s="3"/>
      <c r="J518" s="9">
        <f>SUM(T511:T517)</f>
        <v>592.55999999999995</v>
      </c>
      <c r="K518" s="9"/>
    </row>
    <row r="519" spans="1:38" ht="14.25">
      <c r="A519" s="15"/>
      <c r="B519" s="16"/>
      <c r="C519" s="16" t="s">
        <v>52</v>
      </c>
      <c r="D519" s="17" t="s">
        <v>50</v>
      </c>
      <c r="E519" s="3">
        <f>108</f>
        <v>108</v>
      </c>
      <c r="F519" s="18"/>
      <c r="G519" s="19"/>
      <c r="H519" s="3"/>
      <c r="I519" s="3"/>
      <c r="J519" s="9">
        <f>SUM(V511:V518)</f>
        <v>4882.46</v>
      </c>
      <c r="K519" s="9"/>
    </row>
    <row r="520" spans="1:38" ht="14.25">
      <c r="A520" s="15"/>
      <c r="B520" s="16"/>
      <c r="C520" s="16" t="s">
        <v>53</v>
      </c>
      <c r="D520" s="17" t="s">
        <v>54</v>
      </c>
      <c r="E520" s="3">
        <f>Source!AQ695</f>
        <v>0.66</v>
      </c>
      <c r="F520" s="18"/>
      <c r="G520" s="19">
        <f>Source!DI695</f>
        <v>0</v>
      </c>
      <c r="H520" s="3">
        <f>Source!AV695</f>
        <v>1</v>
      </c>
      <c r="I520" s="3"/>
      <c r="J520" s="9"/>
      <c r="K520" s="9">
        <f>Source!U695</f>
        <v>26.400000000000002</v>
      </c>
    </row>
    <row r="521" spans="1:38" ht="15">
      <c r="A521" s="25"/>
      <c r="B521" s="25"/>
      <c r="C521" s="25"/>
      <c r="D521" s="25"/>
      <c r="E521" s="25"/>
      <c r="F521" s="25"/>
      <c r="G521" s="25"/>
      <c r="H521" s="25"/>
      <c r="I521" s="71">
        <f>J512+J513+J515+J517+J518+J519+SUM(J516:J516)</f>
        <v>46529.34</v>
      </c>
      <c r="J521" s="71"/>
      <c r="K521" s="26">
        <f>IF(Source!I695&lt;&gt;0,ROUND(I521/Source!I695,2),0)</f>
        <v>1163.23</v>
      </c>
      <c r="P521" s="27">
        <f>I521</f>
        <v>46529.34</v>
      </c>
    </row>
    <row r="522" spans="1:38" ht="90">
      <c r="A522" s="15" t="str">
        <f>Source!E697</f>
        <v>2</v>
      </c>
      <c r="B522" s="16" t="str">
        <f>Source!F697</f>
        <v>1.49-9201-1-2/1</v>
      </c>
      <c r="C522" s="16" t="str">
        <f>Source!G697</f>
        <v>Перевозка строительного мусора автосамосвалами грузоподъемностью до 10 т на расстояние 1 км - при механизированной погрузке</v>
      </c>
      <c r="D522" s="17" t="str">
        <f>Source!H697</f>
        <v>т</v>
      </c>
      <c r="E522" s="3">
        <f>Source!I697</f>
        <v>7.8719999999999999</v>
      </c>
      <c r="F522" s="18"/>
      <c r="G522" s="19"/>
      <c r="H522" s="3"/>
      <c r="I522" s="3"/>
      <c r="J522" s="9"/>
      <c r="K522" s="9"/>
      <c r="L522" s="34" t="s">
        <v>61</v>
      </c>
      <c r="Q522" s="1">
        <f>ROUND((Source!BZ697/100)*ROUND((Source!AF697*Source!AV697)*Source!I697,2),2)</f>
        <v>0</v>
      </c>
      <c r="R522" s="1">
        <f>Source!X697</f>
        <v>0</v>
      </c>
      <c r="S522" s="1">
        <f>ROUND((Source!CA697/100)*ROUND((Source!AF697*Source!AV697)*Source!I697,2),2)</f>
        <v>0</v>
      </c>
      <c r="T522" s="1">
        <f>Source!Y697</f>
        <v>0</v>
      </c>
      <c r="U522" s="1">
        <f>ROUND((175/100)*ROUND((Source!AE697*Source!AV697)*Source!I697,2),2)</f>
        <v>454.74</v>
      </c>
      <c r="V522" s="1">
        <f>ROUND((108/100)*ROUND(Source!CS697*Source!I697,2),2)</f>
        <v>280.64</v>
      </c>
    </row>
    <row r="523" spans="1:38">
      <c r="C523" s="29" t="str">
        <f>"Объем: "&amp;Source!I697&amp;"=9,84*"&amp;"0,8"</f>
        <v>Объем: 7,872=9,84*0,8</v>
      </c>
    </row>
    <row r="524" spans="1:38" ht="14.25">
      <c r="A524" s="15"/>
      <c r="B524" s="16"/>
      <c r="C524" s="16" t="s">
        <v>43</v>
      </c>
      <c r="D524" s="17"/>
      <c r="E524" s="3"/>
      <c r="F524" s="18">
        <f>Source!AO697</f>
        <v>0</v>
      </c>
      <c r="G524" s="19">
        <f>Source!DG697</f>
        <v>0</v>
      </c>
      <c r="H524" s="3">
        <f>Source!AV697</f>
        <v>1</v>
      </c>
      <c r="I524" s="3">
        <f>IF(Source!BA697&lt;&gt;0,Source!BA697,1)</f>
        <v>1</v>
      </c>
      <c r="J524" s="9">
        <f>Source!S697</f>
        <v>0</v>
      </c>
      <c r="K524" s="9"/>
    </row>
    <row r="525" spans="1:38" ht="14.25">
      <c r="A525" s="15"/>
      <c r="B525" s="16"/>
      <c r="C525" s="16" t="s">
        <v>45</v>
      </c>
      <c r="D525" s="17"/>
      <c r="E525" s="3"/>
      <c r="F525" s="18">
        <f>Source!AM697</f>
        <v>61.22</v>
      </c>
      <c r="G525" s="19">
        <f>Source!DE697</f>
        <v>0</v>
      </c>
      <c r="H525" s="3">
        <f>Source!AV697</f>
        <v>1</v>
      </c>
      <c r="I525" s="3">
        <f>IF(Source!BB697&lt;&gt;0,Source!BB697,1)</f>
        <v>1</v>
      </c>
      <c r="J525" s="9">
        <f>Source!Q697</f>
        <v>481.92</v>
      </c>
      <c r="K525" s="9"/>
    </row>
    <row r="526" spans="1:38" ht="14.25">
      <c r="A526" s="15"/>
      <c r="B526" s="16"/>
      <c r="C526" s="16" t="s">
        <v>46</v>
      </c>
      <c r="D526" s="17"/>
      <c r="E526" s="3"/>
      <c r="F526" s="18">
        <f>Source!AN697</f>
        <v>33.01</v>
      </c>
      <c r="G526" s="19">
        <f>Source!DF697</f>
        <v>0</v>
      </c>
      <c r="H526" s="3">
        <f>Source!AV697</f>
        <v>1</v>
      </c>
      <c r="I526" s="3">
        <f>IF(Source!BS697&lt;&gt;0,Source!BS697,1)</f>
        <v>1</v>
      </c>
      <c r="J526" s="24">
        <f>Source!R697</f>
        <v>259.85000000000002</v>
      </c>
      <c r="K526" s="9"/>
    </row>
    <row r="527" spans="1:38" ht="14.25">
      <c r="A527" s="15"/>
      <c r="B527" s="16"/>
      <c r="C527" s="16" t="s">
        <v>47</v>
      </c>
      <c r="D527" s="17"/>
      <c r="E527" s="3"/>
      <c r="F527" s="18">
        <f>Source!AL697</f>
        <v>0</v>
      </c>
      <c r="G527" s="19">
        <f>Source!DD697</f>
        <v>0</v>
      </c>
      <c r="H527" s="3">
        <f>Source!AW697</f>
        <v>1</v>
      </c>
      <c r="I527" s="3">
        <f>IF(Source!BC697&lt;&gt;0,Source!BC697,1)</f>
        <v>1</v>
      </c>
      <c r="J527" s="9">
        <f>Source!P697</f>
        <v>0</v>
      </c>
      <c r="K527" s="9"/>
    </row>
    <row r="528" spans="1:38" ht="14.25">
      <c r="A528" s="15"/>
      <c r="B528" s="16"/>
      <c r="C528" s="16" t="s">
        <v>49</v>
      </c>
      <c r="D528" s="17" t="s">
        <v>50</v>
      </c>
      <c r="E528" s="3">
        <f>Source!AT697</f>
        <v>0</v>
      </c>
      <c r="F528" s="18"/>
      <c r="G528" s="19"/>
      <c r="H528" s="3"/>
      <c r="I528" s="3"/>
      <c r="J528" s="9">
        <f>SUM(R522:R527)</f>
        <v>0</v>
      </c>
      <c r="K528" s="9"/>
    </row>
    <row r="529" spans="1:22" ht="14.25">
      <c r="A529" s="15"/>
      <c r="B529" s="16"/>
      <c r="C529" s="16" t="s">
        <v>51</v>
      </c>
      <c r="D529" s="17" t="s">
        <v>50</v>
      </c>
      <c r="E529" s="3">
        <f>Source!AU697</f>
        <v>0</v>
      </c>
      <c r="F529" s="18"/>
      <c r="G529" s="19"/>
      <c r="H529" s="3"/>
      <c r="I529" s="3"/>
      <c r="J529" s="9">
        <f>SUM(T522:T528)</f>
        <v>0</v>
      </c>
      <c r="K529" s="9"/>
    </row>
    <row r="530" spans="1:22" ht="14.25">
      <c r="A530" s="15"/>
      <c r="B530" s="16"/>
      <c r="C530" s="16" t="s">
        <v>53</v>
      </c>
      <c r="D530" s="17" t="s">
        <v>54</v>
      </c>
      <c r="E530" s="3">
        <f>Source!AQ697</f>
        <v>0</v>
      </c>
      <c r="F530" s="18"/>
      <c r="G530" s="19">
        <f>Source!DI697</f>
        <v>0</v>
      </c>
      <c r="H530" s="3">
        <f>Source!AV697</f>
        <v>1</v>
      </c>
      <c r="I530" s="3"/>
      <c r="J530" s="9"/>
      <c r="K530" s="9">
        <f>Source!U697</f>
        <v>0</v>
      </c>
    </row>
    <row r="531" spans="1:22" ht="15">
      <c r="A531" s="25"/>
      <c r="B531" s="25"/>
      <c r="C531" s="25"/>
      <c r="D531" s="25"/>
      <c r="E531" s="25"/>
      <c r="F531" s="25"/>
      <c r="G531" s="25"/>
      <c r="H531" s="25"/>
      <c r="I531" s="71">
        <f>J524+J525+J527+J528+J529</f>
        <v>481.92</v>
      </c>
      <c r="J531" s="71"/>
      <c r="K531" s="26">
        <f>IF(Source!I697&lt;&gt;0,ROUND(I531/Source!I697,2),0)</f>
        <v>61.22</v>
      </c>
      <c r="P531" s="27">
        <f>I531</f>
        <v>481.92</v>
      </c>
    </row>
    <row r="532" spans="1:22" ht="90">
      <c r="A532" s="15" t="str">
        <f>Source!E698</f>
        <v>3</v>
      </c>
      <c r="B532" s="16" t="str">
        <f>Source!F698</f>
        <v>1.49-9201-1-3/1</v>
      </c>
      <c r="C532" s="16" t="str">
        <f>Source!G698</f>
        <v>Перевозка строительного мусора автосамосвалами грузоподъемностью до 10 т - добавляется на каждый последующий 1 км до 100 км</v>
      </c>
      <c r="D532" s="17" t="str">
        <f>Source!H698</f>
        <v>т</v>
      </c>
      <c r="E532" s="3">
        <f>Source!I698</f>
        <v>7.8719999999999999</v>
      </c>
      <c r="F532" s="18"/>
      <c r="G532" s="19"/>
      <c r="H532" s="3"/>
      <c r="I532" s="3"/>
      <c r="J532" s="9"/>
      <c r="K532" s="9"/>
      <c r="L532" s="34" t="s">
        <v>61</v>
      </c>
      <c r="Q532" s="1">
        <f>ROUND((Source!BZ698/100)*ROUND((Source!AF698*Source!AV698)*Source!I698,2),2)</f>
        <v>0</v>
      </c>
      <c r="R532" s="1">
        <f>Source!X698</f>
        <v>0</v>
      </c>
      <c r="S532" s="1">
        <f>ROUND((Source!CA698/100)*ROUND((Source!AF698*Source!AV698)*Source!I698,2),2)</f>
        <v>0</v>
      </c>
      <c r="T532" s="1">
        <f>Source!Y698</f>
        <v>0</v>
      </c>
      <c r="U532" s="1">
        <f>ROUND((175/100)*ROUND((Source!AE698*Source!AV698)*Source!I698,2),2)</f>
        <v>10988.29</v>
      </c>
      <c r="V532" s="1">
        <f>ROUND((108/100)*ROUND(Source!CS698*Source!I698,2),2)</f>
        <v>6781.34</v>
      </c>
    </row>
    <row r="533" spans="1:22" ht="14.25">
      <c r="A533" s="15"/>
      <c r="B533" s="16"/>
      <c r="C533" s="16" t="s">
        <v>43</v>
      </c>
      <c r="D533" s="17"/>
      <c r="E533" s="3"/>
      <c r="F533" s="18">
        <f>Source!AO698</f>
        <v>0</v>
      </c>
      <c r="G533" s="19" t="str">
        <f>Source!DG698</f>
        <v>*51</v>
      </c>
      <c r="H533" s="3">
        <f>Source!AV698</f>
        <v>1</v>
      </c>
      <c r="I533" s="3">
        <f>IF(Source!BA698&lt;&gt;0,Source!BA698,1)</f>
        <v>1</v>
      </c>
      <c r="J533" s="9">
        <f>Source!S698</f>
        <v>0</v>
      </c>
      <c r="K533" s="9"/>
    </row>
    <row r="534" spans="1:22" ht="14.25">
      <c r="A534" s="15"/>
      <c r="B534" s="16"/>
      <c r="C534" s="16" t="s">
        <v>45</v>
      </c>
      <c r="D534" s="17"/>
      <c r="E534" s="3"/>
      <c r="F534" s="18">
        <f>Source!AM698</f>
        <v>28.99</v>
      </c>
      <c r="G534" s="19" t="str">
        <f>Source!DE698</f>
        <v>*51</v>
      </c>
      <c r="H534" s="3">
        <f>Source!AV698</f>
        <v>1</v>
      </c>
      <c r="I534" s="3">
        <f>IF(Source!BB698&lt;&gt;0,Source!BB698,1)</f>
        <v>1</v>
      </c>
      <c r="J534" s="9">
        <f>Source!Q698</f>
        <v>11638.67</v>
      </c>
      <c r="K534" s="9"/>
    </row>
    <row r="535" spans="1:22" ht="14.25">
      <c r="A535" s="15"/>
      <c r="B535" s="16"/>
      <c r="C535" s="16" t="s">
        <v>46</v>
      </c>
      <c r="D535" s="17"/>
      <c r="E535" s="3"/>
      <c r="F535" s="18">
        <f>Source!AN698</f>
        <v>15.64</v>
      </c>
      <c r="G535" s="19" t="str">
        <f>Source!DF698</f>
        <v>*51</v>
      </c>
      <c r="H535" s="3">
        <f>Source!AV698</f>
        <v>1</v>
      </c>
      <c r="I535" s="3">
        <f>IF(Source!BS698&lt;&gt;0,Source!BS698,1)</f>
        <v>1</v>
      </c>
      <c r="J535" s="24">
        <f>Source!R698</f>
        <v>6279.02</v>
      </c>
      <c r="K535" s="9"/>
    </row>
    <row r="536" spans="1:22" ht="14.25">
      <c r="A536" s="15"/>
      <c r="B536" s="16"/>
      <c r="C536" s="16" t="s">
        <v>47</v>
      </c>
      <c r="D536" s="17"/>
      <c r="E536" s="3"/>
      <c r="F536" s="18">
        <f>Source!AL698</f>
        <v>0</v>
      </c>
      <c r="G536" s="19">
        <f>Source!DD698</f>
        <v>0</v>
      </c>
      <c r="H536" s="3">
        <f>Source!AW698</f>
        <v>1</v>
      </c>
      <c r="I536" s="3">
        <f>IF(Source!BC698&lt;&gt;0,Source!BC698,1)</f>
        <v>1</v>
      </c>
      <c r="J536" s="9">
        <f>Source!P698</f>
        <v>0</v>
      </c>
      <c r="K536" s="9"/>
    </row>
    <row r="537" spans="1:22" ht="14.25">
      <c r="A537" s="15"/>
      <c r="B537" s="16"/>
      <c r="C537" s="16" t="s">
        <v>49</v>
      </c>
      <c r="D537" s="17" t="s">
        <v>50</v>
      </c>
      <c r="E537" s="3">
        <f>Source!AT698</f>
        <v>0</v>
      </c>
      <c r="F537" s="18"/>
      <c r="G537" s="19"/>
      <c r="H537" s="3"/>
      <c r="I537" s="3"/>
      <c r="J537" s="9">
        <f>SUM(R532:R536)</f>
        <v>0</v>
      </c>
      <c r="K537" s="9"/>
    </row>
    <row r="538" spans="1:22" ht="14.25">
      <c r="A538" s="15"/>
      <c r="B538" s="16"/>
      <c r="C538" s="16" t="s">
        <v>51</v>
      </c>
      <c r="D538" s="17" t="s">
        <v>50</v>
      </c>
      <c r="E538" s="3">
        <f>Source!AU698</f>
        <v>0</v>
      </c>
      <c r="F538" s="18"/>
      <c r="G538" s="19"/>
      <c r="H538" s="3"/>
      <c r="I538" s="3"/>
      <c r="J538" s="9">
        <f>SUM(T532:T537)</f>
        <v>0</v>
      </c>
      <c r="K538" s="9"/>
    </row>
    <row r="539" spans="1:22" ht="14.25">
      <c r="A539" s="15"/>
      <c r="B539" s="16"/>
      <c r="C539" s="16" t="s">
        <v>53</v>
      </c>
      <c r="D539" s="17" t="s">
        <v>54</v>
      </c>
      <c r="E539" s="3">
        <f>Source!AQ698</f>
        <v>0</v>
      </c>
      <c r="F539" s="18"/>
      <c r="G539" s="19" t="str">
        <f>Source!DI698</f>
        <v>*51</v>
      </c>
      <c r="H539" s="3">
        <f>Source!AV698</f>
        <v>1</v>
      </c>
      <c r="I539" s="3"/>
      <c r="J539" s="9"/>
      <c r="K539" s="9">
        <f>Source!U698</f>
        <v>0</v>
      </c>
    </row>
    <row r="540" spans="1:22" ht="15">
      <c r="A540" s="25"/>
      <c r="B540" s="25"/>
      <c r="C540" s="25"/>
      <c r="D540" s="25"/>
      <c r="E540" s="25"/>
      <c r="F540" s="25"/>
      <c r="G540" s="25"/>
      <c r="H540" s="25"/>
      <c r="I540" s="71">
        <f>J533+J534+J536+J537+J538</f>
        <v>11638.67</v>
      </c>
      <c r="J540" s="71"/>
      <c r="K540" s="26">
        <f>IF(Source!I698&lt;&gt;0,ROUND(I540/Source!I698,2),0)</f>
        <v>1478.49</v>
      </c>
      <c r="P540" s="27">
        <f>I540</f>
        <v>11638.67</v>
      </c>
    </row>
    <row r="542" spans="1:22" ht="15" customHeight="1">
      <c r="A542" s="72" t="str">
        <f>CONCATENATE("Итого по подразделу: ",IF(Source!G700&lt;&gt;"Новый подраздел",Source!G700,""))</f>
        <v>Итого по подразделу: Замена бортового камня - 40,0 м.п.</v>
      </c>
      <c r="B542" s="72"/>
      <c r="C542" s="72"/>
      <c r="D542" s="72"/>
      <c r="E542" s="72"/>
      <c r="F542" s="72"/>
      <c r="G542" s="72"/>
      <c r="H542" s="72"/>
      <c r="I542" s="73">
        <f>SUM(P510:P541)</f>
        <v>58649.929999999993</v>
      </c>
      <c r="J542" s="73"/>
      <c r="K542" s="30"/>
    </row>
    <row r="544" spans="1:22" ht="14.25" customHeight="1">
      <c r="C544" s="62" t="str">
        <f>Source!H729</f>
        <v>Итого</v>
      </c>
      <c r="D544" s="62"/>
      <c r="E544" s="62"/>
      <c r="F544" s="62"/>
      <c r="G544" s="62"/>
      <c r="H544" s="62"/>
      <c r="I544" s="67">
        <f>IF(Source!F729=0,"",Source!F729)</f>
        <v>58649.93</v>
      </c>
      <c r="J544" s="67"/>
    </row>
    <row r="545" spans="1:40" ht="14.25" customHeight="1">
      <c r="C545" s="62" t="str">
        <f>Source!H730</f>
        <v>НДС 20%</v>
      </c>
      <c r="D545" s="62"/>
      <c r="E545" s="62"/>
      <c r="F545" s="62"/>
      <c r="G545" s="62"/>
      <c r="H545" s="62"/>
      <c r="I545" s="67">
        <f>IF(Source!F730=0,"",Source!F730)</f>
        <v>11729.99</v>
      </c>
      <c r="J545" s="67"/>
    </row>
    <row r="546" spans="1:40" ht="14.25" customHeight="1">
      <c r="C546" s="62" t="str">
        <f>Source!H731</f>
        <v>Всего</v>
      </c>
      <c r="D546" s="62"/>
      <c r="E546" s="62"/>
      <c r="F546" s="62"/>
      <c r="G546" s="62"/>
      <c r="H546" s="62"/>
      <c r="I546" s="67">
        <f>IF(Source!F731=0,"",Source!F731)</f>
        <v>70379.92</v>
      </c>
      <c r="J546" s="67"/>
    </row>
    <row r="547" spans="1:40" ht="14.25" customHeight="1">
      <c r="C547" s="62" t="str">
        <f>Source!H732</f>
        <v>С учётом выделенного финансирования к - 0,5857501461</v>
      </c>
      <c r="D547" s="62"/>
      <c r="E547" s="62"/>
      <c r="F547" s="62"/>
      <c r="G547" s="62"/>
      <c r="H547" s="62"/>
      <c r="I547" s="74">
        <f>IF(Source!F732=0,"",Source!F732)</f>
        <v>41225.050000000003</v>
      </c>
      <c r="J547" s="74"/>
    </row>
    <row r="549" spans="1:40" ht="15" customHeight="1">
      <c r="A549" s="72" t="str">
        <f>CONCATENATE("Итого по разделу: ",IF(Source!G734&lt;&gt;"Новый раздел",Source!G734,""))</f>
        <v>Итого по разделу: Мусульманское кладбище, 2-ой Рощинский проезд</v>
      </c>
      <c r="B549" s="72"/>
      <c r="C549" s="72"/>
      <c r="D549" s="72"/>
      <c r="E549" s="72"/>
      <c r="F549" s="72"/>
      <c r="G549" s="72"/>
      <c r="H549" s="72"/>
      <c r="I549" s="76">
        <f>SUM(P469:P548)</f>
        <v>214050.20000000004</v>
      </c>
      <c r="J549" s="76"/>
      <c r="K549" s="30"/>
    </row>
    <row r="551" spans="1:40" ht="14.25" customHeight="1">
      <c r="C551" s="62" t="str">
        <f>Source!H763</f>
        <v>Итого</v>
      </c>
      <c r="D551" s="62"/>
      <c r="E551" s="62"/>
      <c r="F551" s="62"/>
      <c r="G551" s="62"/>
      <c r="H551" s="62"/>
      <c r="I551" s="67">
        <f>IF(Source!F763=0,"",Source!F763)</f>
        <v>214050.2</v>
      </c>
      <c r="J551" s="67"/>
    </row>
    <row r="552" spans="1:40" ht="14.25" customHeight="1">
      <c r="C552" s="62" t="str">
        <f>Source!H764</f>
        <v>НДС 20%</v>
      </c>
      <c r="D552" s="62"/>
      <c r="E552" s="62"/>
      <c r="F552" s="62"/>
      <c r="G552" s="62"/>
      <c r="H552" s="62"/>
      <c r="I552" s="67">
        <f>IF(Source!F764=0,"",Source!F764)</f>
        <v>42810.04</v>
      </c>
      <c r="J552" s="67"/>
      <c r="L552" s="40">
        <f>I506+I545</f>
        <v>42810.04</v>
      </c>
    </row>
    <row r="553" spans="1:40" ht="14.25" customHeight="1">
      <c r="C553" s="62" t="str">
        <f>Source!H765</f>
        <v>Всего</v>
      </c>
      <c r="D553" s="62"/>
      <c r="E553" s="62"/>
      <c r="F553" s="62"/>
      <c r="G553" s="62"/>
      <c r="H553" s="62"/>
      <c r="I553" s="67">
        <f>IF(Source!F765=0,"",Source!F765)</f>
        <v>256860.24</v>
      </c>
      <c r="J553" s="67"/>
    </row>
    <row r="554" spans="1:40" ht="14.25" customHeight="1">
      <c r="C554" s="62" t="str">
        <f>Source!H766</f>
        <v>С учётом выделенного финансирования к - 0,5857501461</v>
      </c>
      <c r="D554" s="62"/>
      <c r="E554" s="62"/>
      <c r="F554" s="62"/>
      <c r="G554" s="62"/>
      <c r="H554" s="62"/>
      <c r="I554" s="67">
        <f>IF(Source!F766=0,"",Source!F766)</f>
        <v>150455.92000000001</v>
      </c>
      <c r="J554" s="67"/>
    </row>
    <row r="556" spans="1:40" ht="16.5" customHeight="1">
      <c r="A556" s="70" t="str">
        <f>CONCATENATE("Раздел: ",IF(Source!G768&lt;&gt;"Новый раздел",Source!G768,""))</f>
        <v>Раздел: Ореховское кладбище, Шипиловский проезд</v>
      </c>
      <c r="B556" s="70"/>
      <c r="C556" s="70"/>
      <c r="D556" s="70"/>
      <c r="E556" s="70"/>
      <c r="F556" s="70"/>
      <c r="G556" s="70"/>
      <c r="H556" s="70"/>
      <c r="I556" s="70"/>
      <c r="J556" s="70"/>
      <c r="K556" s="70"/>
    </row>
    <row r="558" spans="1:40" ht="16.5" customHeight="1">
      <c r="A558" s="70" t="str">
        <f>CONCATENATE("Подраздел: ",IF(Source!G772&lt;&gt;"Новый подраздел",Source!G772,""))</f>
        <v>Подраздел: Ремонт асфальтобетонного покрытия - 100,0 м2</v>
      </c>
      <c r="B558" s="70"/>
      <c r="C558" s="70"/>
      <c r="D558" s="70"/>
      <c r="E558" s="70"/>
      <c r="F558" s="70"/>
      <c r="G558" s="70"/>
      <c r="H558" s="70"/>
      <c r="I558" s="70"/>
      <c r="J558" s="70"/>
      <c r="K558" s="70"/>
    </row>
    <row r="559" spans="1:40" ht="71.25">
      <c r="A559" s="15" t="str">
        <f>Source!E776</f>
        <v>1</v>
      </c>
      <c r="B559" s="16" t="str">
        <f>Source!F776</f>
        <v>2.1-3101-12-3/1</v>
      </c>
      <c r="C559" s="16" t="str">
        <f>Source!G776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559" s="17" t="str">
        <f>Source!H776</f>
        <v>м2</v>
      </c>
      <c r="E559" s="3">
        <f>Source!I776</f>
        <v>100</v>
      </c>
      <c r="F559" s="18"/>
      <c r="G559" s="19"/>
      <c r="H559" s="3"/>
      <c r="I559" s="3"/>
      <c r="J559" s="9"/>
      <c r="K559" s="9"/>
      <c r="L559" s="20" t="s">
        <v>38</v>
      </c>
      <c r="M559" s="1">
        <v>100</v>
      </c>
      <c r="N559" s="1" t="s">
        <v>39</v>
      </c>
      <c r="Q559" s="1">
        <f>ROUND((Source!BZ776/100)*ROUND((Source!AF776*Source!AV776)*Source!I776,2),2)</f>
        <v>4412.8</v>
      </c>
      <c r="R559" s="1">
        <f>Source!X776</f>
        <v>4412.8</v>
      </c>
      <c r="S559" s="1">
        <f>ROUND((Source!CA776/100)*ROUND((Source!AF776*Source!AV776)*Source!I776,2),2)</f>
        <v>630.4</v>
      </c>
      <c r="T559" s="1">
        <f>Source!Y776</f>
        <v>630.4</v>
      </c>
      <c r="U559" s="1">
        <f>ROUND((175/100)*ROUND((Source!AE776*Source!AV776)*Source!I776,2),2)</f>
        <v>7365.75</v>
      </c>
      <c r="V559" s="1">
        <f>ROUND((108/100)*ROUND(Source!CS776*Source!I776,2),2)</f>
        <v>4545.72</v>
      </c>
      <c r="AK559" s="21">
        <v>77700.149999999994</v>
      </c>
      <c r="AL559" s="1" t="s">
        <v>73</v>
      </c>
      <c r="AM559" s="22" t="s">
        <v>71</v>
      </c>
      <c r="AN559" s="22" t="s">
        <v>42</v>
      </c>
    </row>
    <row r="560" spans="1:40" ht="38.25">
      <c r="A560" s="15"/>
      <c r="B560" s="16"/>
      <c r="C560" s="16" t="s">
        <v>43</v>
      </c>
      <c r="D560" s="17"/>
      <c r="E560" s="3"/>
      <c r="F560" s="18">
        <f>Source!AO776</f>
        <v>63.04</v>
      </c>
      <c r="G560" s="19">
        <f>Source!DG776</f>
        <v>0</v>
      </c>
      <c r="H560" s="3">
        <f>Source!AV776</f>
        <v>1</v>
      </c>
      <c r="I560" s="3">
        <f>IF(Source!BA776&lt;&gt;0,Source!BA776,1)</f>
        <v>1</v>
      </c>
      <c r="J560" s="9">
        <f>Source!S776</f>
        <v>6304</v>
      </c>
      <c r="K560" s="9"/>
      <c r="N560" s="1" t="s">
        <v>44</v>
      </c>
      <c r="AK560" s="23">
        <v>54615.45</v>
      </c>
    </row>
    <row r="561" spans="1:38" ht="14.25">
      <c r="A561" s="15"/>
      <c r="B561" s="16"/>
      <c r="C561" s="16" t="s">
        <v>45</v>
      </c>
      <c r="D561" s="17"/>
      <c r="E561" s="3"/>
      <c r="F561" s="18">
        <f>Source!AM776</f>
        <v>91.52</v>
      </c>
      <c r="G561" s="19">
        <f>Source!DE776</f>
        <v>0</v>
      </c>
      <c r="H561" s="3">
        <f>Source!AV776</f>
        <v>1</v>
      </c>
      <c r="I561" s="3">
        <f>IF(Source!BB776&lt;&gt;0,Source!BB776,1)</f>
        <v>1</v>
      </c>
      <c r="J561" s="9">
        <f>Source!Q776</f>
        <v>9152</v>
      </c>
      <c r="K561" s="9"/>
    </row>
    <row r="562" spans="1:38" ht="14.25">
      <c r="A562" s="15"/>
      <c r="B562" s="16"/>
      <c r="C562" s="16" t="s">
        <v>46</v>
      </c>
      <c r="D562" s="17"/>
      <c r="E562" s="3"/>
      <c r="F562" s="18">
        <f>Source!AN776</f>
        <v>42.09</v>
      </c>
      <c r="G562" s="19">
        <f>Source!DF776</f>
        <v>0</v>
      </c>
      <c r="H562" s="3">
        <f>Source!AV776</f>
        <v>1</v>
      </c>
      <c r="I562" s="3">
        <f>IF(Source!BS776&lt;&gt;0,Source!BS776,1)</f>
        <v>1</v>
      </c>
      <c r="J562" s="24">
        <f>Source!R776</f>
        <v>4209</v>
      </c>
      <c r="K562" s="9"/>
    </row>
    <row r="563" spans="1:38" ht="14.25">
      <c r="A563" s="15"/>
      <c r="B563" s="16"/>
      <c r="C563" s="16" t="s">
        <v>47</v>
      </c>
      <c r="D563" s="17"/>
      <c r="E563" s="3"/>
      <c r="F563" s="18">
        <f>Source!AL776</f>
        <v>378.74</v>
      </c>
      <c r="G563" s="19">
        <f>Source!DD776</f>
        <v>0</v>
      </c>
      <c r="H563" s="3">
        <f>Source!AW776</f>
        <v>1</v>
      </c>
      <c r="I563" s="3">
        <f>IF(Source!BC776&lt;&gt;0,Source!BC776,1)</f>
        <v>1</v>
      </c>
      <c r="J563" s="9">
        <f>Source!P776+0.02</f>
        <v>37874.019999999997</v>
      </c>
      <c r="K563" s="9"/>
    </row>
    <row r="564" spans="1:38" ht="28.5">
      <c r="A564" s="15" t="str">
        <f>Source!E777</f>
        <v>1,1</v>
      </c>
      <c r="B564" s="16" t="str">
        <f>Source!F777</f>
        <v>9999990001</v>
      </c>
      <c r="C564" s="16" t="s">
        <v>48</v>
      </c>
      <c r="D564" s="17" t="str">
        <f>Source!H777</f>
        <v>т</v>
      </c>
      <c r="E564" s="3">
        <f>Source!I777</f>
        <v>-12</v>
      </c>
      <c r="F564" s="18">
        <f>Source!AK777</f>
        <v>0</v>
      </c>
      <c r="G564" s="19"/>
      <c r="H564" s="3">
        <f>Source!AW777</f>
        <v>1</v>
      </c>
      <c r="I564" s="3">
        <f>IF(Source!BC777&lt;&gt;0,Source!BC777,1)</f>
        <v>1</v>
      </c>
      <c r="J564" s="9">
        <f>Source!O777</f>
        <v>0</v>
      </c>
      <c r="K564" s="9"/>
      <c r="Q564" s="1">
        <f>ROUND((Source!BZ777/100)*ROUND((Source!AF777*Source!AV777)*Source!I777,2),2)</f>
        <v>0</v>
      </c>
      <c r="R564" s="1">
        <f>Source!X777</f>
        <v>0</v>
      </c>
      <c r="S564" s="1">
        <f>ROUND((Source!CA777/100)*ROUND((Source!AF777*Source!AV777)*Source!I777,2),2)</f>
        <v>0</v>
      </c>
      <c r="T564" s="1">
        <f>Source!Y777</f>
        <v>0</v>
      </c>
      <c r="U564" s="1">
        <f>ROUND((175/100)*ROUND((Source!AE777*Source!AV777)*Source!I777,2),2)</f>
        <v>0</v>
      </c>
      <c r="V564" s="1">
        <f>ROUND((108/100)*ROUND(Source!CS777*Source!I777,2),2)</f>
        <v>0</v>
      </c>
    </row>
    <row r="565" spans="1:38" ht="14.25">
      <c r="A565" s="15"/>
      <c r="B565" s="16"/>
      <c r="C565" s="16" t="s">
        <v>49</v>
      </c>
      <c r="D565" s="17" t="s">
        <v>50</v>
      </c>
      <c r="E565" s="3">
        <f>Source!AT776</f>
        <v>70</v>
      </c>
      <c r="F565" s="18"/>
      <c r="G565" s="19"/>
      <c r="H565" s="3"/>
      <c r="I565" s="3"/>
      <c r="J565" s="9">
        <f>SUM(R559:R564)</f>
        <v>4412.8</v>
      </c>
      <c r="K565" s="9"/>
    </row>
    <row r="566" spans="1:38" ht="14.25">
      <c r="A566" s="15"/>
      <c r="B566" s="16"/>
      <c r="C566" s="16" t="s">
        <v>51</v>
      </c>
      <c r="D566" s="17" t="s">
        <v>50</v>
      </c>
      <c r="E566" s="3">
        <f>Source!AU776</f>
        <v>10</v>
      </c>
      <c r="F566" s="18"/>
      <c r="G566" s="19"/>
      <c r="H566" s="3"/>
      <c r="I566" s="3"/>
      <c r="J566" s="9">
        <f>SUM(T559:T565)</f>
        <v>630.4</v>
      </c>
      <c r="K566" s="9"/>
    </row>
    <row r="567" spans="1:38" ht="14.25">
      <c r="A567" s="15"/>
      <c r="B567" s="16"/>
      <c r="C567" s="16" t="s">
        <v>52</v>
      </c>
      <c r="D567" s="17" t="s">
        <v>50</v>
      </c>
      <c r="E567" s="3">
        <f>108</f>
        <v>108</v>
      </c>
      <c r="F567" s="18"/>
      <c r="G567" s="19"/>
      <c r="H567" s="3"/>
      <c r="I567" s="3"/>
      <c r="J567" s="9">
        <f>SUM(V559:V566)</f>
        <v>4545.72</v>
      </c>
      <c r="K567" s="9"/>
    </row>
    <row r="568" spans="1:38" ht="14.25">
      <c r="A568" s="15"/>
      <c r="B568" s="16"/>
      <c r="C568" s="16" t="s">
        <v>53</v>
      </c>
      <c r="D568" s="17" t="s">
        <v>54</v>
      </c>
      <c r="E568" s="3">
        <f>Source!AQ776</f>
        <v>0.23</v>
      </c>
      <c r="F568" s="18"/>
      <c r="G568" s="19">
        <f>Source!DI776</f>
        <v>0</v>
      </c>
      <c r="H568" s="3">
        <f>Source!AV776</f>
        <v>1</v>
      </c>
      <c r="I568" s="3"/>
      <c r="J568" s="9"/>
      <c r="K568" s="9">
        <f>Source!U776</f>
        <v>23</v>
      </c>
    </row>
    <row r="569" spans="1:38" ht="15">
      <c r="A569" s="25"/>
      <c r="B569" s="25"/>
      <c r="C569" s="25"/>
      <c r="D569" s="25"/>
      <c r="E569" s="25"/>
      <c r="F569" s="25"/>
      <c r="G569" s="25"/>
      <c r="H569" s="25"/>
      <c r="I569" s="71">
        <f>J560+J561+J563+J565+J566+J567+SUM(J564:J564)</f>
        <v>62918.94</v>
      </c>
      <c r="J569" s="71"/>
      <c r="K569" s="26">
        <f>IF(Source!I776&lt;&gt;0,ROUND(I569/Source!I776,2),0)</f>
        <v>629.19000000000005</v>
      </c>
      <c r="P569" s="27">
        <f>I569</f>
        <v>62918.94</v>
      </c>
    </row>
    <row r="570" spans="1:38" ht="76.5">
      <c r="A570" s="15" t="str">
        <f>Source!E778</f>
        <v>2</v>
      </c>
      <c r="B570" s="16" t="str">
        <f>Source!F778</f>
        <v>1.49-9201-1-2/1</v>
      </c>
      <c r="C570" s="16" t="str">
        <f>Source!G778</f>
        <v>Перевозка строительного мусора автосамосвалами грузоподъемностью до 10 т на расстояние 1 км - при механизированной погрузке</v>
      </c>
      <c r="D570" s="17" t="str">
        <f>Source!H778</f>
        <v>т</v>
      </c>
      <c r="E570" s="3">
        <f>Source!I778</f>
        <v>9.6</v>
      </c>
      <c r="F570" s="18"/>
      <c r="G570" s="19"/>
      <c r="H570" s="3"/>
      <c r="I570" s="3"/>
      <c r="J570" s="9"/>
      <c r="K570" s="9"/>
      <c r="L570" s="1" t="s">
        <v>55</v>
      </c>
      <c r="Q570" s="1">
        <f>ROUND((Source!BZ778/100)*ROUND((Source!AF778*Source!AV778)*Source!I778,2),2)</f>
        <v>0</v>
      </c>
      <c r="R570" s="1">
        <f>Source!X778</f>
        <v>0</v>
      </c>
      <c r="S570" s="1">
        <f>ROUND((Source!CA778/100)*ROUND((Source!AF778*Source!AV778)*Source!I778,2),2)</f>
        <v>0</v>
      </c>
      <c r="T570" s="1">
        <f>Source!Y778</f>
        <v>0</v>
      </c>
      <c r="U570" s="1">
        <f>ROUND((175/100)*ROUND((Source!AE778*Source!AV778)*Source!I778,2),2)</f>
        <v>554.58000000000004</v>
      </c>
      <c r="V570" s="1">
        <f>ROUND((108/100)*ROUND(Source!CS778*Source!I778,2),2)</f>
        <v>342.25</v>
      </c>
      <c r="AL570" s="8"/>
    </row>
    <row r="571" spans="1:38">
      <c r="C571" s="29" t="str">
        <f>"Объем: "&amp;Source!I778&amp;"=12*"&amp;"0,8"</f>
        <v>Объем: 9,6=12*0,8</v>
      </c>
    </row>
    <row r="572" spans="1:38" ht="14.25">
      <c r="A572" s="15"/>
      <c r="B572" s="16"/>
      <c r="C572" s="16" t="s">
        <v>43</v>
      </c>
      <c r="D572" s="17"/>
      <c r="E572" s="3"/>
      <c r="F572" s="18">
        <f>Source!AO778</f>
        <v>0</v>
      </c>
      <c r="G572" s="19">
        <f>Source!DG778</f>
        <v>0</v>
      </c>
      <c r="H572" s="3">
        <f>Source!AV778</f>
        <v>1</v>
      </c>
      <c r="I572" s="3">
        <f>IF(Source!BA778&lt;&gt;0,Source!BA778,1)</f>
        <v>1</v>
      </c>
      <c r="J572" s="9">
        <f>Source!S778</f>
        <v>0</v>
      </c>
      <c r="K572" s="9"/>
    </row>
    <row r="573" spans="1:38" ht="14.25">
      <c r="A573" s="15"/>
      <c r="B573" s="16"/>
      <c r="C573" s="16" t="s">
        <v>45</v>
      </c>
      <c r="D573" s="17"/>
      <c r="E573" s="3"/>
      <c r="F573" s="18">
        <f>Source!AM778</f>
        <v>61.22</v>
      </c>
      <c r="G573" s="19">
        <f>Source!DE778</f>
        <v>0</v>
      </c>
      <c r="H573" s="3">
        <f>Source!AV778</f>
        <v>1</v>
      </c>
      <c r="I573" s="3">
        <f>IF(Source!BB778&lt;&gt;0,Source!BB778,1)</f>
        <v>1</v>
      </c>
      <c r="J573" s="9">
        <f>Source!Q778</f>
        <v>587.71</v>
      </c>
      <c r="K573" s="9"/>
    </row>
    <row r="574" spans="1:38" ht="14.25">
      <c r="A574" s="15"/>
      <c r="B574" s="16"/>
      <c r="C574" s="16" t="s">
        <v>46</v>
      </c>
      <c r="D574" s="17"/>
      <c r="E574" s="3"/>
      <c r="F574" s="18">
        <f>Source!AN778</f>
        <v>33.01</v>
      </c>
      <c r="G574" s="19">
        <f>Source!DF778</f>
        <v>0</v>
      </c>
      <c r="H574" s="3">
        <f>Source!AV778</f>
        <v>1</v>
      </c>
      <c r="I574" s="3">
        <f>IF(Source!BS778&lt;&gt;0,Source!BS778,1)</f>
        <v>1</v>
      </c>
      <c r="J574" s="24">
        <f>Source!R778</f>
        <v>316.89999999999998</v>
      </c>
      <c r="K574" s="9"/>
    </row>
    <row r="575" spans="1:38" ht="14.25">
      <c r="A575" s="15"/>
      <c r="B575" s="16"/>
      <c r="C575" s="16" t="s">
        <v>47</v>
      </c>
      <c r="D575" s="17"/>
      <c r="E575" s="3"/>
      <c r="F575" s="18">
        <f>Source!AL778</f>
        <v>0</v>
      </c>
      <c r="G575" s="19">
        <f>Source!DD778</f>
        <v>0</v>
      </c>
      <c r="H575" s="3">
        <f>Source!AW778</f>
        <v>1</v>
      </c>
      <c r="I575" s="3">
        <f>IF(Source!BC778&lt;&gt;0,Source!BC778,1)</f>
        <v>1</v>
      </c>
      <c r="J575" s="9">
        <f>Source!P778</f>
        <v>0</v>
      </c>
      <c r="K575" s="9"/>
    </row>
    <row r="576" spans="1:38" ht="14.25">
      <c r="A576" s="15"/>
      <c r="B576" s="16"/>
      <c r="C576" s="16" t="s">
        <v>49</v>
      </c>
      <c r="D576" s="17" t="s">
        <v>50</v>
      </c>
      <c r="E576" s="3">
        <f>Source!AT778</f>
        <v>0</v>
      </c>
      <c r="F576" s="18"/>
      <c r="G576" s="19"/>
      <c r="H576" s="3"/>
      <c r="I576" s="3"/>
      <c r="J576" s="9">
        <f>SUM(R570:R575)</f>
        <v>0</v>
      </c>
      <c r="K576" s="9"/>
    </row>
    <row r="577" spans="1:22" ht="14.25">
      <c r="A577" s="15"/>
      <c r="B577" s="16"/>
      <c r="C577" s="16" t="s">
        <v>51</v>
      </c>
      <c r="D577" s="17" t="s">
        <v>50</v>
      </c>
      <c r="E577" s="3">
        <f>Source!AU778</f>
        <v>0</v>
      </c>
      <c r="F577" s="18"/>
      <c r="G577" s="19"/>
      <c r="H577" s="3"/>
      <c r="I577" s="3"/>
      <c r="J577" s="9">
        <f>SUM(T570:T576)</f>
        <v>0</v>
      </c>
      <c r="K577" s="9"/>
    </row>
    <row r="578" spans="1:22" ht="14.25">
      <c r="A578" s="15"/>
      <c r="B578" s="16"/>
      <c r="C578" s="16" t="s">
        <v>53</v>
      </c>
      <c r="D578" s="17" t="s">
        <v>54</v>
      </c>
      <c r="E578" s="3">
        <f>Source!AQ778</f>
        <v>0</v>
      </c>
      <c r="F578" s="18"/>
      <c r="G578" s="19">
        <f>Source!DI778</f>
        <v>0</v>
      </c>
      <c r="H578" s="3">
        <f>Source!AV778</f>
        <v>1</v>
      </c>
      <c r="I578" s="3"/>
      <c r="J578" s="9"/>
      <c r="K578" s="9">
        <f>Source!U778</f>
        <v>0</v>
      </c>
    </row>
    <row r="579" spans="1:22" ht="15">
      <c r="A579" s="25"/>
      <c r="B579" s="25"/>
      <c r="C579" s="25"/>
      <c r="D579" s="25"/>
      <c r="E579" s="25"/>
      <c r="F579" s="25"/>
      <c r="G579" s="25"/>
      <c r="H579" s="25"/>
      <c r="I579" s="71">
        <f>J572+J573+J575+J576+J577</f>
        <v>587.71</v>
      </c>
      <c r="J579" s="71"/>
      <c r="K579" s="26">
        <f>IF(Source!I778&lt;&gt;0,ROUND(I579/Source!I778,2),0)</f>
        <v>61.22</v>
      </c>
      <c r="P579" s="27">
        <f>I579</f>
        <v>587.71</v>
      </c>
    </row>
    <row r="580" spans="1:22" ht="76.5">
      <c r="A580" s="15" t="str">
        <f>Source!E779</f>
        <v>3</v>
      </c>
      <c r="B580" s="16" t="str">
        <f>Source!F779</f>
        <v>1.49-9201-1-3/1</v>
      </c>
      <c r="C580" s="16" t="str">
        <f>Source!G779</f>
        <v>Перевозка строительного мусора автосамосвалами грузоподъемностью до 10 т - добавляется на каждый последующий 1 км до 100 км</v>
      </c>
      <c r="D580" s="17" t="str">
        <f>Source!H779</f>
        <v>т</v>
      </c>
      <c r="E580" s="3">
        <f>Source!I779</f>
        <v>9.6</v>
      </c>
      <c r="F580" s="18"/>
      <c r="G580" s="19"/>
      <c r="H580" s="3"/>
      <c r="I580" s="3"/>
      <c r="J580" s="9"/>
      <c r="K580" s="9"/>
      <c r="L580" s="1" t="s">
        <v>55</v>
      </c>
      <c r="Q580" s="1">
        <f>ROUND((Source!BZ779/100)*ROUND((Source!AF779*Source!AV779)*Source!I779,2),2)</f>
        <v>0</v>
      </c>
      <c r="R580" s="1">
        <f>Source!X779</f>
        <v>0</v>
      </c>
      <c r="S580" s="1">
        <f>ROUND((Source!CA779/100)*ROUND((Source!AF779*Source!AV779)*Source!I779,2),2)</f>
        <v>0</v>
      </c>
      <c r="T580" s="1">
        <f>Source!Y779</f>
        <v>0</v>
      </c>
      <c r="U580" s="1">
        <f>ROUND((175/100)*ROUND((Source!AE779*Source!AV779)*Source!I779,2),2)</f>
        <v>13400.35</v>
      </c>
      <c r="V580" s="1">
        <f>ROUND((108/100)*ROUND(Source!CS779*Source!I779,2),2)</f>
        <v>8269.93</v>
      </c>
    </row>
    <row r="581" spans="1:22" ht="14.25">
      <c r="A581" s="15"/>
      <c r="B581" s="16"/>
      <c r="C581" s="16" t="s">
        <v>43</v>
      </c>
      <c r="D581" s="17"/>
      <c r="E581" s="3"/>
      <c r="F581" s="18">
        <f>Source!AO779</f>
        <v>0</v>
      </c>
      <c r="G581" s="19" t="str">
        <f>Source!DG779</f>
        <v>*51</v>
      </c>
      <c r="H581" s="3">
        <f>Source!AV779</f>
        <v>1</v>
      </c>
      <c r="I581" s="3">
        <f>IF(Source!BA779&lt;&gt;0,Source!BA779,1)</f>
        <v>1</v>
      </c>
      <c r="J581" s="9">
        <f>Source!S779</f>
        <v>0</v>
      </c>
      <c r="K581" s="9"/>
    </row>
    <row r="582" spans="1:22" ht="14.25">
      <c r="A582" s="15"/>
      <c r="B582" s="16"/>
      <c r="C582" s="16" t="s">
        <v>45</v>
      </c>
      <c r="D582" s="17"/>
      <c r="E582" s="3"/>
      <c r="F582" s="18">
        <f>Source!AM779</f>
        <v>28.99</v>
      </c>
      <c r="G582" s="19" t="str">
        <f>Source!DE779</f>
        <v>*51</v>
      </c>
      <c r="H582" s="3">
        <f>Source!AV779</f>
        <v>1</v>
      </c>
      <c r="I582" s="3">
        <f>IF(Source!BB779&lt;&gt;0,Source!BB779,1)</f>
        <v>1</v>
      </c>
      <c r="J582" s="9">
        <f>Source!Q779</f>
        <v>14193.5</v>
      </c>
      <c r="K582" s="9"/>
    </row>
    <row r="583" spans="1:22" ht="14.25">
      <c r="A583" s="15"/>
      <c r="B583" s="16"/>
      <c r="C583" s="16" t="s">
        <v>46</v>
      </c>
      <c r="D583" s="17"/>
      <c r="E583" s="3"/>
      <c r="F583" s="18">
        <f>Source!AN779</f>
        <v>15.64</v>
      </c>
      <c r="G583" s="19" t="str">
        <f>Source!DF779</f>
        <v>*51</v>
      </c>
      <c r="H583" s="3">
        <f>Source!AV779</f>
        <v>1</v>
      </c>
      <c r="I583" s="3">
        <f>IF(Source!BS779&lt;&gt;0,Source!BS779,1)</f>
        <v>1</v>
      </c>
      <c r="J583" s="24">
        <f>Source!R779</f>
        <v>7657.34</v>
      </c>
      <c r="K583" s="9"/>
    </row>
    <row r="584" spans="1:22" ht="14.25">
      <c r="A584" s="15"/>
      <c r="B584" s="16"/>
      <c r="C584" s="16" t="s">
        <v>47</v>
      </c>
      <c r="D584" s="17"/>
      <c r="E584" s="3"/>
      <c r="F584" s="18">
        <f>Source!AL779</f>
        <v>0</v>
      </c>
      <c r="G584" s="19">
        <f>Source!DD779</f>
        <v>0</v>
      </c>
      <c r="H584" s="3">
        <f>Source!AW779</f>
        <v>1</v>
      </c>
      <c r="I584" s="3">
        <f>IF(Source!BC779&lt;&gt;0,Source!BC779,1)</f>
        <v>1</v>
      </c>
      <c r="J584" s="9">
        <f>Source!P779</f>
        <v>0</v>
      </c>
      <c r="K584" s="9"/>
    </row>
    <row r="585" spans="1:22" ht="14.25">
      <c r="A585" s="15"/>
      <c r="B585" s="16"/>
      <c r="C585" s="16" t="s">
        <v>49</v>
      </c>
      <c r="D585" s="17" t="s">
        <v>50</v>
      </c>
      <c r="E585" s="3">
        <f>Source!AT779</f>
        <v>0</v>
      </c>
      <c r="F585" s="18"/>
      <c r="G585" s="19"/>
      <c r="H585" s="3"/>
      <c r="I585" s="3"/>
      <c r="J585" s="9">
        <f>SUM(R580:R584)</f>
        <v>0</v>
      </c>
      <c r="K585" s="9"/>
    </row>
    <row r="586" spans="1:22" ht="14.25">
      <c r="A586" s="15"/>
      <c r="B586" s="16"/>
      <c r="C586" s="16" t="s">
        <v>51</v>
      </c>
      <c r="D586" s="17" t="s">
        <v>50</v>
      </c>
      <c r="E586" s="3">
        <f>Source!AU779</f>
        <v>0</v>
      </c>
      <c r="F586" s="18"/>
      <c r="G586" s="19"/>
      <c r="H586" s="3"/>
      <c r="I586" s="3"/>
      <c r="J586" s="9">
        <f>SUM(T580:T585)</f>
        <v>0</v>
      </c>
      <c r="K586" s="9"/>
    </row>
    <row r="587" spans="1:22" ht="14.25">
      <c r="A587" s="15"/>
      <c r="B587" s="16"/>
      <c r="C587" s="16" t="s">
        <v>53</v>
      </c>
      <c r="D587" s="17" t="s">
        <v>54</v>
      </c>
      <c r="E587" s="3">
        <f>Source!AQ779</f>
        <v>0</v>
      </c>
      <c r="F587" s="18"/>
      <c r="G587" s="19" t="str">
        <f>Source!DI779</f>
        <v>*51</v>
      </c>
      <c r="H587" s="3">
        <f>Source!AV779</f>
        <v>1</v>
      </c>
      <c r="I587" s="3"/>
      <c r="J587" s="9"/>
      <c r="K587" s="9">
        <f>Source!U779</f>
        <v>0</v>
      </c>
    </row>
    <row r="588" spans="1:22" ht="15">
      <c r="A588" s="25"/>
      <c r="B588" s="25"/>
      <c r="C588" s="25"/>
      <c r="D588" s="25"/>
      <c r="E588" s="25"/>
      <c r="F588" s="25"/>
      <c r="G588" s="25"/>
      <c r="H588" s="25"/>
      <c r="I588" s="71">
        <f>J581+J582+J584+J585+J586</f>
        <v>14193.5</v>
      </c>
      <c r="J588" s="71"/>
      <c r="K588" s="26">
        <f>IF(Source!I779&lt;&gt;0,ROUND(I588/Source!I779,2),0)</f>
        <v>1478.49</v>
      </c>
      <c r="P588" s="27">
        <f>I588</f>
        <v>14193.5</v>
      </c>
    </row>
    <row r="590" spans="1:22" ht="15" customHeight="1">
      <c r="A590" s="72" t="str">
        <f>CONCATENATE("Итого по подразделу: ",IF(Source!G781&lt;&gt;"Новый подраздел",Source!G781,""))</f>
        <v>Итого по подразделу: Ремонт асфальтобетонного покрытия - 100,0 м2</v>
      </c>
      <c r="B590" s="72"/>
      <c r="C590" s="72"/>
      <c r="D590" s="72"/>
      <c r="E590" s="72"/>
      <c r="F590" s="72"/>
      <c r="G590" s="72"/>
      <c r="H590" s="72"/>
      <c r="I590" s="81">
        <f>SUM(P558:P589)</f>
        <v>77700.149999999994</v>
      </c>
      <c r="J590" s="82"/>
      <c r="K590" s="30"/>
    </row>
    <row r="592" spans="1:22" ht="14.25" customHeight="1">
      <c r="C592" s="62" t="str">
        <f>Source!H810</f>
        <v>Итого</v>
      </c>
      <c r="D592" s="62"/>
      <c r="E592" s="62"/>
      <c r="F592" s="62"/>
      <c r="G592" s="62"/>
      <c r="H592" s="62"/>
      <c r="I592" s="67">
        <f>IF(Source!F810=0,"",Source!F810)+0.02</f>
        <v>77700.150000000009</v>
      </c>
      <c r="J592" s="67"/>
    </row>
    <row r="593" spans="1:40" ht="14.25" customHeight="1">
      <c r="C593" s="62" t="str">
        <f>Source!H811</f>
        <v>НДС 20%</v>
      </c>
      <c r="D593" s="62"/>
      <c r="E593" s="62"/>
      <c r="F593" s="62"/>
      <c r="G593" s="62"/>
      <c r="H593" s="62"/>
      <c r="I593" s="67">
        <f>IF(Source!F811=0,"",Source!F811)</f>
        <v>15540.03</v>
      </c>
      <c r="J593" s="67"/>
    </row>
    <row r="594" spans="1:40" ht="14.25" customHeight="1">
      <c r="C594" s="62" t="str">
        <f>Source!H812</f>
        <v>Всего</v>
      </c>
      <c r="D594" s="62"/>
      <c r="E594" s="62"/>
      <c r="F594" s="62"/>
      <c r="G594" s="62"/>
      <c r="H594" s="62"/>
      <c r="I594" s="67">
        <f>I592+I593</f>
        <v>93240.180000000008</v>
      </c>
      <c r="J594" s="67"/>
    </row>
    <row r="595" spans="1:40" ht="14.25" customHeight="1">
      <c r="C595" s="62" t="str">
        <f>Source!H813</f>
        <v>С учётом выделенного финансирования к - 0,5857501461</v>
      </c>
      <c r="D595" s="62"/>
      <c r="E595" s="62"/>
      <c r="F595" s="62"/>
      <c r="G595" s="62"/>
      <c r="H595" s="62"/>
      <c r="I595" s="74">
        <f>I594*0.5857501461</f>
        <v>54615.449057390302</v>
      </c>
      <c r="J595" s="74"/>
    </row>
    <row r="597" spans="1:40" ht="16.5" customHeight="1">
      <c r="A597" s="70" t="str">
        <f>CONCATENATE("Подраздел: ",IF(Source!G815&lt;&gt;"Новый подраздел",Source!G815,""))</f>
        <v>Подраздел: Замена бортового камня - 20,0м.п.</v>
      </c>
      <c r="B597" s="70"/>
      <c r="C597" s="70"/>
      <c r="D597" s="70"/>
      <c r="E597" s="70"/>
      <c r="F597" s="70"/>
      <c r="G597" s="70"/>
      <c r="H597" s="70"/>
      <c r="I597" s="70"/>
      <c r="J597" s="70"/>
      <c r="K597" s="70"/>
    </row>
    <row r="598" spans="1:40" ht="51">
      <c r="A598" s="15" t="str">
        <f>Source!E819</f>
        <v>1</v>
      </c>
      <c r="B598" s="16" t="str">
        <f>Source!F819</f>
        <v>2.1-3202-1-1/1</v>
      </c>
      <c r="C598" s="16" t="str">
        <f>Source!G819</f>
        <v>Замена бортового камня бетонного во дворовых территориях</v>
      </c>
      <c r="D598" s="17" t="str">
        <f>Source!H819</f>
        <v>м</v>
      </c>
      <c r="E598" s="3">
        <f>Source!I819</f>
        <v>20</v>
      </c>
      <c r="F598" s="18"/>
      <c r="G598" s="19"/>
      <c r="H598" s="3"/>
      <c r="I598" s="3"/>
      <c r="J598" s="9"/>
      <c r="K598" s="9"/>
      <c r="L598" s="45" t="s">
        <v>56</v>
      </c>
      <c r="M598" s="1">
        <v>20</v>
      </c>
      <c r="N598" s="1" t="s">
        <v>57</v>
      </c>
      <c r="Q598" s="1">
        <f>ROUND((Source!BZ819/100)*ROUND((Source!AF819*Source!AV819)*Source!I819,2),2)</f>
        <v>2073.96</v>
      </c>
      <c r="R598" s="1">
        <f>Source!X819</f>
        <v>2073.96</v>
      </c>
      <c r="S598" s="1">
        <f>ROUND((Source!CA819/100)*ROUND((Source!AF819*Source!AV819)*Source!I819,2),2)</f>
        <v>296.27999999999997</v>
      </c>
      <c r="T598" s="1">
        <f>Source!Y819</f>
        <v>296.27999999999997</v>
      </c>
      <c r="U598" s="1">
        <f>ROUND((175/100)*ROUND((Source!AE819*Source!AV819)*Source!I819,2),2)</f>
        <v>3955.7</v>
      </c>
      <c r="V598" s="1">
        <f>ROUND((108/100)*ROUND(Source!CS819*Source!I819,2),2)</f>
        <v>2441.23</v>
      </c>
      <c r="AK598" s="48" t="s">
        <v>74</v>
      </c>
      <c r="AL598" s="1" t="s">
        <v>73</v>
      </c>
      <c r="AM598" s="46" t="s">
        <v>58</v>
      </c>
      <c r="AN598" s="41" t="s">
        <v>59</v>
      </c>
    </row>
    <row r="599" spans="1:40" ht="38.25">
      <c r="A599" s="15"/>
      <c r="B599" s="16"/>
      <c r="C599" s="16" t="s">
        <v>43</v>
      </c>
      <c r="D599" s="17"/>
      <c r="E599" s="3"/>
      <c r="F599" s="18">
        <f>Source!AO819</f>
        <v>148.13999999999999</v>
      </c>
      <c r="G599" s="19">
        <f>Source!DG819</f>
        <v>0</v>
      </c>
      <c r="H599" s="3">
        <f>Source!AV819</f>
        <v>1</v>
      </c>
      <c r="I599" s="3">
        <f>IF(Source!BA819&lt;&gt;0,Source!BA819,1)</f>
        <v>1</v>
      </c>
      <c r="J599" s="9">
        <f>Source!S819</f>
        <v>2962.8</v>
      </c>
      <c r="K599" s="9"/>
      <c r="N599" s="1" t="s">
        <v>44</v>
      </c>
      <c r="AK599" s="23">
        <v>20612.52</v>
      </c>
    </row>
    <row r="600" spans="1:40" ht="14.25">
      <c r="A600" s="15"/>
      <c r="B600" s="16"/>
      <c r="C600" s="16" t="s">
        <v>45</v>
      </c>
      <c r="D600" s="17"/>
      <c r="E600" s="3"/>
      <c r="F600" s="18">
        <f>Source!AM819</f>
        <v>199.97</v>
      </c>
      <c r="G600" s="19">
        <f>Source!DE819</f>
        <v>0</v>
      </c>
      <c r="H600" s="3">
        <f>Source!AV819</f>
        <v>1</v>
      </c>
      <c r="I600" s="3">
        <f>IF(Source!BB819&lt;&gt;0,Source!BB819,1)</f>
        <v>1</v>
      </c>
      <c r="J600" s="9">
        <f>Source!Q819</f>
        <v>3999.4</v>
      </c>
      <c r="K600" s="9"/>
    </row>
    <row r="601" spans="1:40" ht="14.25">
      <c r="A601" s="15"/>
      <c r="B601" s="16"/>
      <c r="C601" s="16" t="s">
        <v>46</v>
      </c>
      <c r="D601" s="17"/>
      <c r="E601" s="3"/>
      <c r="F601" s="18">
        <f>Source!AN819</f>
        <v>113.02</v>
      </c>
      <c r="G601" s="19">
        <f>Source!DF819</f>
        <v>0</v>
      </c>
      <c r="H601" s="3">
        <f>Source!AV819</f>
        <v>1</v>
      </c>
      <c r="I601" s="3">
        <f>IF(Source!BS819&lt;&gt;0,Source!BS819,1)</f>
        <v>1</v>
      </c>
      <c r="J601" s="24">
        <f>Source!R819</f>
        <v>2260.4</v>
      </c>
      <c r="K601" s="9"/>
    </row>
    <row r="602" spans="1:40" ht="14.25">
      <c r="A602" s="15"/>
      <c r="B602" s="16"/>
      <c r="C602" s="16" t="s">
        <v>47</v>
      </c>
      <c r="D602" s="17"/>
      <c r="E602" s="3"/>
      <c r="F602" s="18">
        <f>Source!AL819</f>
        <v>574.54999999999995</v>
      </c>
      <c r="G602" s="19">
        <f>Source!DD819</f>
        <v>0</v>
      </c>
      <c r="H602" s="3">
        <f>Source!AW819</f>
        <v>1</v>
      </c>
      <c r="I602" s="3">
        <f>IF(Source!BC819&lt;&gt;0,Source!BC819,1)</f>
        <v>1</v>
      </c>
      <c r="J602" s="9">
        <f>Source!P819</f>
        <v>11491</v>
      </c>
      <c r="K602" s="9"/>
    </row>
    <row r="603" spans="1:40" ht="28.5">
      <c r="A603" s="15" t="str">
        <f>Source!E820</f>
        <v>1,1</v>
      </c>
      <c r="B603" s="16" t="str">
        <f>Source!F820</f>
        <v>9999990001</v>
      </c>
      <c r="C603" s="16" t="s">
        <v>48</v>
      </c>
      <c r="D603" s="17" t="str">
        <f>Source!H820</f>
        <v>т</v>
      </c>
      <c r="E603" s="3">
        <f>Source!I820</f>
        <v>-4.92</v>
      </c>
      <c r="F603" s="18">
        <f>Source!AK820</f>
        <v>0</v>
      </c>
      <c r="G603" s="19"/>
      <c r="H603" s="3">
        <f>Source!AW820</f>
        <v>1</v>
      </c>
      <c r="I603" s="3">
        <f>IF(Source!BC820&lt;&gt;0,Source!BC820,1)</f>
        <v>1</v>
      </c>
      <c r="J603" s="9">
        <f>Source!O820</f>
        <v>0</v>
      </c>
      <c r="K603" s="9"/>
      <c r="Q603" s="1">
        <f>ROUND((Source!BZ820/100)*ROUND((Source!AF820*Source!AV820)*Source!I820,2),2)</f>
        <v>0</v>
      </c>
      <c r="R603" s="1">
        <f>Source!X820</f>
        <v>0</v>
      </c>
      <c r="S603" s="1">
        <f>ROUND((Source!CA820/100)*ROUND((Source!AF820*Source!AV820)*Source!I820,2),2)</f>
        <v>0</v>
      </c>
      <c r="T603" s="1">
        <f>Source!Y820</f>
        <v>0</v>
      </c>
      <c r="U603" s="1">
        <f>ROUND((175/100)*ROUND((Source!AE820*Source!AV820)*Source!I820,2),2)</f>
        <v>0</v>
      </c>
      <c r="V603" s="1">
        <f>ROUND((108/100)*ROUND(Source!CS820*Source!I820,2),2)</f>
        <v>0</v>
      </c>
    </row>
    <row r="604" spans="1:40" ht="14.25">
      <c r="A604" s="15"/>
      <c r="B604" s="16"/>
      <c r="C604" s="16" t="s">
        <v>49</v>
      </c>
      <c r="D604" s="17" t="s">
        <v>50</v>
      </c>
      <c r="E604" s="3">
        <f>Source!AT819</f>
        <v>70</v>
      </c>
      <c r="F604" s="18"/>
      <c r="G604" s="19"/>
      <c r="H604" s="3"/>
      <c r="I604" s="3"/>
      <c r="J604" s="9">
        <f>SUM(R598:R603)</f>
        <v>2073.96</v>
      </c>
      <c r="K604" s="9"/>
    </row>
    <row r="605" spans="1:40" ht="14.25">
      <c r="A605" s="15"/>
      <c r="B605" s="16"/>
      <c r="C605" s="16" t="s">
        <v>51</v>
      </c>
      <c r="D605" s="17" t="s">
        <v>50</v>
      </c>
      <c r="E605" s="3">
        <f>Source!AU819</f>
        <v>10</v>
      </c>
      <c r="F605" s="18"/>
      <c r="G605" s="19"/>
      <c r="H605" s="3"/>
      <c r="I605" s="3"/>
      <c r="J605" s="9">
        <f>SUM(T598:T604)</f>
        <v>296.27999999999997</v>
      </c>
      <c r="K605" s="9"/>
      <c r="AL605" s="8"/>
    </row>
    <row r="606" spans="1:40" ht="14.25">
      <c r="A606" s="15"/>
      <c r="B606" s="16"/>
      <c r="C606" s="16" t="s">
        <v>52</v>
      </c>
      <c r="D606" s="17" t="s">
        <v>50</v>
      </c>
      <c r="E606" s="3">
        <f>108</f>
        <v>108</v>
      </c>
      <c r="F606" s="18"/>
      <c r="G606" s="19"/>
      <c r="H606" s="3"/>
      <c r="I606" s="3"/>
      <c r="J606" s="9">
        <f>SUM(V598:V605)</f>
        <v>2441.23</v>
      </c>
      <c r="K606" s="9"/>
    </row>
    <row r="607" spans="1:40" ht="14.25">
      <c r="A607" s="15"/>
      <c r="B607" s="16"/>
      <c r="C607" s="16" t="s">
        <v>53</v>
      </c>
      <c r="D607" s="17" t="s">
        <v>54</v>
      </c>
      <c r="E607" s="3">
        <f>Source!AQ819</f>
        <v>0.66</v>
      </c>
      <c r="F607" s="18"/>
      <c r="G607" s="19">
        <f>Source!DI819</f>
        <v>0</v>
      </c>
      <c r="H607" s="3">
        <f>Source!AV819</f>
        <v>1</v>
      </c>
      <c r="I607" s="3"/>
      <c r="J607" s="9"/>
      <c r="K607" s="9">
        <f>Source!U819</f>
        <v>13.200000000000001</v>
      </c>
    </row>
    <row r="608" spans="1:40" ht="15">
      <c r="A608" s="25"/>
      <c r="B608" s="25"/>
      <c r="C608" s="25"/>
      <c r="D608" s="25"/>
      <c r="E608" s="25"/>
      <c r="F608" s="25"/>
      <c r="G608" s="25"/>
      <c r="H608" s="25"/>
      <c r="I608" s="71">
        <f>J599+J600+J602+J604+J605+J606+SUM(J603:J603)</f>
        <v>23264.67</v>
      </c>
      <c r="J608" s="71"/>
      <c r="K608" s="26">
        <f>IF(Source!I819&lt;&gt;0,ROUND(I608/Source!I819,2),0)</f>
        <v>1163.23</v>
      </c>
      <c r="P608" s="27">
        <f>I608</f>
        <v>23264.67</v>
      </c>
    </row>
    <row r="609" spans="1:22" ht="90">
      <c r="A609" s="15" t="str">
        <f>Source!E821</f>
        <v>2</v>
      </c>
      <c r="B609" s="16" t="str">
        <f>Source!F821</f>
        <v>1.49-9201-1-2/1</v>
      </c>
      <c r="C609" s="16" t="str">
        <f>Source!G821</f>
        <v>Перевозка строительного мусора автосамосвалами грузоподъемностью до 10 т на расстояние 1 км - при механизированной погрузке</v>
      </c>
      <c r="D609" s="17" t="str">
        <f>Source!H821</f>
        <v>т</v>
      </c>
      <c r="E609" s="3">
        <f>Source!I821</f>
        <v>3.9359999999999999</v>
      </c>
      <c r="F609" s="18"/>
      <c r="G609" s="19"/>
      <c r="H609" s="3"/>
      <c r="I609" s="3"/>
      <c r="J609" s="9"/>
      <c r="K609" s="9"/>
      <c r="L609" s="34" t="s">
        <v>61</v>
      </c>
      <c r="Q609" s="1">
        <f>ROUND((Source!BZ821/100)*ROUND((Source!AF821*Source!AV821)*Source!I821,2),2)</f>
        <v>0</v>
      </c>
      <c r="R609" s="1">
        <f>Source!X821</f>
        <v>0</v>
      </c>
      <c r="S609" s="1">
        <f>ROUND((Source!CA821/100)*ROUND((Source!AF821*Source!AV821)*Source!I821,2),2)</f>
        <v>0</v>
      </c>
      <c r="T609" s="1">
        <f>Source!Y821</f>
        <v>0</v>
      </c>
      <c r="U609" s="1">
        <f>ROUND((175/100)*ROUND((Source!AE821*Source!AV821)*Source!I821,2),2)</f>
        <v>227.38</v>
      </c>
      <c r="V609" s="1">
        <f>ROUND((108/100)*ROUND(Source!CS821*Source!I821,2),2)</f>
        <v>140.32</v>
      </c>
    </row>
    <row r="610" spans="1:22">
      <c r="C610" s="29" t="str">
        <f>"Объем: "&amp;Source!I821&amp;"=4,92*"&amp;"0,8"</f>
        <v>Объем: 3,936=4,92*0,8</v>
      </c>
    </row>
    <row r="611" spans="1:22" ht="14.25">
      <c r="A611" s="15"/>
      <c r="B611" s="16"/>
      <c r="C611" s="16" t="s">
        <v>43</v>
      </c>
      <c r="D611" s="17"/>
      <c r="E611" s="3"/>
      <c r="F611" s="18">
        <f>Source!AO821</f>
        <v>0</v>
      </c>
      <c r="G611" s="19">
        <f>Source!DG821</f>
        <v>0</v>
      </c>
      <c r="H611" s="3">
        <f>Source!AV821</f>
        <v>1</v>
      </c>
      <c r="I611" s="3">
        <f>IF(Source!BA821&lt;&gt;0,Source!BA821,1)</f>
        <v>1</v>
      </c>
      <c r="J611" s="9">
        <f>Source!S821</f>
        <v>0</v>
      </c>
      <c r="K611" s="9"/>
    </row>
    <row r="612" spans="1:22" ht="14.25">
      <c r="A612" s="15"/>
      <c r="B612" s="16"/>
      <c r="C612" s="16" t="s">
        <v>45</v>
      </c>
      <c r="D612" s="17"/>
      <c r="E612" s="3"/>
      <c r="F612" s="18">
        <f>Source!AM821</f>
        <v>61.22</v>
      </c>
      <c r="G612" s="19">
        <f>Source!DE821</f>
        <v>0</v>
      </c>
      <c r="H612" s="3">
        <f>Source!AV821</f>
        <v>1</v>
      </c>
      <c r="I612" s="3">
        <f>IF(Source!BB821&lt;&gt;0,Source!BB821,1)</f>
        <v>1</v>
      </c>
      <c r="J612" s="9">
        <f>Source!Q821</f>
        <v>240.96</v>
      </c>
      <c r="K612" s="9"/>
    </row>
    <row r="613" spans="1:22" ht="14.25">
      <c r="A613" s="15"/>
      <c r="B613" s="16"/>
      <c r="C613" s="16" t="s">
        <v>46</v>
      </c>
      <c r="D613" s="17"/>
      <c r="E613" s="3"/>
      <c r="F613" s="18">
        <f>Source!AN821</f>
        <v>33.01</v>
      </c>
      <c r="G613" s="19">
        <f>Source!DF821</f>
        <v>0</v>
      </c>
      <c r="H613" s="3">
        <f>Source!AV821</f>
        <v>1</v>
      </c>
      <c r="I613" s="3">
        <f>IF(Source!BS821&lt;&gt;0,Source!BS821,1)</f>
        <v>1</v>
      </c>
      <c r="J613" s="24">
        <f>Source!R821</f>
        <v>129.93</v>
      </c>
      <c r="K613" s="9"/>
    </row>
    <row r="614" spans="1:22" ht="14.25">
      <c r="A614" s="15"/>
      <c r="B614" s="16"/>
      <c r="C614" s="16" t="s">
        <v>47</v>
      </c>
      <c r="D614" s="17"/>
      <c r="E614" s="3"/>
      <c r="F614" s="18">
        <f>Source!AL821</f>
        <v>0</v>
      </c>
      <c r="G614" s="19">
        <f>Source!DD821</f>
        <v>0</v>
      </c>
      <c r="H614" s="3">
        <f>Source!AW821</f>
        <v>1</v>
      </c>
      <c r="I614" s="3">
        <f>IF(Source!BC821&lt;&gt;0,Source!BC821,1)</f>
        <v>1</v>
      </c>
      <c r="J614" s="9">
        <f>Source!P821</f>
        <v>0</v>
      </c>
      <c r="K614" s="9"/>
    </row>
    <row r="615" spans="1:22" ht="14.25">
      <c r="A615" s="15"/>
      <c r="B615" s="16"/>
      <c r="C615" s="16" t="s">
        <v>49</v>
      </c>
      <c r="D615" s="17" t="s">
        <v>50</v>
      </c>
      <c r="E615" s="3">
        <f>Source!AT821</f>
        <v>0</v>
      </c>
      <c r="F615" s="18"/>
      <c r="G615" s="19"/>
      <c r="H615" s="3"/>
      <c r="I615" s="3"/>
      <c r="J615" s="9">
        <f>SUM(R609:R614)</f>
        <v>0</v>
      </c>
      <c r="K615" s="9"/>
    </row>
    <row r="616" spans="1:22" ht="14.25">
      <c r="A616" s="15"/>
      <c r="B616" s="16"/>
      <c r="C616" s="16" t="s">
        <v>51</v>
      </c>
      <c r="D616" s="17" t="s">
        <v>50</v>
      </c>
      <c r="E616" s="3">
        <f>Source!AU821</f>
        <v>0</v>
      </c>
      <c r="F616" s="18"/>
      <c r="G616" s="19"/>
      <c r="H616" s="3"/>
      <c r="I616" s="3"/>
      <c r="J616" s="9">
        <f>SUM(T609:T615)</f>
        <v>0</v>
      </c>
      <c r="K616" s="9"/>
    </row>
    <row r="617" spans="1:22" ht="14.25">
      <c r="A617" s="15"/>
      <c r="B617" s="16"/>
      <c r="C617" s="16" t="s">
        <v>53</v>
      </c>
      <c r="D617" s="17" t="s">
        <v>54</v>
      </c>
      <c r="E617" s="3">
        <f>Source!AQ821</f>
        <v>0</v>
      </c>
      <c r="F617" s="18"/>
      <c r="G617" s="19">
        <f>Source!DI821</f>
        <v>0</v>
      </c>
      <c r="H617" s="3">
        <f>Source!AV821</f>
        <v>1</v>
      </c>
      <c r="I617" s="3"/>
      <c r="J617" s="9"/>
      <c r="K617" s="9">
        <f>Source!U821</f>
        <v>0</v>
      </c>
    </row>
    <row r="618" spans="1:22" ht="15">
      <c r="A618" s="25"/>
      <c r="B618" s="25"/>
      <c r="C618" s="25"/>
      <c r="D618" s="25"/>
      <c r="E618" s="25"/>
      <c r="F618" s="25"/>
      <c r="G618" s="25"/>
      <c r="H618" s="25"/>
      <c r="I618" s="71">
        <f>J611+J612+J614+J615+J616</f>
        <v>240.96</v>
      </c>
      <c r="J618" s="71"/>
      <c r="K618" s="26">
        <f>IF(Source!I821&lt;&gt;0,ROUND(I618/Source!I821,2),0)</f>
        <v>61.22</v>
      </c>
      <c r="P618" s="27">
        <f>I618</f>
        <v>240.96</v>
      </c>
    </row>
    <row r="619" spans="1:22" ht="90">
      <c r="A619" s="15" t="str">
        <f>Source!E822</f>
        <v>3</v>
      </c>
      <c r="B619" s="16" t="str">
        <f>Source!F822</f>
        <v>1.49-9201-1-3/1</v>
      </c>
      <c r="C619" s="16" t="str">
        <f>Source!G822</f>
        <v>Перевозка строительного мусора автосамосвалами грузоподъемностью до 10 т - добавляется на каждый последующий 1 км до 100 км</v>
      </c>
      <c r="D619" s="17" t="str">
        <f>Source!H822</f>
        <v>т</v>
      </c>
      <c r="E619" s="3">
        <f>Source!I822</f>
        <v>3.9359999999999999</v>
      </c>
      <c r="F619" s="18"/>
      <c r="G619" s="19"/>
      <c r="H619" s="3"/>
      <c r="I619" s="3"/>
      <c r="J619" s="9"/>
      <c r="K619" s="9"/>
      <c r="L619" s="34" t="s">
        <v>61</v>
      </c>
      <c r="Q619" s="1">
        <f>ROUND((Source!BZ822/100)*ROUND((Source!AF822*Source!AV822)*Source!I822,2),2)</f>
        <v>0</v>
      </c>
      <c r="R619" s="1">
        <f>Source!X822</f>
        <v>0</v>
      </c>
      <c r="S619" s="1">
        <f>ROUND((Source!CA822/100)*ROUND((Source!AF822*Source!AV822)*Source!I822,2),2)</f>
        <v>0</v>
      </c>
      <c r="T619" s="1">
        <f>Source!Y822</f>
        <v>0</v>
      </c>
      <c r="U619" s="1">
        <f>ROUND((175/100)*ROUND((Source!AE822*Source!AV822)*Source!I822,2),2)</f>
        <v>5494.14</v>
      </c>
      <c r="V619" s="1">
        <f>ROUND((108/100)*ROUND(Source!CS822*Source!I822,2),2)</f>
        <v>3390.67</v>
      </c>
    </row>
    <row r="620" spans="1:22" ht="14.25">
      <c r="A620" s="15"/>
      <c r="B620" s="16"/>
      <c r="C620" s="16" t="s">
        <v>43</v>
      </c>
      <c r="D620" s="17"/>
      <c r="E620" s="3"/>
      <c r="F620" s="18">
        <f>Source!AO822</f>
        <v>0</v>
      </c>
      <c r="G620" s="19" t="str">
        <f>Source!DG822</f>
        <v>*51</v>
      </c>
      <c r="H620" s="3">
        <f>Source!AV822</f>
        <v>1</v>
      </c>
      <c r="I620" s="3">
        <f>IF(Source!BA822&lt;&gt;0,Source!BA822,1)</f>
        <v>1</v>
      </c>
      <c r="J620" s="9">
        <f>Source!S822</f>
        <v>0</v>
      </c>
      <c r="K620" s="9"/>
    </row>
    <row r="621" spans="1:22" ht="14.25">
      <c r="A621" s="15"/>
      <c r="B621" s="16"/>
      <c r="C621" s="16" t="s">
        <v>45</v>
      </c>
      <c r="D621" s="17"/>
      <c r="E621" s="3"/>
      <c r="F621" s="18">
        <f>Source!AM822</f>
        <v>28.99</v>
      </c>
      <c r="G621" s="19" t="str">
        <f>Source!DE822</f>
        <v>*51</v>
      </c>
      <c r="H621" s="3">
        <f>Source!AV822</f>
        <v>1</v>
      </c>
      <c r="I621" s="3">
        <f>IF(Source!BB822&lt;&gt;0,Source!BB822,1)</f>
        <v>1</v>
      </c>
      <c r="J621" s="9">
        <f>Source!Q822</f>
        <v>5819.34</v>
      </c>
      <c r="K621" s="9"/>
    </row>
    <row r="622" spans="1:22" ht="14.25">
      <c r="A622" s="15"/>
      <c r="B622" s="16"/>
      <c r="C622" s="16" t="s">
        <v>46</v>
      </c>
      <c r="D622" s="17"/>
      <c r="E622" s="3"/>
      <c r="F622" s="18">
        <f>Source!AN822</f>
        <v>15.64</v>
      </c>
      <c r="G622" s="19" t="str">
        <f>Source!DF822</f>
        <v>*51</v>
      </c>
      <c r="H622" s="3">
        <f>Source!AV822</f>
        <v>1</v>
      </c>
      <c r="I622" s="3">
        <f>IF(Source!BS822&lt;&gt;0,Source!BS822,1)</f>
        <v>1</v>
      </c>
      <c r="J622" s="24">
        <f>Source!R822</f>
        <v>3139.51</v>
      </c>
      <c r="K622" s="9"/>
    </row>
    <row r="623" spans="1:22" ht="14.25">
      <c r="A623" s="15"/>
      <c r="B623" s="16"/>
      <c r="C623" s="16" t="s">
        <v>47</v>
      </c>
      <c r="D623" s="17"/>
      <c r="E623" s="3"/>
      <c r="F623" s="18">
        <f>Source!AL822</f>
        <v>0</v>
      </c>
      <c r="G623" s="19">
        <f>Source!DD822</f>
        <v>0</v>
      </c>
      <c r="H623" s="3">
        <f>Source!AW822</f>
        <v>1</v>
      </c>
      <c r="I623" s="3">
        <f>IF(Source!BC822&lt;&gt;0,Source!BC822,1)</f>
        <v>1</v>
      </c>
      <c r="J623" s="9">
        <f>Source!P822</f>
        <v>0</v>
      </c>
      <c r="K623" s="9"/>
    </row>
    <row r="624" spans="1:22" ht="14.25">
      <c r="A624" s="15"/>
      <c r="B624" s="16"/>
      <c r="C624" s="16" t="s">
        <v>49</v>
      </c>
      <c r="D624" s="17" t="s">
        <v>50</v>
      </c>
      <c r="E624" s="3">
        <f>Source!AT822</f>
        <v>0</v>
      </c>
      <c r="F624" s="18"/>
      <c r="G624" s="19"/>
      <c r="H624" s="3"/>
      <c r="I624" s="3"/>
      <c r="J624" s="9">
        <f>SUM(R619:R623)</f>
        <v>0</v>
      </c>
      <c r="K624" s="9"/>
    </row>
    <row r="625" spans="1:16" ht="14.25">
      <c r="A625" s="15"/>
      <c r="B625" s="16"/>
      <c r="C625" s="16" t="s">
        <v>51</v>
      </c>
      <c r="D625" s="17" t="s">
        <v>50</v>
      </c>
      <c r="E625" s="3">
        <f>Source!AU822</f>
        <v>0</v>
      </c>
      <c r="F625" s="18"/>
      <c r="G625" s="19"/>
      <c r="H625" s="3"/>
      <c r="I625" s="3"/>
      <c r="J625" s="9">
        <f>SUM(T619:T624)</f>
        <v>0</v>
      </c>
      <c r="K625" s="9"/>
    </row>
    <row r="626" spans="1:16" ht="14.25">
      <c r="A626" s="15"/>
      <c r="B626" s="16"/>
      <c r="C626" s="16" t="s">
        <v>53</v>
      </c>
      <c r="D626" s="17" t="s">
        <v>54</v>
      </c>
      <c r="E626" s="3">
        <f>Source!AQ822</f>
        <v>0</v>
      </c>
      <c r="F626" s="18"/>
      <c r="G626" s="19" t="str">
        <f>Source!DI822</f>
        <v>*51</v>
      </c>
      <c r="H626" s="3">
        <f>Source!AV822</f>
        <v>1</v>
      </c>
      <c r="I626" s="3"/>
      <c r="J626" s="9"/>
      <c r="K626" s="9">
        <f>Source!U822</f>
        <v>0</v>
      </c>
    </row>
    <row r="627" spans="1:16" ht="15">
      <c r="A627" s="25"/>
      <c r="B627" s="25"/>
      <c r="C627" s="25"/>
      <c r="D627" s="25"/>
      <c r="E627" s="25"/>
      <c r="F627" s="25"/>
      <c r="G627" s="25"/>
      <c r="H627" s="25"/>
      <c r="I627" s="71">
        <f>J620+J621+J623+J624+J625</f>
        <v>5819.34</v>
      </c>
      <c r="J627" s="71"/>
      <c r="K627" s="26">
        <f>IF(Source!I822&lt;&gt;0,ROUND(I627/Source!I822,2),0)</f>
        <v>1478.49</v>
      </c>
      <c r="P627" s="27">
        <f>I627</f>
        <v>5819.34</v>
      </c>
    </row>
    <row r="629" spans="1:16" ht="15" customHeight="1">
      <c r="A629" s="72" t="str">
        <f>CONCATENATE("Итого по подразделу: ",IF(Source!G824&lt;&gt;"Новый подраздел",Source!G824,""))</f>
        <v>Итого по подразделу: Замена бортового камня - 20,0м.п.</v>
      </c>
      <c r="B629" s="72"/>
      <c r="C629" s="72"/>
      <c r="D629" s="72"/>
      <c r="E629" s="72"/>
      <c r="F629" s="72"/>
      <c r="G629" s="72"/>
      <c r="H629" s="72"/>
      <c r="I629" s="73">
        <f>SUM(P597:P628)</f>
        <v>29324.969999999998</v>
      </c>
      <c r="J629" s="73"/>
      <c r="K629" s="30"/>
    </row>
    <row r="631" spans="1:16" ht="14.25" customHeight="1">
      <c r="C631" s="62" t="str">
        <f>Source!H853</f>
        <v>Итого</v>
      </c>
      <c r="D631" s="62"/>
      <c r="E631" s="62"/>
      <c r="F631" s="62"/>
      <c r="G631" s="62"/>
      <c r="H631" s="62"/>
      <c r="I631" s="67">
        <f>IF(Source!F853=0,"",Source!F853)</f>
        <v>29324.97</v>
      </c>
      <c r="J631" s="67"/>
    </row>
    <row r="632" spans="1:16" ht="14.25" customHeight="1">
      <c r="C632" s="62" t="str">
        <f>Source!H854</f>
        <v>НДС 20%</v>
      </c>
      <c r="D632" s="62"/>
      <c r="E632" s="62"/>
      <c r="F632" s="62"/>
      <c r="G632" s="62"/>
      <c r="H632" s="62"/>
      <c r="I632" s="67">
        <f>IF(Source!F854=0,"",Source!F854)</f>
        <v>5864.99</v>
      </c>
      <c r="J632" s="67"/>
    </row>
    <row r="633" spans="1:16" ht="14.25" customHeight="1">
      <c r="C633" s="62" t="str">
        <f>Source!H855</f>
        <v>Всего</v>
      </c>
      <c r="D633" s="62"/>
      <c r="E633" s="62"/>
      <c r="F633" s="62"/>
      <c r="G633" s="62"/>
      <c r="H633" s="62"/>
      <c r="I633" s="67">
        <f>IF(Source!F855=0,"",Source!F855)</f>
        <v>35189.96</v>
      </c>
      <c r="J633" s="67"/>
    </row>
    <row r="634" spans="1:16" ht="14.25" customHeight="1">
      <c r="C634" s="62" t="str">
        <f>Source!H856</f>
        <v>С учётом выделенного финансирования к - 0,5857501461</v>
      </c>
      <c r="D634" s="62"/>
      <c r="E634" s="62"/>
      <c r="F634" s="62"/>
      <c r="G634" s="62"/>
      <c r="H634" s="62"/>
      <c r="I634" s="74">
        <f>IF(Source!F856=0,"",Source!F856)</f>
        <v>20612.52</v>
      </c>
      <c r="J634" s="74"/>
    </row>
    <row r="636" spans="1:16" ht="15" customHeight="1">
      <c r="A636" s="72" t="str">
        <f>CONCATENATE("Итого по разделу: ",IF(Source!G858&lt;&gt;"Новый раздел",Source!G858,""))</f>
        <v>Итого по разделу: Ореховское кладбище, Шипиловский проезд</v>
      </c>
      <c r="B636" s="72"/>
      <c r="C636" s="72"/>
      <c r="D636" s="72"/>
      <c r="E636" s="72"/>
      <c r="F636" s="72"/>
      <c r="G636" s="72"/>
      <c r="H636" s="72"/>
      <c r="I636" s="76">
        <f>SUM(P556:P635)</f>
        <v>107025.12</v>
      </c>
      <c r="J636" s="76"/>
      <c r="K636" s="30"/>
    </row>
    <row r="638" spans="1:16" ht="14.25" customHeight="1">
      <c r="C638" s="62" t="str">
        <f>Source!H887</f>
        <v>Итого</v>
      </c>
      <c r="D638" s="62"/>
      <c r="E638" s="62"/>
      <c r="F638" s="62"/>
      <c r="G638" s="62"/>
      <c r="H638" s="62"/>
      <c r="I638" s="67">
        <f>I592+I631</f>
        <v>107025.12000000001</v>
      </c>
      <c r="J638" s="67"/>
    </row>
    <row r="639" spans="1:16" ht="14.25" customHeight="1">
      <c r="C639" s="62" t="str">
        <f>Source!H888</f>
        <v>НДС 20%</v>
      </c>
      <c r="D639" s="62"/>
      <c r="E639" s="62"/>
      <c r="F639" s="62"/>
      <c r="G639" s="62"/>
      <c r="H639" s="62"/>
      <c r="I639" s="67">
        <f>I638*0.2</f>
        <v>21405.024000000005</v>
      </c>
      <c r="J639" s="67"/>
      <c r="L639" s="40">
        <f>I593+I632</f>
        <v>21405.02</v>
      </c>
    </row>
    <row r="640" spans="1:16" ht="14.25" customHeight="1">
      <c r="C640" s="62" t="str">
        <f>Source!H889</f>
        <v>Всего</v>
      </c>
      <c r="D640" s="62"/>
      <c r="E640" s="62"/>
      <c r="F640" s="62"/>
      <c r="G640" s="62"/>
      <c r="H640" s="62"/>
      <c r="I640" s="67">
        <f>I638+I639</f>
        <v>128430.14400000001</v>
      </c>
      <c r="J640" s="67"/>
    </row>
    <row r="641" spans="1:40" ht="14.25" customHeight="1">
      <c r="C641" s="62" t="str">
        <f>Source!H890</f>
        <v>С учётом выделенного финансирования к - 0,5857501461</v>
      </c>
      <c r="D641" s="62"/>
      <c r="E641" s="62"/>
      <c r="F641" s="62"/>
      <c r="G641" s="62"/>
      <c r="H641" s="62"/>
      <c r="I641" s="67">
        <f>I640*0.5857501461</f>
        <v>75227.97561164404</v>
      </c>
      <c r="J641" s="67"/>
    </row>
    <row r="643" spans="1:40" ht="16.5" customHeight="1">
      <c r="A643" s="70" t="str">
        <f>CONCATENATE("Раздел: ",IF(Source!G892&lt;&gt;"Новый раздел",Source!G892,""))</f>
        <v>Раздел: Покровское кладбище, ул.Подольских Курсантов</v>
      </c>
      <c r="B643" s="70"/>
      <c r="C643" s="70"/>
      <c r="D643" s="70"/>
      <c r="E643" s="70"/>
      <c r="F643" s="70"/>
      <c r="G643" s="70"/>
      <c r="H643" s="70"/>
      <c r="I643" s="70"/>
      <c r="J643" s="70"/>
      <c r="K643" s="70"/>
    </row>
    <row r="645" spans="1:40" ht="16.5" customHeight="1">
      <c r="A645" s="70" t="str">
        <f>CONCATENATE("Подраздел: ",IF(Source!G896&lt;&gt;"Новый подраздел",Source!G896,""))</f>
        <v>Подраздел: Ремонт асфальтобетонного покрытия - 200,0 м2</v>
      </c>
      <c r="B645" s="70"/>
      <c r="C645" s="70"/>
      <c r="D645" s="70"/>
      <c r="E645" s="70"/>
      <c r="F645" s="70"/>
      <c r="G645" s="70"/>
      <c r="H645" s="70"/>
      <c r="I645" s="70"/>
      <c r="J645" s="70"/>
      <c r="K645" s="70"/>
    </row>
    <row r="646" spans="1:40" ht="71.25">
      <c r="A646" s="15" t="str">
        <f>Source!E900</f>
        <v>1</v>
      </c>
      <c r="B646" s="16" t="str">
        <f>Source!F900</f>
        <v>2.1-3101-12-3/1</v>
      </c>
      <c r="C646" s="16" t="str">
        <f>Source!G900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646" s="17" t="str">
        <f>Source!H900</f>
        <v>м2</v>
      </c>
      <c r="E646" s="3">
        <f>Source!I900</f>
        <v>200</v>
      </c>
      <c r="F646" s="18"/>
      <c r="G646" s="19"/>
      <c r="H646" s="3"/>
      <c r="I646" s="3"/>
      <c r="J646" s="9"/>
      <c r="K646" s="9"/>
      <c r="L646" s="20" t="s">
        <v>38</v>
      </c>
      <c r="M646" s="1">
        <v>200</v>
      </c>
      <c r="N646" s="1" t="s">
        <v>39</v>
      </c>
      <c r="Q646" s="1">
        <f>ROUND((Source!BZ900/100)*ROUND((Source!AF900*Source!AV900)*Source!I900,2),2)</f>
        <v>8825.6</v>
      </c>
      <c r="R646" s="1">
        <f>Source!X900</f>
        <v>8825.6</v>
      </c>
      <c r="S646" s="1">
        <f>ROUND((Source!CA900/100)*ROUND((Source!AF900*Source!AV900)*Source!I900,2),2)</f>
        <v>1260.8</v>
      </c>
      <c r="T646" s="1">
        <f>Source!Y900</f>
        <v>1260.8</v>
      </c>
      <c r="U646" s="1">
        <f>ROUND((175/100)*ROUND((Source!AE900*Source!AV900)*Source!I900,2),2)</f>
        <v>14731.5</v>
      </c>
      <c r="V646" s="1">
        <f>ROUND((108/100)*ROUND(Source!CS900*Source!I900,2),2)</f>
        <v>9091.44</v>
      </c>
      <c r="AK646" s="21">
        <v>155400.26999999999</v>
      </c>
      <c r="AL646" s="1" t="s">
        <v>75</v>
      </c>
      <c r="AM646" s="22" t="s">
        <v>68</v>
      </c>
      <c r="AN646" s="22" t="s">
        <v>42</v>
      </c>
    </row>
    <row r="647" spans="1:40" ht="38.25">
      <c r="A647" s="15"/>
      <c r="B647" s="16"/>
      <c r="C647" s="16" t="s">
        <v>43</v>
      </c>
      <c r="D647" s="17"/>
      <c r="E647" s="3"/>
      <c r="F647" s="18">
        <f>Source!AO900</f>
        <v>63.04</v>
      </c>
      <c r="G647" s="19">
        <f>Source!DG900</f>
        <v>0</v>
      </c>
      <c r="H647" s="3">
        <f>Source!AV900</f>
        <v>1</v>
      </c>
      <c r="I647" s="3">
        <f>IF(Source!BA900&lt;&gt;0,Source!BA900,1)</f>
        <v>1</v>
      </c>
      <c r="J647" s="9">
        <f>Source!S900</f>
        <v>12608</v>
      </c>
      <c r="K647" s="9"/>
      <c r="N647" s="1" t="s">
        <v>44</v>
      </c>
      <c r="AK647" s="23">
        <v>109230.87</v>
      </c>
    </row>
    <row r="648" spans="1:40" ht="14.25">
      <c r="A648" s="15"/>
      <c r="B648" s="16"/>
      <c r="C648" s="16" t="s">
        <v>45</v>
      </c>
      <c r="D648" s="17"/>
      <c r="E648" s="3"/>
      <c r="F648" s="18">
        <f>Source!AM900</f>
        <v>91.52</v>
      </c>
      <c r="G648" s="19">
        <f>Source!DE900</f>
        <v>0</v>
      </c>
      <c r="H648" s="3">
        <f>Source!AV900</f>
        <v>1</v>
      </c>
      <c r="I648" s="3">
        <f>IF(Source!BB900&lt;&gt;0,Source!BB900,1)</f>
        <v>1</v>
      </c>
      <c r="J648" s="9">
        <f>Source!Q900</f>
        <v>18304</v>
      </c>
      <c r="K648" s="9"/>
    </row>
    <row r="649" spans="1:40" ht="14.25">
      <c r="A649" s="15"/>
      <c r="B649" s="16"/>
      <c r="C649" s="16" t="s">
        <v>46</v>
      </c>
      <c r="D649" s="17"/>
      <c r="E649" s="3"/>
      <c r="F649" s="18">
        <f>Source!AN900</f>
        <v>42.09</v>
      </c>
      <c r="G649" s="19">
        <f>Source!DF900</f>
        <v>0</v>
      </c>
      <c r="H649" s="3">
        <f>Source!AV900</f>
        <v>1</v>
      </c>
      <c r="I649" s="3">
        <f>IF(Source!BS900&lt;&gt;0,Source!BS900,1)</f>
        <v>1</v>
      </c>
      <c r="J649" s="24">
        <f>Source!R900</f>
        <v>8418</v>
      </c>
      <c r="K649" s="9"/>
    </row>
    <row r="650" spans="1:40" ht="14.25">
      <c r="A650" s="15"/>
      <c r="B650" s="16"/>
      <c r="C650" s="16" t="s">
        <v>47</v>
      </c>
      <c r="D650" s="17"/>
      <c r="E650" s="3"/>
      <c r="F650" s="18">
        <f>Source!AL900</f>
        <v>378.74</v>
      </c>
      <c r="G650" s="19">
        <f>Source!DD900</f>
        <v>0</v>
      </c>
      <c r="H650" s="3">
        <f>Source!AW900</f>
        <v>1</v>
      </c>
      <c r="I650" s="3">
        <f>IF(Source!BC900&lt;&gt;0,Source!BC900,1)</f>
        <v>1</v>
      </c>
      <c r="J650" s="9">
        <f>Source!P900</f>
        <v>75748</v>
      </c>
      <c r="K650" s="9"/>
    </row>
    <row r="651" spans="1:40" ht="28.5">
      <c r="A651" s="15" t="str">
        <f>Source!E901</f>
        <v>1,1</v>
      </c>
      <c r="B651" s="16" t="str">
        <f>Source!F901</f>
        <v>9999990001</v>
      </c>
      <c r="C651" s="16" t="s">
        <v>48</v>
      </c>
      <c r="D651" s="17" t="str">
        <f>Source!H901</f>
        <v>т</v>
      </c>
      <c r="E651" s="3">
        <f>Source!I901</f>
        <v>-24</v>
      </c>
      <c r="F651" s="18">
        <f>Source!AK901</f>
        <v>0</v>
      </c>
      <c r="G651" s="19"/>
      <c r="H651" s="3">
        <f>Source!AW901</f>
        <v>1</v>
      </c>
      <c r="I651" s="3">
        <f>IF(Source!BC901&lt;&gt;0,Source!BC901,1)</f>
        <v>1</v>
      </c>
      <c r="J651" s="9">
        <f>Source!O901</f>
        <v>0</v>
      </c>
      <c r="K651" s="9"/>
      <c r="Q651" s="1">
        <f>ROUND((Source!BZ901/100)*ROUND((Source!AF901*Source!AV901)*Source!I901,2),2)</f>
        <v>0</v>
      </c>
      <c r="R651" s="1">
        <f>Source!X901</f>
        <v>0</v>
      </c>
      <c r="S651" s="1">
        <f>ROUND((Source!CA901/100)*ROUND((Source!AF901*Source!AV901)*Source!I901,2),2)</f>
        <v>0</v>
      </c>
      <c r="T651" s="1">
        <f>Source!Y901</f>
        <v>0</v>
      </c>
      <c r="U651" s="1">
        <f>ROUND((175/100)*ROUND((Source!AE901*Source!AV901)*Source!I901,2),2)</f>
        <v>0</v>
      </c>
      <c r="V651" s="1">
        <f>ROUND((108/100)*ROUND(Source!CS901*Source!I901,2),2)</f>
        <v>0</v>
      </c>
    </row>
    <row r="652" spans="1:40" ht="14.25">
      <c r="A652" s="15"/>
      <c r="B652" s="16"/>
      <c r="C652" s="16" t="s">
        <v>49</v>
      </c>
      <c r="D652" s="17" t="s">
        <v>50</v>
      </c>
      <c r="E652" s="3">
        <f>Source!AT900</f>
        <v>70</v>
      </c>
      <c r="F652" s="18"/>
      <c r="G652" s="19"/>
      <c r="H652" s="3"/>
      <c r="I652" s="3"/>
      <c r="J652" s="9">
        <f>SUM(R646:R651)</f>
        <v>8825.6</v>
      </c>
      <c r="K652" s="9"/>
      <c r="AL652" s="8"/>
    </row>
    <row r="653" spans="1:40" ht="14.25">
      <c r="A653" s="15"/>
      <c r="B653" s="16"/>
      <c r="C653" s="16" t="s">
        <v>51</v>
      </c>
      <c r="D653" s="17" t="s">
        <v>50</v>
      </c>
      <c r="E653" s="3">
        <f>Source!AU900</f>
        <v>10</v>
      </c>
      <c r="F653" s="18"/>
      <c r="G653" s="19"/>
      <c r="H653" s="3"/>
      <c r="I653" s="3"/>
      <c r="J653" s="9">
        <f>SUM(T646:T652)</f>
        <v>1260.8</v>
      </c>
      <c r="K653" s="9"/>
    </row>
    <row r="654" spans="1:40" ht="14.25">
      <c r="A654" s="15"/>
      <c r="B654" s="16"/>
      <c r="C654" s="16" t="s">
        <v>52</v>
      </c>
      <c r="D654" s="17" t="s">
        <v>50</v>
      </c>
      <c r="E654" s="3">
        <f>108</f>
        <v>108</v>
      </c>
      <c r="F654" s="18"/>
      <c r="G654" s="19"/>
      <c r="H654" s="3"/>
      <c r="I654" s="3"/>
      <c r="J654" s="9">
        <f>SUM(V646:V653)</f>
        <v>9091.44</v>
      </c>
      <c r="K654" s="9"/>
    </row>
    <row r="655" spans="1:40" ht="14.25">
      <c r="A655" s="15"/>
      <c r="B655" s="16"/>
      <c r="C655" s="16" t="s">
        <v>53</v>
      </c>
      <c r="D655" s="17" t="s">
        <v>54</v>
      </c>
      <c r="E655" s="3">
        <f>Source!AQ900</f>
        <v>0.23</v>
      </c>
      <c r="F655" s="18"/>
      <c r="G655" s="19">
        <f>Source!DI900</f>
        <v>0</v>
      </c>
      <c r="H655" s="3">
        <f>Source!AV900</f>
        <v>1</v>
      </c>
      <c r="I655" s="3"/>
      <c r="J655" s="9"/>
      <c r="K655" s="9">
        <f>Source!U900</f>
        <v>46</v>
      </c>
    </row>
    <row r="656" spans="1:40" ht="15">
      <c r="A656" s="25"/>
      <c r="B656" s="25"/>
      <c r="C656" s="25"/>
      <c r="D656" s="25"/>
      <c r="E656" s="25"/>
      <c r="F656" s="25"/>
      <c r="G656" s="25"/>
      <c r="H656" s="25"/>
      <c r="I656" s="71">
        <f>J647+J648+J650+J652+J653+J654+SUM(J651:J651)</f>
        <v>125837.84000000001</v>
      </c>
      <c r="J656" s="71"/>
      <c r="K656" s="26">
        <f>IF(Source!I900&lt;&gt;0,ROUND(I656/Source!I900,2),0)</f>
        <v>629.19000000000005</v>
      </c>
      <c r="P656" s="27">
        <f>I656</f>
        <v>125837.84000000001</v>
      </c>
    </row>
    <row r="657" spans="1:22" ht="76.5">
      <c r="A657" s="15" t="str">
        <f>Source!E902</f>
        <v>2</v>
      </c>
      <c r="B657" s="16" t="str">
        <f>Source!F902</f>
        <v>1.49-9201-1-2/1</v>
      </c>
      <c r="C657" s="16" t="str">
        <f>Source!G902</f>
        <v>Перевозка строительного мусора автосамосвалами грузоподъемностью до 10 т на расстояние 1 км - при механизированной погрузке</v>
      </c>
      <c r="D657" s="17" t="str">
        <f>Source!H902</f>
        <v>т</v>
      </c>
      <c r="E657" s="3">
        <f>Source!I902</f>
        <v>19.2</v>
      </c>
      <c r="F657" s="18"/>
      <c r="G657" s="19"/>
      <c r="H657" s="3"/>
      <c r="I657" s="3"/>
      <c r="J657" s="9"/>
      <c r="K657" s="9"/>
      <c r="L657" s="1" t="s">
        <v>55</v>
      </c>
      <c r="Q657" s="1">
        <f>ROUND((Source!BZ902/100)*ROUND((Source!AF902*Source!AV902)*Source!I902,2),2)</f>
        <v>0</v>
      </c>
      <c r="R657" s="1">
        <f>Source!X902</f>
        <v>0</v>
      </c>
      <c r="S657" s="1">
        <f>ROUND((Source!CA902/100)*ROUND((Source!AF902*Source!AV902)*Source!I902,2),2)</f>
        <v>0</v>
      </c>
      <c r="T657" s="1">
        <f>Source!Y902</f>
        <v>0</v>
      </c>
      <c r="U657" s="1">
        <f>ROUND((175/100)*ROUND((Source!AE902*Source!AV902)*Source!I902,2),2)</f>
        <v>1109.1300000000001</v>
      </c>
      <c r="V657" s="1">
        <f>ROUND((108/100)*ROUND(Source!CS902*Source!I902,2),2)</f>
        <v>684.49</v>
      </c>
    </row>
    <row r="658" spans="1:22">
      <c r="C658" s="29" t="str">
        <f>"Объем: "&amp;Source!I902&amp;"=24*"&amp;"0,8"</f>
        <v>Объем: 19,2=24*0,8</v>
      </c>
    </row>
    <row r="659" spans="1:22" ht="14.25">
      <c r="A659" s="15"/>
      <c r="B659" s="16"/>
      <c r="C659" s="16" t="s">
        <v>43</v>
      </c>
      <c r="D659" s="17"/>
      <c r="E659" s="3"/>
      <c r="F659" s="18">
        <f>Source!AO902</f>
        <v>0</v>
      </c>
      <c r="G659" s="19">
        <f>Source!DG902</f>
        <v>0</v>
      </c>
      <c r="H659" s="3">
        <f>Source!AV902</f>
        <v>1</v>
      </c>
      <c r="I659" s="3">
        <f>IF(Source!BA902&lt;&gt;0,Source!BA902,1)</f>
        <v>1</v>
      </c>
      <c r="J659" s="9">
        <f>Source!S902</f>
        <v>0</v>
      </c>
      <c r="K659" s="9"/>
    </row>
    <row r="660" spans="1:22" ht="14.25">
      <c r="A660" s="15"/>
      <c r="B660" s="16"/>
      <c r="C660" s="16" t="s">
        <v>45</v>
      </c>
      <c r="D660" s="17"/>
      <c r="E660" s="3"/>
      <c r="F660" s="18">
        <f>Source!AM902</f>
        <v>61.22</v>
      </c>
      <c r="G660" s="19">
        <f>Source!DE902</f>
        <v>0</v>
      </c>
      <c r="H660" s="3">
        <f>Source!AV902</f>
        <v>1</v>
      </c>
      <c r="I660" s="3">
        <f>IF(Source!BB902&lt;&gt;0,Source!BB902,1)</f>
        <v>1</v>
      </c>
      <c r="J660" s="9">
        <f>Source!Q902</f>
        <v>1175.42</v>
      </c>
      <c r="K660" s="9"/>
    </row>
    <row r="661" spans="1:22" ht="14.25">
      <c r="A661" s="15"/>
      <c r="B661" s="16"/>
      <c r="C661" s="16" t="s">
        <v>46</v>
      </c>
      <c r="D661" s="17"/>
      <c r="E661" s="3"/>
      <c r="F661" s="18">
        <f>Source!AN902</f>
        <v>33.01</v>
      </c>
      <c r="G661" s="19">
        <f>Source!DF902</f>
        <v>0</v>
      </c>
      <c r="H661" s="3">
        <f>Source!AV902</f>
        <v>1</v>
      </c>
      <c r="I661" s="3">
        <f>IF(Source!BS902&lt;&gt;0,Source!BS902,1)</f>
        <v>1</v>
      </c>
      <c r="J661" s="24">
        <f>Source!R902</f>
        <v>633.79</v>
      </c>
      <c r="K661" s="9"/>
    </row>
    <row r="662" spans="1:22" ht="14.25">
      <c r="A662" s="15"/>
      <c r="B662" s="16"/>
      <c r="C662" s="16" t="s">
        <v>47</v>
      </c>
      <c r="D662" s="17"/>
      <c r="E662" s="3"/>
      <c r="F662" s="18">
        <f>Source!AL902</f>
        <v>0</v>
      </c>
      <c r="G662" s="19">
        <f>Source!DD902</f>
        <v>0</v>
      </c>
      <c r="H662" s="3">
        <f>Source!AW902</f>
        <v>1</v>
      </c>
      <c r="I662" s="3">
        <f>IF(Source!BC902&lt;&gt;0,Source!BC902,1)</f>
        <v>1</v>
      </c>
      <c r="J662" s="9">
        <f>Source!P902</f>
        <v>0</v>
      </c>
      <c r="K662" s="9"/>
    </row>
    <row r="663" spans="1:22" ht="14.25">
      <c r="A663" s="15"/>
      <c r="B663" s="16"/>
      <c r="C663" s="16" t="s">
        <v>49</v>
      </c>
      <c r="D663" s="17" t="s">
        <v>50</v>
      </c>
      <c r="E663" s="3">
        <f>Source!AT902</f>
        <v>0</v>
      </c>
      <c r="F663" s="18"/>
      <c r="G663" s="19"/>
      <c r="H663" s="3"/>
      <c r="I663" s="3"/>
      <c r="J663" s="9">
        <f>SUM(R657:R662)</f>
        <v>0</v>
      </c>
      <c r="K663" s="9"/>
    </row>
    <row r="664" spans="1:22" ht="14.25">
      <c r="A664" s="15"/>
      <c r="B664" s="16"/>
      <c r="C664" s="16" t="s">
        <v>51</v>
      </c>
      <c r="D664" s="17" t="s">
        <v>50</v>
      </c>
      <c r="E664" s="3">
        <f>Source!AU902</f>
        <v>0</v>
      </c>
      <c r="F664" s="18"/>
      <c r="G664" s="19"/>
      <c r="H664" s="3"/>
      <c r="I664" s="3"/>
      <c r="J664" s="9">
        <f>SUM(T657:T663)</f>
        <v>0</v>
      </c>
      <c r="K664" s="9"/>
    </row>
    <row r="665" spans="1:22" ht="14.25">
      <c r="A665" s="15"/>
      <c r="B665" s="16"/>
      <c r="C665" s="16" t="s">
        <v>53</v>
      </c>
      <c r="D665" s="17" t="s">
        <v>54</v>
      </c>
      <c r="E665" s="3">
        <f>Source!AQ902</f>
        <v>0</v>
      </c>
      <c r="F665" s="18"/>
      <c r="G665" s="19">
        <f>Source!DI902</f>
        <v>0</v>
      </c>
      <c r="H665" s="3">
        <f>Source!AV902</f>
        <v>1</v>
      </c>
      <c r="I665" s="3"/>
      <c r="J665" s="9"/>
      <c r="K665" s="9">
        <f>Source!U902</f>
        <v>0</v>
      </c>
    </row>
    <row r="666" spans="1:22" ht="15">
      <c r="A666" s="25"/>
      <c r="B666" s="25"/>
      <c r="C666" s="25"/>
      <c r="D666" s="25"/>
      <c r="E666" s="25"/>
      <c r="F666" s="25"/>
      <c r="G666" s="25"/>
      <c r="H666" s="25"/>
      <c r="I666" s="71">
        <f>J659+J660+J662+J663+J664</f>
        <v>1175.42</v>
      </c>
      <c r="J666" s="71"/>
      <c r="K666" s="26">
        <f>IF(Source!I902&lt;&gt;0,ROUND(I666/Source!I902,2),0)</f>
        <v>61.22</v>
      </c>
      <c r="P666" s="27">
        <f>I666</f>
        <v>1175.42</v>
      </c>
    </row>
    <row r="667" spans="1:22" ht="76.5">
      <c r="A667" s="15" t="str">
        <f>Source!E903</f>
        <v>3</v>
      </c>
      <c r="B667" s="16" t="str">
        <f>Source!F903</f>
        <v>1.49-9201-1-3/1</v>
      </c>
      <c r="C667" s="16" t="str">
        <f>Source!G903</f>
        <v>Перевозка строительного мусора автосамосвалами грузоподъемностью до 10 т - добавляется на каждый последующий 1 км до 100 км</v>
      </c>
      <c r="D667" s="17" t="str">
        <f>Source!H903</f>
        <v>т</v>
      </c>
      <c r="E667" s="3">
        <f>Source!I903</f>
        <v>19.2</v>
      </c>
      <c r="F667" s="18"/>
      <c r="G667" s="19"/>
      <c r="H667" s="3"/>
      <c r="I667" s="3"/>
      <c r="J667" s="9"/>
      <c r="K667" s="9"/>
      <c r="L667" s="1" t="s">
        <v>55</v>
      </c>
      <c r="Q667" s="1">
        <f>ROUND((Source!BZ903/100)*ROUND((Source!AF903*Source!AV903)*Source!I903,2),2)</f>
        <v>0</v>
      </c>
      <c r="R667" s="1">
        <f>Source!X903</f>
        <v>0</v>
      </c>
      <c r="S667" s="1">
        <f>ROUND((Source!CA903/100)*ROUND((Source!AF903*Source!AV903)*Source!I903,2),2)</f>
        <v>0</v>
      </c>
      <c r="T667" s="1">
        <f>Source!Y903</f>
        <v>0</v>
      </c>
      <c r="U667" s="1">
        <f>ROUND((175/100)*ROUND((Source!AE903*Source!AV903)*Source!I903,2),2)</f>
        <v>26800.71</v>
      </c>
      <c r="V667" s="1">
        <f>ROUND((108/100)*ROUND(Source!CS903*Source!I903,2),2)</f>
        <v>16539.87</v>
      </c>
    </row>
    <row r="668" spans="1:22" ht="14.25">
      <c r="A668" s="15"/>
      <c r="B668" s="16"/>
      <c r="C668" s="16" t="s">
        <v>43</v>
      </c>
      <c r="D668" s="17"/>
      <c r="E668" s="3"/>
      <c r="F668" s="18">
        <f>Source!AO903</f>
        <v>0</v>
      </c>
      <c r="G668" s="19" t="str">
        <f>Source!DG903</f>
        <v>*51</v>
      </c>
      <c r="H668" s="3">
        <f>Source!AV903</f>
        <v>1</v>
      </c>
      <c r="I668" s="3">
        <f>IF(Source!BA903&lt;&gt;0,Source!BA903,1)</f>
        <v>1</v>
      </c>
      <c r="J668" s="9">
        <f>Source!S903</f>
        <v>0</v>
      </c>
      <c r="K668" s="9"/>
    </row>
    <row r="669" spans="1:22" ht="14.25">
      <c r="A669" s="15"/>
      <c r="B669" s="16"/>
      <c r="C669" s="16" t="s">
        <v>45</v>
      </c>
      <c r="D669" s="17"/>
      <c r="E669" s="3"/>
      <c r="F669" s="18">
        <f>Source!AM903</f>
        <v>28.99</v>
      </c>
      <c r="G669" s="19" t="str">
        <f>Source!DE903</f>
        <v>*51</v>
      </c>
      <c r="H669" s="3">
        <f>Source!AV903</f>
        <v>1</v>
      </c>
      <c r="I669" s="3">
        <f>IF(Source!BB903&lt;&gt;0,Source!BB903,1)</f>
        <v>1</v>
      </c>
      <c r="J669" s="9">
        <f>Source!Q903</f>
        <v>28387.01</v>
      </c>
      <c r="K669" s="9"/>
    </row>
    <row r="670" spans="1:22" ht="14.25">
      <c r="A670" s="15"/>
      <c r="B670" s="16"/>
      <c r="C670" s="16" t="s">
        <v>46</v>
      </c>
      <c r="D670" s="17"/>
      <c r="E670" s="3"/>
      <c r="F670" s="18">
        <f>Source!AN903</f>
        <v>15.64</v>
      </c>
      <c r="G670" s="19" t="str">
        <f>Source!DF903</f>
        <v>*51</v>
      </c>
      <c r="H670" s="3">
        <f>Source!AV903</f>
        <v>1</v>
      </c>
      <c r="I670" s="3">
        <f>IF(Source!BS903&lt;&gt;0,Source!BS903,1)</f>
        <v>1</v>
      </c>
      <c r="J670" s="24">
        <f>Source!R903</f>
        <v>15314.69</v>
      </c>
      <c r="K670" s="9"/>
    </row>
    <row r="671" spans="1:22" ht="14.25">
      <c r="A671" s="15"/>
      <c r="B671" s="16"/>
      <c r="C671" s="16" t="s">
        <v>47</v>
      </c>
      <c r="D671" s="17"/>
      <c r="E671" s="3"/>
      <c r="F671" s="18">
        <f>Source!AL903</f>
        <v>0</v>
      </c>
      <c r="G671" s="19">
        <f>Source!DD903</f>
        <v>0</v>
      </c>
      <c r="H671" s="3">
        <f>Source!AW903</f>
        <v>1</v>
      </c>
      <c r="I671" s="3">
        <f>IF(Source!BC903&lt;&gt;0,Source!BC903,1)</f>
        <v>1</v>
      </c>
      <c r="J671" s="9">
        <f>Source!P903</f>
        <v>0</v>
      </c>
      <c r="K671" s="9"/>
    </row>
    <row r="672" spans="1:22" ht="14.25">
      <c r="A672" s="15"/>
      <c r="B672" s="16"/>
      <c r="C672" s="16" t="s">
        <v>49</v>
      </c>
      <c r="D672" s="17" t="s">
        <v>50</v>
      </c>
      <c r="E672" s="3">
        <f>Source!AT903</f>
        <v>0</v>
      </c>
      <c r="F672" s="18"/>
      <c r="G672" s="19"/>
      <c r="H672" s="3"/>
      <c r="I672" s="3"/>
      <c r="J672" s="9">
        <f>SUM(R667:R671)</f>
        <v>0</v>
      </c>
      <c r="K672" s="9"/>
    </row>
    <row r="673" spans="1:40" ht="14.25">
      <c r="A673" s="15"/>
      <c r="B673" s="16"/>
      <c r="C673" s="16" t="s">
        <v>51</v>
      </c>
      <c r="D673" s="17" t="s">
        <v>50</v>
      </c>
      <c r="E673" s="3">
        <f>Source!AU903</f>
        <v>0</v>
      </c>
      <c r="F673" s="18"/>
      <c r="G673" s="19"/>
      <c r="H673" s="3"/>
      <c r="I673" s="3"/>
      <c r="J673" s="9">
        <f>SUM(T667:T672)</f>
        <v>0</v>
      </c>
      <c r="K673" s="9"/>
    </row>
    <row r="674" spans="1:40" ht="14.25">
      <c r="A674" s="15"/>
      <c r="B674" s="16"/>
      <c r="C674" s="16" t="s">
        <v>53</v>
      </c>
      <c r="D674" s="17" t="s">
        <v>54</v>
      </c>
      <c r="E674" s="3">
        <f>Source!AQ903</f>
        <v>0</v>
      </c>
      <c r="F674" s="18"/>
      <c r="G674" s="19" t="str">
        <f>Source!DI903</f>
        <v>*51</v>
      </c>
      <c r="H674" s="3">
        <f>Source!AV903</f>
        <v>1</v>
      </c>
      <c r="I674" s="3"/>
      <c r="J674" s="9"/>
      <c r="K674" s="9">
        <f>Source!U903</f>
        <v>0</v>
      </c>
    </row>
    <row r="675" spans="1:40" ht="15">
      <c r="A675" s="25"/>
      <c r="B675" s="25"/>
      <c r="C675" s="25"/>
      <c r="D675" s="25"/>
      <c r="E675" s="25"/>
      <c r="F675" s="25"/>
      <c r="G675" s="25"/>
      <c r="H675" s="25"/>
      <c r="I675" s="71">
        <f>J668+J669+J671+J672+J673</f>
        <v>28387.01</v>
      </c>
      <c r="J675" s="71"/>
      <c r="K675" s="26">
        <f>IF(Source!I903&lt;&gt;0,ROUND(I675/Source!I903,2),0)</f>
        <v>1478.49</v>
      </c>
      <c r="P675" s="27">
        <f>I675</f>
        <v>28387.01</v>
      </c>
    </row>
    <row r="677" spans="1:40" ht="15" customHeight="1">
      <c r="A677" s="72" t="str">
        <f>CONCATENATE("Итого по подразделу: ",IF(Source!G905&lt;&gt;"Новый подраздел",Source!G905,""))</f>
        <v>Итого по подразделу: Ремонт асфальтобетонного покрытия - 200,0 м2</v>
      </c>
      <c r="B677" s="72"/>
      <c r="C677" s="72"/>
      <c r="D677" s="72"/>
      <c r="E677" s="72"/>
      <c r="F677" s="72"/>
      <c r="G677" s="72"/>
      <c r="H677" s="72"/>
      <c r="I677" s="73">
        <f>SUM(P645:P676)</f>
        <v>155400.27000000002</v>
      </c>
      <c r="J677" s="73"/>
      <c r="K677" s="30"/>
    </row>
    <row r="679" spans="1:40" ht="14.25" customHeight="1">
      <c r="C679" s="62" t="str">
        <f>Source!H934</f>
        <v>Итого</v>
      </c>
      <c r="D679" s="62"/>
      <c r="E679" s="62"/>
      <c r="F679" s="62"/>
      <c r="G679" s="62"/>
      <c r="H679" s="62"/>
      <c r="I679" s="67">
        <f>IF(Source!F934=0,"",Source!F934)</f>
        <v>155400.26999999999</v>
      </c>
      <c r="J679" s="67"/>
    </row>
    <row r="680" spans="1:40" ht="14.25" customHeight="1">
      <c r="C680" s="62" t="str">
        <f>Source!H935</f>
        <v>НДС 20%</v>
      </c>
      <c r="D680" s="62"/>
      <c r="E680" s="62"/>
      <c r="F680" s="62"/>
      <c r="G680" s="62"/>
      <c r="H680" s="62"/>
      <c r="I680" s="67">
        <f>IF(Source!F935=0,"",Source!F935)</f>
        <v>31080.05</v>
      </c>
      <c r="J680" s="67"/>
    </row>
    <row r="681" spans="1:40" ht="14.25" customHeight="1">
      <c r="C681" s="62" t="str">
        <f>Source!H936</f>
        <v>Всего</v>
      </c>
      <c r="D681" s="62"/>
      <c r="E681" s="62"/>
      <c r="F681" s="62"/>
      <c r="G681" s="62"/>
      <c r="H681" s="62"/>
      <c r="I681" s="67">
        <f>IF(Source!F936=0,"",Source!F936)</f>
        <v>186480.32</v>
      </c>
      <c r="J681" s="67"/>
    </row>
    <row r="682" spans="1:40" ht="14.25" customHeight="1">
      <c r="C682" s="62" t="str">
        <f>Source!H937</f>
        <v>С учётом выделенного финансирования к - 0,5857501461</v>
      </c>
      <c r="D682" s="62"/>
      <c r="E682" s="62"/>
      <c r="F682" s="62"/>
      <c r="G682" s="62"/>
      <c r="H682" s="62"/>
      <c r="I682" s="74">
        <f>IF(Source!F937=0,"",Source!F937)</f>
        <v>109230.87</v>
      </c>
      <c r="J682" s="74"/>
    </row>
    <row r="684" spans="1:40" ht="16.5" customHeight="1">
      <c r="A684" s="70" t="str">
        <f>CONCATENATE("Подраздел: ",IF(Source!G939&lt;&gt;"Новый подраздел",Source!G939,""))</f>
        <v>Подраздел: Замена бортового камня - 40,0 м.п.</v>
      </c>
      <c r="B684" s="70"/>
      <c r="C684" s="70"/>
      <c r="D684" s="70"/>
      <c r="E684" s="70"/>
      <c r="F684" s="70"/>
      <c r="G684" s="70"/>
      <c r="H684" s="70"/>
      <c r="I684" s="70"/>
      <c r="J684" s="70"/>
      <c r="K684" s="70"/>
    </row>
    <row r="685" spans="1:40" ht="51">
      <c r="A685" s="15" t="str">
        <f>Source!E943</f>
        <v>1</v>
      </c>
      <c r="B685" s="16" t="str">
        <f>Source!F943</f>
        <v>2.1-3202-1-1/1</v>
      </c>
      <c r="C685" s="16" t="str">
        <f>Source!G943</f>
        <v>Замена бортового камня бетонного во дворовых территориях</v>
      </c>
      <c r="D685" s="17" t="str">
        <f>Source!H943</f>
        <v>м</v>
      </c>
      <c r="E685" s="3">
        <f>Source!I943</f>
        <v>40</v>
      </c>
      <c r="F685" s="18"/>
      <c r="G685" s="19"/>
      <c r="H685" s="3"/>
      <c r="I685" s="3"/>
      <c r="J685" s="9"/>
      <c r="K685" s="9"/>
      <c r="L685" s="45" t="s">
        <v>56</v>
      </c>
      <c r="M685" s="1">
        <v>40</v>
      </c>
      <c r="N685" s="1" t="s">
        <v>57</v>
      </c>
      <c r="Q685" s="1">
        <f>ROUND((Source!BZ943/100)*ROUND((Source!AF943*Source!AV943)*Source!I943,2),2)</f>
        <v>4147.92</v>
      </c>
      <c r="R685" s="1">
        <f>Source!X943</f>
        <v>4147.92</v>
      </c>
      <c r="S685" s="1">
        <f>ROUND((Source!CA943/100)*ROUND((Source!AF943*Source!AV943)*Source!I943,2),2)</f>
        <v>592.55999999999995</v>
      </c>
      <c r="T685" s="1">
        <f>Source!Y943</f>
        <v>592.55999999999995</v>
      </c>
      <c r="U685" s="1">
        <f>ROUND((175/100)*ROUND((Source!AE943*Source!AV943)*Source!I943,2),2)</f>
        <v>7911.4</v>
      </c>
      <c r="V685" s="1">
        <f>ROUND((108/100)*ROUND(Source!CS943*Source!I943,2),2)</f>
        <v>4882.46</v>
      </c>
      <c r="AK685" s="21">
        <v>58649.93</v>
      </c>
      <c r="AL685" s="1" t="s">
        <v>75</v>
      </c>
      <c r="AM685" s="46" t="s">
        <v>58</v>
      </c>
      <c r="AN685" s="41" t="s">
        <v>59</v>
      </c>
    </row>
    <row r="686" spans="1:40" ht="38.25">
      <c r="A686" s="15"/>
      <c r="B686" s="16"/>
      <c r="C686" s="16" t="s">
        <v>43</v>
      </c>
      <c r="D686" s="17"/>
      <c r="E686" s="3"/>
      <c r="F686" s="18">
        <f>Source!AO943</f>
        <v>148.13999999999999</v>
      </c>
      <c r="G686" s="19">
        <f>Source!DG943</f>
        <v>0</v>
      </c>
      <c r="H686" s="3">
        <f>Source!AV943</f>
        <v>1</v>
      </c>
      <c r="I686" s="3">
        <f>IF(Source!BA943&lt;&gt;0,Source!BA943,1)</f>
        <v>1</v>
      </c>
      <c r="J686" s="9">
        <f>Source!S943</f>
        <v>5925.6</v>
      </c>
      <c r="K686" s="9"/>
      <c r="N686" s="1" t="s">
        <v>44</v>
      </c>
      <c r="AK686" s="23">
        <v>41225.050000000003</v>
      </c>
    </row>
    <row r="687" spans="1:40" ht="14.25">
      <c r="A687" s="15"/>
      <c r="B687" s="16"/>
      <c r="C687" s="16" t="s">
        <v>45</v>
      </c>
      <c r="D687" s="17"/>
      <c r="E687" s="3"/>
      <c r="F687" s="18">
        <f>Source!AM943</f>
        <v>199.97</v>
      </c>
      <c r="G687" s="19">
        <f>Source!DE943</f>
        <v>0</v>
      </c>
      <c r="H687" s="3">
        <f>Source!AV943</f>
        <v>1</v>
      </c>
      <c r="I687" s="3">
        <f>IF(Source!BB943&lt;&gt;0,Source!BB943,1)</f>
        <v>1</v>
      </c>
      <c r="J687" s="9">
        <f>Source!Q943</f>
        <v>7998.8</v>
      </c>
      <c r="K687" s="9"/>
    </row>
    <row r="688" spans="1:40" ht="14.25">
      <c r="A688" s="15"/>
      <c r="B688" s="16"/>
      <c r="C688" s="16" t="s">
        <v>46</v>
      </c>
      <c r="D688" s="17"/>
      <c r="E688" s="3"/>
      <c r="F688" s="18">
        <f>Source!AN943</f>
        <v>113.02</v>
      </c>
      <c r="G688" s="19">
        <f>Source!DF943</f>
        <v>0</v>
      </c>
      <c r="H688" s="3">
        <f>Source!AV943</f>
        <v>1</v>
      </c>
      <c r="I688" s="3">
        <f>IF(Source!BS943&lt;&gt;0,Source!BS943,1)</f>
        <v>1</v>
      </c>
      <c r="J688" s="24">
        <f>Source!R943</f>
        <v>4520.8</v>
      </c>
      <c r="K688" s="9"/>
    </row>
    <row r="689" spans="1:38" ht="14.25">
      <c r="A689" s="15"/>
      <c r="B689" s="16"/>
      <c r="C689" s="16" t="s">
        <v>47</v>
      </c>
      <c r="D689" s="17"/>
      <c r="E689" s="3"/>
      <c r="F689" s="18">
        <f>Source!AL943</f>
        <v>574.54999999999995</v>
      </c>
      <c r="G689" s="19">
        <f>Source!DD943</f>
        <v>0</v>
      </c>
      <c r="H689" s="3">
        <f>Source!AW943</f>
        <v>1</v>
      </c>
      <c r="I689" s="3">
        <f>IF(Source!BC943&lt;&gt;0,Source!BC943,1)</f>
        <v>1</v>
      </c>
      <c r="J689" s="9">
        <f>Source!P943</f>
        <v>22982</v>
      </c>
      <c r="K689" s="9"/>
    </row>
    <row r="690" spans="1:38" ht="28.5">
      <c r="A690" s="15" t="str">
        <f>Source!E944</f>
        <v>1,1</v>
      </c>
      <c r="B690" s="16" t="str">
        <f>Source!F944</f>
        <v>9999990001</v>
      </c>
      <c r="C690" s="16" t="s">
        <v>48</v>
      </c>
      <c r="D690" s="17" t="str">
        <f>Source!H944</f>
        <v>т</v>
      </c>
      <c r="E690" s="3">
        <f>Source!I944</f>
        <v>-9.84</v>
      </c>
      <c r="F690" s="18">
        <f>Source!AK944</f>
        <v>0</v>
      </c>
      <c r="G690" s="19"/>
      <c r="H690" s="3">
        <f>Source!AW944</f>
        <v>1</v>
      </c>
      <c r="I690" s="3">
        <f>IF(Source!BC944&lt;&gt;0,Source!BC944,1)</f>
        <v>1</v>
      </c>
      <c r="J690" s="9">
        <f>Source!O944</f>
        <v>0</v>
      </c>
      <c r="K690" s="9"/>
      <c r="Q690" s="1">
        <f>ROUND((Source!BZ944/100)*ROUND((Source!AF944*Source!AV944)*Source!I944,2),2)</f>
        <v>0</v>
      </c>
      <c r="R690" s="1">
        <f>Source!X944</f>
        <v>0</v>
      </c>
      <c r="S690" s="1">
        <f>ROUND((Source!CA944/100)*ROUND((Source!AF944*Source!AV944)*Source!I944,2),2)</f>
        <v>0</v>
      </c>
      <c r="T690" s="1">
        <f>Source!Y944</f>
        <v>0</v>
      </c>
      <c r="U690" s="1">
        <f>ROUND((175/100)*ROUND((Source!AE944*Source!AV944)*Source!I944,2),2)</f>
        <v>0</v>
      </c>
      <c r="V690" s="1">
        <f>ROUND((108/100)*ROUND(Source!CS944*Source!I944,2),2)</f>
        <v>0</v>
      </c>
      <c r="AL690" s="8"/>
    </row>
    <row r="691" spans="1:38" ht="14.25">
      <c r="A691" s="15"/>
      <c r="B691" s="16"/>
      <c r="C691" s="16" t="s">
        <v>49</v>
      </c>
      <c r="D691" s="17" t="s">
        <v>50</v>
      </c>
      <c r="E691" s="3">
        <f>Source!AT943</f>
        <v>70</v>
      </c>
      <c r="F691" s="18"/>
      <c r="G691" s="19"/>
      <c r="H691" s="3"/>
      <c r="I691" s="3"/>
      <c r="J691" s="9">
        <f>SUM(R685:R690)</f>
        <v>4147.92</v>
      </c>
      <c r="K691" s="9"/>
    </row>
    <row r="692" spans="1:38" ht="14.25">
      <c r="A692" s="15"/>
      <c r="B692" s="16"/>
      <c r="C692" s="16" t="s">
        <v>51</v>
      </c>
      <c r="D692" s="17" t="s">
        <v>50</v>
      </c>
      <c r="E692" s="3">
        <f>Source!AU943</f>
        <v>10</v>
      </c>
      <c r="F692" s="18"/>
      <c r="G692" s="19"/>
      <c r="H692" s="3"/>
      <c r="I692" s="3"/>
      <c r="J692" s="9">
        <f>SUM(T685:T691)</f>
        <v>592.55999999999995</v>
      </c>
      <c r="K692" s="9"/>
    </row>
    <row r="693" spans="1:38" ht="14.25">
      <c r="A693" s="15"/>
      <c r="B693" s="16"/>
      <c r="C693" s="16" t="s">
        <v>52</v>
      </c>
      <c r="D693" s="17" t="s">
        <v>50</v>
      </c>
      <c r="E693" s="3">
        <f>108</f>
        <v>108</v>
      </c>
      <c r="F693" s="18"/>
      <c r="G693" s="19"/>
      <c r="H693" s="3"/>
      <c r="I693" s="3"/>
      <c r="J693" s="9">
        <f>SUM(V685:V692)</f>
        <v>4882.46</v>
      </c>
      <c r="K693" s="9"/>
    </row>
    <row r="694" spans="1:38" ht="14.25">
      <c r="A694" s="15"/>
      <c r="B694" s="16"/>
      <c r="C694" s="16" t="s">
        <v>53</v>
      </c>
      <c r="D694" s="17" t="s">
        <v>54</v>
      </c>
      <c r="E694" s="3">
        <f>Source!AQ943</f>
        <v>0.66</v>
      </c>
      <c r="F694" s="18"/>
      <c r="G694" s="19">
        <f>Source!DI943</f>
        <v>0</v>
      </c>
      <c r="H694" s="3">
        <f>Source!AV943</f>
        <v>1</v>
      </c>
      <c r="I694" s="3"/>
      <c r="J694" s="9"/>
      <c r="K694" s="9">
        <f>Source!U943</f>
        <v>26.400000000000002</v>
      </c>
    </row>
    <row r="695" spans="1:38" ht="15">
      <c r="A695" s="25"/>
      <c r="B695" s="25"/>
      <c r="C695" s="25"/>
      <c r="D695" s="25"/>
      <c r="E695" s="25"/>
      <c r="F695" s="25"/>
      <c r="G695" s="25"/>
      <c r="H695" s="25"/>
      <c r="I695" s="71">
        <f>J686+J687+J689+J691+J692+J693+SUM(J690:J690)</f>
        <v>46529.34</v>
      </c>
      <c r="J695" s="71"/>
      <c r="K695" s="26">
        <f>IF(Source!I943&lt;&gt;0,ROUND(I695/Source!I943,2),0)</f>
        <v>1163.23</v>
      </c>
      <c r="P695" s="27">
        <f>I695</f>
        <v>46529.34</v>
      </c>
    </row>
    <row r="696" spans="1:38" ht="90">
      <c r="A696" s="15" t="str">
        <f>Source!E945</f>
        <v>2</v>
      </c>
      <c r="B696" s="16" t="str">
        <f>Source!F945</f>
        <v>1.49-9201-1-2/1</v>
      </c>
      <c r="C696" s="16" t="str">
        <f>Source!G945</f>
        <v>Перевозка строительного мусора автосамосвалами грузоподъемностью до 10 т на расстояние 1 км - при механизированной погрузке</v>
      </c>
      <c r="D696" s="17" t="str">
        <f>Source!H945</f>
        <v>т</v>
      </c>
      <c r="E696" s="3">
        <f>Source!I945</f>
        <v>7.8719999999999999</v>
      </c>
      <c r="F696" s="18"/>
      <c r="G696" s="19"/>
      <c r="H696" s="3"/>
      <c r="I696" s="3"/>
      <c r="J696" s="9"/>
      <c r="K696" s="9"/>
      <c r="L696" s="34" t="s">
        <v>61</v>
      </c>
      <c r="Q696" s="1">
        <f>ROUND((Source!BZ945/100)*ROUND((Source!AF945*Source!AV945)*Source!I945,2),2)</f>
        <v>0</v>
      </c>
      <c r="R696" s="1">
        <f>Source!X945</f>
        <v>0</v>
      </c>
      <c r="S696" s="1">
        <f>ROUND((Source!CA945/100)*ROUND((Source!AF945*Source!AV945)*Source!I945,2),2)</f>
        <v>0</v>
      </c>
      <c r="T696" s="1">
        <f>Source!Y945</f>
        <v>0</v>
      </c>
      <c r="U696" s="1">
        <f>ROUND((175/100)*ROUND((Source!AE945*Source!AV945)*Source!I945,2),2)</f>
        <v>454.74</v>
      </c>
      <c r="V696" s="1">
        <f>ROUND((108/100)*ROUND(Source!CS945*Source!I945,2),2)</f>
        <v>280.64</v>
      </c>
    </row>
    <row r="697" spans="1:38">
      <c r="C697" s="29" t="str">
        <f>"Объем: "&amp;Source!I945&amp;"=9,84*"&amp;"0,8"</f>
        <v>Объем: 7,872=9,84*0,8</v>
      </c>
    </row>
    <row r="698" spans="1:38" ht="14.25">
      <c r="A698" s="15"/>
      <c r="B698" s="16"/>
      <c r="C698" s="16" t="s">
        <v>43</v>
      </c>
      <c r="D698" s="17"/>
      <c r="E698" s="3"/>
      <c r="F698" s="18">
        <f>Source!AO945</f>
        <v>0</v>
      </c>
      <c r="G698" s="19">
        <f>Source!DG945</f>
        <v>0</v>
      </c>
      <c r="H698" s="3">
        <f>Source!AV945</f>
        <v>1</v>
      </c>
      <c r="I698" s="3">
        <f>IF(Source!BA945&lt;&gt;0,Source!BA945,1)</f>
        <v>1</v>
      </c>
      <c r="J698" s="9">
        <f>Source!S945</f>
        <v>0</v>
      </c>
      <c r="K698" s="9"/>
    </row>
    <row r="699" spans="1:38" ht="14.25">
      <c r="A699" s="15"/>
      <c r="B699" s="16"/>
      <c r="C699" s="16" t="s">
        <v>45</v>
      </c>
      <c r="D699" s="17"/>
      <c r="E699" s="3"/>
      <c r="F699" s="18">
        <f>Source!AM945</f>
        <v>61.22</v>
      </c>
      <c r="G699" s="19">
        <f>Source!DE945</f>
        <v>0</v>
      </c>
      <c r="H699" s="3">
        <f>Source!AV945</f>
        <v>1</v>
      </c>
      <c r="I699" s="3">
        <f>IF(Source!BB945&lt;&gt;0,Source!BB945,1)</f>
        <v>1</v>
      </c>
      <c r="J699" s="9">
        <f>Source!Q945</f>
        <v>481.92</v>
      </c>
      <c r="K699" s="9"/>
    </row>
    <row r="700" spans="1:38" ht="14.25">
      <c r="A700" s="15"/>
      <c r="B700" s="16"/>
      <c r="C700" s="16" t="s">
        <v>46</v>
      </c>
      <c r="D700" s="17"/>
      <c r="E700" s="3"/>
      <c r="F700" s="18">
        <f>Source!AN945</f>
        <v>33.01</v>
      </c>
      <c r="G700" s="19">
        <f>Source!DF945</f>
        <v>0</v>
      </c>
      <c r="H700" s="3">
        <f>Source!AV945</f>
        <v>1</v>
      </c>
      <c r="I700" s="3">
        <f>IF(Source!BS945&lt;&gt;0,Source!BS945,1)</f>
        <v>1</v>
      </c>
      <c r="J700" s="24">
        <f>Source!R945</f>
        <v>259.85000000000002</v>
      </c>
      <c r="K700" s="9"/>
    </row>
    <row r="701" spans="1:38" ht="14.25">
      <c r="A701" s="15"/>
      <c r="B701" s="16"/>
      <c r="C701" s="16" t="s">
        <v>47</v>
      </c>
      <c r="D701" s="17"/>
      <c r="E701" s="3"/>
      <c r="F701" s="18">
        <f>Source!AL945</f>
        <v>0</v>
      </c>
      <c r="G701" s="19">
        <f>Source!DD945</f>
        <v>0</v>
      </c>
      <c r="H701" s="3">
        <f>Source!AW945</f>
        <v>1</v>
      </c>
      <c r="I701" s="3">
        <f>IF(Source!BC945&lt;&gt;0,Source!BC945,1)</f>
        <v>1</v>
      </c>
      <c r="J701" s="9">
        <f>Source!P945</f>
        <v>0</v>
      </c>
      <c r="K701" s="9"/>
    </row>
    <row r="702" spans="1:38" ht="14.25">
      <c r="A702" s="15"/>
      <c r="B702" s="16"/>
      <c r="C702" s="16" t="s">
        <v>49</v>
      </c>
      <c r="D702" s="17" t="s">
        <v>50</v>
      </c>
      <c r="E702" s="3">
        <f>Source!AT945</f>
        <v>0</v>
      </c>
      <c r="F702" s="18"/>
      <c r="G702" s="19"/>
      <c r="H702" s="3"/>
      <c r="I702" s="3"/>
      <c r="J702" s="9">
        <f>SUM(R696:R701)</f>
        <v>0</v>
      </c>
      <c r="K702" s="9"/>
    </row>
    <row r="703" spans="1:38" ht="14.25">
      <c r="A703" s="15"/>
      <c r="B703" s="16"/>
      <c r="C703" s="16" t="s">
        <v>51</v>
      </c>
      <c r="D703" s="17" t="s">
        <v>50</v>
      </c>
      <c r="E703" s="3">
        <f>Source!AU945</f>
        <v>0</v>
      </c>
      <c r="F703" s="18"/>
      <c r="G703" s="19"/>
      <c r="H703" s="3"/>
      <c r="I703" s="3"/>
      <c r="J703" s="9">
        <f>SUM(T696:T702)</f>
        <v>0</v>
      </c>
      <c r="K703" s="9"/>
    </row>
    <row r="704" spans="1:38" ht="14.25">
      <c r="A704" s="15"/>
      <c r="B704" s="16"/>
      <c r="C704" s="16" t="s">
        <v>53</v>
      </c>
      <c r="D704" s="17" t="s">
        <v>54</v>
      </c>
      <c r="E704" s="3">
        <f>Source!AQ945</f>
        <v>0</v>
      </c>
      <c r="F704" s="18"/>
      <c r="G704" s="19">
        <f>Source!DI945</f>
        <v>0</v>
      </c>
      <c r="H704" s="3">
        <f>Source!AV945</f>
        <v>1</v>
      </c>
      <c r="I704" s="3"/>
      <c r="J704" s="9"/>
      <c r="K704" s="9">
        <f>Source!U945</f>
        <v>0</v>
      </c>
    </row>
    <row r="705" spans="1:22" ht="15">
      <c r="A705" s="25"/>
      <c r="B705" s="25"/>
      <c r="C705" s="25"/>
      <c r="D705" s="25"/>
      <c r="E705" s="25"/>
      <c r="F705" s="25"/>
      <c r="G705" s="25"/>
      <c r="H705" s="25"/>
      <c r="I705" s="71">
        <f>J698+J699+J701+J702+J703</f>
        <v>481.92</v>
      </c>
      <c r="J705" s="71"/>
      <c r="K705" s="26">
        <f>IF(Source!I945&lt;&gt;0,ROUND(I705/Source!I945,2),0)</f>
        <v>61.22</v>
      </c>
      <c r="P705" s="27">
        <f>I705</f>
        <v>481.92</v>
      </c>
    </row>
    <row r="706" spans="1:22" ht="90">
      <c r="A706" s="15" t="str">
        <f>Source!E946</f>
        <v>3</v>
      </c>
      <c r="B706" s="16" t="str">
        <f>Source!F946</f>
        <v>1.49-9201-1-3/1</v>
      </c>
      <c r="C706" s="16" t="str">
        <f>Source!G946</f>
        <v>Перевозка строительного мусора автосамосвалами грузоподъемностью до 10 т - добавляется на каждый последующий 1 км до 100 км</v>
      </c>
      <c r="D706" s="17" t="str">
        <f>Source!H946</f>
        <v>т</v>
      </c>
      <c r="E706" s="3">
        <f>Source!I946</f>
        <v>7.8719999999999999</v>
      </c>
      <c r="F706" s="18"/>
      <c r="G706" s="19"/>
      <c r="H706" s="3"/>
      <c r="I706" s="3"/>
      <c r="J706" s="9"/>
      <c r="K706" s="9"/>
      <c r="L706" s="34" t="s">
        <v>61</v>
      </c>
      <c r="Q706" s="1">
        <f>ROUND((Source!BZ946/100)*ROUND((Source!AF946*Source!AV946)*Source!I946,2),2)</f>
        <v>0</v>
      </c>
      <c r="R706" s="1">
        <f>Source!X946</f>
        <v>0</v>
      </c>
      <c r="S706" s="1">
        <f>ROUND((Source!CA946/100)*ROUND((Source!AF946*Source!AV946)*Source!I946,2),2)</f>
        <v>0</v>
      </c>
      <c r="T706" s="1">
        <f>Source!Y946</f>
        <v>0</v>
      </c>
      <c r="U706" s="1">
        <f>ROUND((175/100)*ROUND((Source!AE946*Source!AV946)*Source!I946,2),2)</f>
        <v>10988.29</v>
      </c>
      <c r="V706" s="1">
        <f>ROUND((108/100)*ROUND(Source!CS946*Source!I946,2),2)</f>
        <v>6781.34</v>
      </c>
    </row>
    <row r="707" spans="1:22" ht="14.25">
      <c r="A707" s="15"/>
      <c r="B707" s="16"/>
      <c r="C707" s="16" t="s">
        <v>43</v>
      </c>
      <c r="D707" s="17"/>
      <c r="E707" s="3"/>
      <c r="F707" s="18">
        <f>Source!AO946</f>
        <v>0</v>
      </c>
      <c r="G707" s="19" t="str">
        <f>Source!DG946</f>
        <v>*51</v>
      </c>
      <c r="H707" s="3">
        <f>Source!AV946</f>
        <v>1</v>
      </c>
      <c r="I707" s="3">
        <f>IF(Source!BA946&lt;&gt;0,Source!BA946,1)</f>
        <v>1</v>
      </c>
      <c r="J707" s="9">
        <f>Source!S946</f>
        <v>0</v>
      </c>
      <c r="K707" s="9"/>
    </row>
    <row r="708" spans="1:22" ht="14.25">
      <c r="A708" s="15"/>
      <c r="B708" s="16"/>
      <c r="C708" s="16" t="s">
        <v>45</v>
      </c>
      <c r="D708" s="17"/>
      <c r="E708" s="3"/>
      <c r="F708" s="18">
        <f>Source!AM946</f>
        <v>28.99</v>
      </c>
      <c r="G708" s="19" t="str">
        <f>Source!DE946</f>
        <v>*51</v>
      </c>
      <c r="H708" s="3">
        <f>Source!AV946</f>
        <v>1</v>
      </c>
      <c r="I708" s="3">
        <f>IF(Source!BB946&lt;&gt;0,Source!BB946,1)</f>
        <v>1</v>
      </c>
      <c r="J708" s="9">
        <f>Source!Q946</f>
        <v>11638.67</v>
      </c>
      <c r="K708" s="9"/>
    </row>
    <row r="709" spans="1:22" ht="14.25">
      <c r="A709" s="15"/>
      <c r="B709" s="16"/>
      <c r="C709" s="16" t="s">
        <v>46</v>
      </c>
      <c r="D709" s="17"/>
      <c r="E709" s="3"/>
      <c r="F709" s="18">
        <f>Source!AN946</f>
        <v>15.64</v>
      </c>
      <c r="G709" s="19" t="str">
        <f>Source!DF946</f>
        <v>*51</v>
      </c>
      <c r="H709" s="3">
        <f>Source!AV946</f>
        <v>1</v>
      </c>
      <c r="I709" s="3">
        <f>IF(Source!BS946&lt;&gt;0,Source!BS946,1)</f>
        <v>1</v>
      </c>
      <c r="J709" s="24">
        <f>Source!R946</f>
        <v>6279.02</v>
      </c>
      <c r="K709" s="9"/>
    </row>
    <row r="710" spans="1:22" ht="14.25">
      <c r="A710" s="15"/>
      <c r="B710" s="16"/>
      <c r="C710" s="16" t="s">
        <v>47</v>
      </c>
      <c r="D710" s="17"/>
      <c r="E710" s="3"/>
      <c r="F710" s="18">
        <f>Source!AL946</f>
        <v>0</v>
      </c>
      <c r="G710" s="19">
        <f>Source!DD946</f>
        <v>0</v>
      </c>
      <c r="H710" s="3">
        <f>Source!AW946</f>
        <v>1</v>
      </c>
      <c r="I710" s="3">
        <f>IF(Source!BC946&lt;&gt;0,Source!BC946,1)</f>
        <v>1</v>
      </c>
      <c r="J710" s="9">
        <f>Source!P946</f>
        <v>0</v>
      </c>
      <c r="K710" s="9"/>
    </row>
    <row r="711" spans="1:22" ht="14.25">
      <c r="A711" s="15"/>
      <c r="B711" s="16"/>
      <c r="C711" s="16" t="s">
        <v>49</v>
      </c>
      <c r="D711" s="17" t="s">
        <v>50</v>
      </c>
      <c r="E711" s="3">
        <f>Source!AT946</f>
        <v>0</v>
      </c>
      <c r="F711" s="18"/>
      <c r="G711" s="19"/>
      <c r="H711" s="3"/>
      <c r="I711" s="3"/>
      <c r="J711" s="9">
        <f>SUM(R706:R710)</f>
        <v>0</v>
      </c>
      <c r="K711" s="9"/>
    </row>
    <row r="712" spans="1:22" ht="14.25">
      <c r="A712" s="15"/>
      <c r="B712" s="16"/>
      <c r="C712" s="16" t="s">
        <v>51</v>
      </c>
      <c r="D712" s="17" t="s">
        <v>50</v>
      </c>
      <c r="E712" s="3">
        <f>Source!AU946</f>
        <v>0</v>
      </c>
      <c r="F712" s="18"/>
      <c r="G712" s="19"/>
      <c r="H712" s="3"/>
      <c r="I712" s="3"/>
      <c r="J712" s="9">
        <f>SUM(T706:T711)</f>
        <v>0</v>
      </c>
      <c r="K712" s="9"/>
    </row>
    <row r="713" spans="1:22" ht="14.25">
      <c r="A713" s="15"/>
      <c r="B713" s="16"/>
      <c r="C713" s="16" t="s">
        <v>53</v>
      </c>
      <c r="D713" s="17" t="s">
        <v>54</v>
      </c>
      <c r="E713" s="3">
        <f>Source!AQ946</f>
        <v>0</v>
      </c>
      <c r="F713" s="18"/>
      <c r="G713" s="19" t="str">
        <f>Source!DI946</f>
        <v>*51</v>
      </c>
      <c r="H713" s="3">
        <f>Source!AV946</f>
        <v>1</v>
      </c>
      <c r="I713" s="3"/>
      <c r="J713" s="9"/>
      <c r="K713" s="9">
        <f>Source!U946</f>
        <v>0</v>
      </c>
    </row>
    <row r="714" spans="1:22" ht="15">
      <c r="A714" s="25"/>
      <c r="B714" s="25"/>
      <c r="C714" s="25"/>
      <c r="D714" s="25"/>
      <c r="E714" s="25"/>
      <c r="F714" s="25"/>
      <c r="G714" s="25"/>
      <c r="H714" s="25"/>
      <c r="I714" s="71">
        <f>J707+J708+J710+J711+J712</f>
        <v>11638.67</v>
      </c>
      <c r="J714" s="71"/>
      <c r="K714" s="26">
        <f>IF(Source!I946&lt;&gt;0,ROUND(I714/Source!I946,2),0)</f>
        <v>1478.49</v>
      </c>
      <c r="P714" s="27">
        <f>I714</f>
        <v>11638.67</v>
      </c>
    </row>
    <row r="716" spans="1:22" ht="15" customHeight="1">
      <c r="A716" s="72" t="str">
        <f>CONCATENATE("Итого по подразделу: ",IF(Source!G948&lt;&gt;"Новый подраздел",Source!G948,""))</f>
        <v>Итого по подразделу: Замена бортового камня - 40,0 м.п.</v>
      </c>
      <c r="B716" s="72"/>
      <c r="C716" s="72"/>
      <c r="D716" s="72"/>
      <c r="E716" s="72"/>
      <c r="F716" s="72"/>
      <c r="G716" s="72"/>
      <c r="H716" s="72"/>
      <c r="I716" s="73">
        <f>SUM(P684:P715)</f>
        <v>58649.929999999993</v>
      </c>
      <c r="J716" s="73"/>
      <c r="K716" s="30"/>
    </row>
    <row r="718" spans="1:22" ht="14.25" customHeight="1">
      <c r="C718" s="62" t="str">
        <f>Source!H977</f>
        <v>Итого</v>
      </c>
      <c r="D718" s="62"/>
      <c r="E718" s="62"/>
      <c r="F718" s="62"/>
      <c r="G718" s="62"/>
      <c r="H718" s="62"/>
      <c r="I718" s="67">
        <f>IF(Source!F977=0,"",Source!F977)</f>
        <v>58649.93</v>
      </c>
      <c r="J718" s="67"/>
    </row>
    <row r="719" spans="1:22" ht="14.25" customHeight="1">
      <c r="C719" s="62" t="str">
        <f>Source!H978</f>
        <v>НДС 20%</v>
      </c>
      <c r="D719" s="62"/>
      <c r="E719" s="62"/>
      <c r="F719" s="62"/>
      <c r="G719" s="62"/>
      <c r="H719" s="62"/>
      <c r="I719" s="67">
        <f>IF(Source!F978=0,"",Source!F978)</f>
        <v>11729.99</v>
      </c>
      <c r="J719" s="67"/>
    </row>
    <row r="720" spans="1:22" ht="14.25" customHeight="1">
      <c r="C720" s="62" t="str">
        <f>Source!H979</f>
        <v>Всего</v>
      </c>
      <c r="D720" s="62"/>
      <c r="E720" s="62"/>
      <c r="F720" s="62"/>
      <c r="G720" s="62"/>
      <c r="H720" s="62"/>
      <c r="I720" s="67">
        <f>IF(Source!F979=0,"",Source!F979)</f>
        <v>70379.92</v>
      </c>
      <c r="J720" s="67"/>
    </row>
    <row r="721" spans="1:40" ht="14.25" customHeight="1">
      <c r="C721" s="62" t="str">
        <f>Source!H980</f>
        <v>С учётом выделенного финансирования к - 0,5857501461</v>
      </c>
      <c r="D721" s="62"/>
      <c r="E721" s="62"/>
      <c r="F721" s="62"/>
      <c r="G721" s="62"/>
      <c r="H721" s="62"/>
      <c r="I721" s="74">
        <f>IF(Source!F980=0,"",Source!F980)</f>
        <v>41225.050000000003</v>
      </c>
      <c r="J721" s="74"/>
    </row>
    <row r="723" spans="1:40" ht="15" customHeight="1">
      <c r="A723" s="72" t="str">
        <f>CONCATENATE("Итого по разделу: ",IF(Source!G982&lt;&gt;"Новый раздел",Source!G982,""))</f>
        <v>Итого по разделу: Покровское кладбище, ул.Подольских Курсантов</v>
      </c>
      <c r="B723" s="72"/>
      <c r="C723" s="72"/>
      <c r="D723" s="72"/>
      <c r="E723" s="72"/>
      <c r="F723" s="72"/>
      <c r="G723" s="72"/>
      <c r="H723" s="72"/>
      <c r="I723" s="76">
        <f>SUM(P643:P722)</f>
        <v>214050.20000000004</v>
      </c>
      <c r="J723" s="76"/>
      <c r="K723" s="30"/>
    </row>
    <row r="725" spans="1:40" ht="14.25" customHeight="1">
      <c r="C725" s="62" t="str">
        <f>Source!H1011</f>
        <v>Итого</v>
      </c>
      <c r="D725" s="62"/>
      <c r="E725" s="62"/>
      <c r="F725" s="62"/>
      <c r="G725" s="62"/>
      <c r="H725" s="62"/>
      <c r="I725" s="67">
        <f>IF(Source!F1011=0,"",Source!F1011)</f>
        <v>214050.2</v>
      </c>
      <c r="J725" s="67"/>
    </row>
    <row r="726" spans="1:40" ht="14.25" customHeight="1">
      <c r="C726" s="62" t="str">
        <f>Source!H1012</f>
        <v>НДС 20%</v>
      </c>
      <c r="D726" s="62"/>
      <c r="E726" s="62"/>
      <c r="F726" s="62"/>
      <c r="G726" s="62"/>
      <c r="H726" s="62"/>
      <c r="I726" s="67">
        <f>IF(Source!F1012=0,"",Source!F1012)</f>
        <v>42810.04</v>
      </c>
      <c r="J726" s="67"/>
      <c r="L726" s="40">
        <f>I680+I719</f>
        <v>42810.04</v>
      </c>
    </row>
    <row r="727" spans="1:40" ht="14.25" customHeight="1">
      <c r="C727" s="62" t="str">
        <f>Source!H1013</f>
        <v>Всего</v>
      </c>
      <c r="D727" s="62"/>
      <c r="E727" s="62"/>
      <c r="F727" s="62"/>
      <c r="G727" s="62"/>
      <c r="H727" s="62"/>
      <c r="I727" s="67">
        <f>IF(Source!F1013=0,"",Source!F1013)</f>
        <v>256860.24</v>
      </c>
      <c r="J727" s="67"/>
    </row>
    <row r="728" spans="1:40" ht="14.25" customHeight="1">
      <c r="C728" s="62" t="str">
        <f>Source!H1014</f>
        <v>С учётом выделенного финансирования к - 0,5857501461</v>
      </c>
      <c r="D728" s="62"/>
      <c r="E728" s="62"/>
      <c r="F728" s="62"/>
      <c r="G728" s="62"/>
      <c r="H728" s="62"/>
      <c r="I728" s="74">
        <f>IF(Source!F1014=0,"",Source!F1014)</f>
        <v>150455.92000000001</v>
      </c>
      <c r="J728" s="74"/>
    </row>
    <row r="730" spans="1:40" ht="16.5" customHeight="1">
      <c r="A730" s="70" t="str">
        <f>CONCATENATE("Раздел: ",IF(Source!G1016&lt;&gt;"Новый раздел",Source!G1016,""))</f>
        <v>Раздел: Старо-Покровское кладбище, 1-ый Дорожный проезд</v>
      </c>
      <c r="B730" s="70"/>
      <c r="C730" s="70"/>
      <c r="D730" s="70"/>
      <c r="E730" s="70"/>
      <c r="F730" s="70"/>
      <c r="G730" s="70"/>
      <c r="H730" s="70"/>
      <c r="I730" s="70"/>
      <c r="J730" s="70"/>
      <c r="K730" s="70"/>
    </row>
    <row r="732" spans="1:40" ht="16.5" customHeight="1">
      <c r="A732" s="70" t="str">
        <f>CONCATENATE("Подраздел: ",IF(Source!G1020&lt;&gt;"Новый подраздел",Source!G1020,""))</f>
        <v>Подраздел: Ремонт асфальтобетонного покрытия - 250,0 м2</v>
      </c>
      <c r="B732" s="70"/>
      <c r="C732" s="70"/>
      <c r="D732" s="70"/>
      <c r="E732" s="70"/>
      <c r="F732" s="70"/>
      <c r="G732" s="70"/>
      <c r="H732" s="70"/>
      <c r="I732" s="70"/>
      <c r="J732" s="70"/>
      <c r="K732" s="70"/>
    </row>
    <row r="733" spans="1:40" ht="71.25">
      <c r="A733" s="15" t="str">
        <f>Source!E1024</f>
        <v>1</v>
      </c>
      <c r="B733" s="16" t="str">
        <f>Source!F1024</f>
        <v>2.1-3101-12-3/1</v>
      </c>
      <c r="C733" s="16" t="str">
        <f>Source!G1024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733" s="17" t="str">
        <f>Source!H1024</f>
        <v>м2</v>
      </c>
      <c r="E733" s="3">
        <f>Source!I1024</f>
        <v>250</v>
      </c>
      <c r="F733" s="18"/>
      <c r="G733" s="19"/>
      <c r="H733" s="3"/>
      <c r="I733" s="3"/>
      <c r="J733" s="9"/>
      <c r="K733" s="9"/>
      <c r="L733" s="20" t="s">
        <v>38</v>
      </c>
      <c r="M733" s="1">
        <v>250</v>
      </c>
      <c r="N733" s="1" t="s">
        <v>39</v>
      </c>
      <c r="Q733" s="1">
        <f>ROUND((Source!BZ1024/100)*ROUND((Source!AF1024*Source!AV1024)*Source!I1024,2),2)</f>
        <v>11032</v>
      </c>
      <c r="R733" s="1">
        <f>Source!X1024</f>
        <v>11032</v>
      </c>
      <c r="S733" s="1">
        <f>ROUND((Source!CA1024/100)*ROUND((Source!AF1024*Source!AV1024)*Source!I1024,2),2)</f>
        <v>1576</v>
      </c>
      <c r="T733" s="1">
        <f>Source!Y1024</f>
        <v>1576</v>
      </c>
      <c r="U733" s="1">
        <f>ROUND((175/100)*ROUND((Source!AE1024*Source!AV1024)*Source!I1024,2),2)</f>
        <v>18414.38</v>
      </c>
      <c r="V733" s="1">
        <f>ROUND((108/100)*ROUND(Source!CS1024*Source!I1024,2),2)</f>
        <v>11364.3</v>
      </c>
      <c r="AK733" s="21">
        <v>194250.34</v>
      </c>
      <c r="AL733" s="1" t="s">
        <v>76</v>
      </c>
      <c r="AM733" s="22" t="s">
        <v>68</v>
      </c>
      <c r="AN733" s="22" t="s">
        <v>42</v>
      </c>
    </row>
    <row r="734" spans="1:40" ht="38.25">
      <c r="A734" s="15"/>
      <c r="B734" s="16"/>
      <c r="C734" s="16" t="s">
        <v>43</v>
      </c>
      <c r="D734" s="17"/>
      <c r="E734" s="3"/>
      <c r="F734" s="18">
        <f>Source!AO1024</f>
        <v>63.04</v>
      </c>
      <c r="G734" s="19">
        <f>Source!DG1024</f>
        <v>0</v>
      </c>
      <c r="H734" s="3">
        <f>Source!AV1024</f>
        <v>1</v>
      </c>
      <c r="I734" s="3">
        <f>IF(Source!BA1024&lt;&gt;0,Source!BA1024,1)</f>
        <v>1</v>
      </c>
      <c r="J734" s="9">
        <f>Source!S1024</f>
        <v>15760</v>
      </c>
      <c r="K734" s="9"/>
      <c r="N734" s="1" t="s">
        <v>44</v>
      </c>
      <c r="AK734" s="49">
        <v>136538.6</v>
      </c>
    </row>
    <row r="735" spans="1:40" ht="14.25">
      <c r="A735" s="15"/>
      <c r="B735" s="16"/>
      <c r="C735" s="16" t="s">
        <v>45</v>
      </c>
      <c r="D735" s="17"/>
      <c r="E735" s="3"/>
      <c r="F735" s="18">
        <f>Source!AM1024</f>
        <v>91.52</v>
      </c>
      <c r="G735" s="19">
        <f>Source!DE1024</f>
        <v>0</v>
      </c>
      <c r="H735" s="3">
        <f>Source!AV1024</f>
        <v>1</v>
      </c>
      <c r="I735" s="3">
        <f>IF(Source!BB1024&lt;&gt;0,Source!BB1024,1)</f>
        <v>1</v>
      </c>
      <c r="J735" s="9">
        <f>Source!Q1024</f>
        <v>22880</v>
      </c>
      <c r="K735" s="9"/>
    </row>
    <row r="736" spans="1:40" ht="14.25">
      <c r="A736" s="15"/>
      <c r="B736" s="16"/>
      <c r="C736" s="16" t="s">
        <v>46</v>
      </c>
      <c r="D736" s="17"/>
      <c r="E736" s="3"/>
      <c r="F736" s="18">
        <f>Source!AN1024</f>
        <v>42.09</v>
      </c>
      <c r="G736" s="19">
        <f>Source!DF1024</f>
        <v>0</v>
      </c>
      <c r="H736" s="3">
        <f>Source!AV1024</f>
        <v>1</v>
      </c>
      <c r="I736" s="3">
        <f>IF(Source!BS1024&lt;&gt;0,Source!BS1024,1)</f>
        <v>1</v>
      </c>
      <c r="J736" s="24">
        <f>Source!R1024</f>
        <v>10522.5</v>
      </c>
      <c r="K736" s="9"/>
    </row>
    <row r="737" spans="1:38" ht="14.25">
      <c r="A737" s="15"/>
      <c r="B737" s="16"/>
      <c r="C737" s="16" t="s">
        <v>47</v>
      </c>
      <c r="D737" s="17"/>
      <c r="E737" s="3"/>
      <c r="F737" s="18">
        <f>Source!AL1024</f>
        <v>378.74</v>
      </c>
      <c r="G737" s="19">
        <f>Source!DD1024</f>
        <v>0</v>
      </c>
      <c r="H737" s="3">
        <f>Source!AW1024</f>
        <v>1</v>
      </c>
      <c r="I737" s="3">
        <f>IF(Source!BC1024&lt;&gt;0,Source!BC1024,1)</f>
        <v>1</v>
      </c>
      <c r="J737" s="9">
        <f>Source!P1024</f>
        <v>94685</v>
      </c>
      <c r="K737" s="9"/>
    </row>
    <row r="738" spans="1:38" ht="28.5">
      <c r="A738" s="15" t="str">
        <f>Source!E1025</f>
        <v>1,1</v>
      </c>
      <c r="B738" s="16" t="str">
        <f>Source!F1025</f>
        <v>9999990001</v>
      </c>
      <c r="C738" s="16" t="s">
        <v>48</v>
      </c>
      <c r="D738" s="17" t="str">
        <f>Source!H1025</f>
        <v>т</v>
      </c>
      <c r="E738" s="3">
        <f>Source!I1025</f>
        <v>-30</v>
      </c>
      <c r="F738" s="18">
        <f>Source!AK1025</f>
        <v>0</v>
      </c>
      <c r="G738" s="19"/>
      <c r="H738" s="3">
        <f>Source!AW1025</f>
        <v>1</v>
      </c>
      <c r="I738" s="3">
        <f>IF(Source!BC1025&lt;&gt;0,Source!BC1025,1)</f>
        <v>1</v>
      </c>
      <c r="J738" s="9">
        <f>Source!O1025</f>
        <v>0</v>
      </c>
      <c r="K738" s="9"/>
      <c r="Q738" s="1">
        <f>ROUND((Source!BZ1025/100)*ROUND((Source!AF1025*Source!AV1025)*Source!I1025,2),2)</f>
        <v>0</v>
      </c>
      <c r="R738" s="1">
        <f>Source!X1025</f>
        <v>0</v>
      </c>
      <c r="S738" s="1">
        <f>ROUND((Source!CA1025/100)*ROUND((Source!AF1025*Source!AV1025)*Source!I1025,2),2)</f>
        <v>0</v>
      </c>
      <c r="T738" s="1">
        <f>Source!Y1025</f>
        <v>0</v>
      </c>
      <c r="U738" s="1">
        <f>ROUND((175/100)*ROUND((Source!AE1025*Source!AV1025)*Source!I1025,2),2)</f>
        <v>0</v>
      </c>
      <c r="V738" s="1">
        <f>ROUND((108/100)*ROUND(Source!CS1025*Source!I1025,2),2)</f>
        <v>0</v>
      </c>
    </row>
    <row r="739" spans="1:38" ht="14.25">
      <c r="A739" s="15"/>
      <c r="B739" s="16"/>
      <c r="C739" s="16" t="s">
        <v>49</v>
      </c>
      <c r="D739" s="17" t="s">
        <v>50</v>
      </c>
      <c r="E739" s="3">
        <f>Source!AT1024</f>
        <v>70</v>
      </c>
      <c r="F739" s="18"/>
      <c r="G739" s="19"/>
      <c r="H739" s="3"/>
      <c r="I739" s="3"/>
      <c r="J739" s="9">
        <f>SUM(R733:R738)</f>
        <v>11032</v>
      </c>
      <c r="K739" s="9"/>
    </row>
    <row r="740" spans="1:38" ht="14.25">
      <c r="A740" s="15"/>
      <c r="B740" s="16"/>
      <c r="C740" s="16" t="s">
        <v>51</v>
      </c>
      <c r="D740" s="17" t="s">
        <v>50</v>
      </c>
      <c r="E740" s="3">
        <f>Source!AU1024</f>
        <v>10</v>
      </c>
      <c r="F740" s="18"/>
      <c r="G740" s="19"/>
      <c r="H740" s="3"/>
      <c r="I740" s="3"/>
      <c r="J740" s="9">
        <f>SUM(T733:T739)</f>
        <v>1576</v>
      </c>
      <c r="K740" s="9"/>
    </row>
    <row r="741" spans="1:38" ht="14.25">
      <c r="A741" s="15"/>
      <c r="B741" s="16"/>
      <c r="C741" s="16" t="s">
        <v>52</v>
      </c>
      <c r="D741" s="17" t="s">
        <v>50</v>
      </c>
      <c r="E741" s="3">
        <f>108</f>
        <v>108</v>
      </c>
      <c r="F741" s="18"/>
      <c r="G741" s="19"/>
      <c r="H741" s="3"/>
      <c r="I741" s="3"/>
      <c r="J741" s="9">
        <f>SUM(V733:V740)</f>
        <v>11364.3</v>
      </c>
      <c r="K741" s="9"/>
    </row>
    <row r="742" spans="1:38" ht="14.25">
      <c r="A742" s="15"/>
      <c r="B742" s="16"/>
      <c r="C742" s="16" t="s">
        <v>53</v>
      </c>
      <c r="D742" s="17" t="s">
        <v>54</v>
      </c>
      <c r="E742" s="3">
        <f>Source!AQ1024</f>
        <v>0.23</v>
      </c>
      <c r="F742" s="18"/>
      <c r="G742" s="19">
        <f>Source!DI1024</f>
        <v>0</v>
      </c>
      <c r="H742" s="3">
        <f>Source!AV1024</f>
        <v>1</v>
      </c>
      <c r="I742" s="3"/>
      <c r="J742" s="9"/>
      <c r="K742" s="9">
        <f>Source!U1024</f>
        <v>57.5</v>
      </c>
    </row>
    <row r="743" spans="1:38" ht="15">
      <c r="A743" s="25"/>
      <c r="B743" s="25"/>
      <c r="C743" s="25"/>
      <c r="D743" s="25"/>
      <c r="E743" s="25"/>
      <c r="F743" s="25"/>
      <c r="G743" s="25"/>
      <c r="H743" s="25"/>
      <c r="I743" s="71">
        <f>J734+J735+J737+J739+J740+J741+SUM(J738:J738)</f>
        <v>157297.29999999999</v>
      </c>
      <c r="J743" s="71"/>
      <c r="K743" s="26">
        <f>IF(Source!I1024&lt;&gt;0,ROUND(I743/Source!I1024,2),0)</f>
        <v>629.19000000000005</v>
      </c>
      <c r="P743" s="27">
        <f>I743</f>
        <v>157297.29999999999</v>
      </c>
    </row>
    <row r="744" spans="1:38" ht="76.5">
      <c r="A744" s="15" t="str">
        <f>Source!E1026</f>
        <v>2</v>
      </c>
      <c r="B744" s="16" t="str">
        <f>Source!F1026</f>
        <v>1.49-9201-1-2/1</v>
      </c>
      <c r="C744" s="16" t="str">
        <f>Source!G1026</f>
        <v>Перевозка строительного мусора автосамосвалами грузоподъемностью до 10 т на расстояние 1 км - при механизированной погрузке</v>
      </c>
      <c r="D744" s="17" t="str">
        <f>Source!H1026</f>
        <v>т</v>
      </c>
      <c r="E744" s="3">
        <f>Source!I1026</f>
        <v>24</v>
      </c>
      <c r="F744" s="18"/>
      <c r="G744" s="19"/>
      <c r="H744" s="3"/>
      <c r="I744" s="3"/>
      <c r="J744" s="9"/>
      <c r="K744" s="9"/>
      <c r="L744" s="1" t="s">
        <v>55</v>
      </c>
      <c r="Q744" s="1">
        <f>ROUND((Source!BZ1026/100)*ROUND((Source!AF1026*Source!AV1026)*Source!I1026,2),2)</f>
        <v>0</v>
      </c>
      <c r="R744" s="1">
        <f>Source!X1026</f>
        <v>0</v>
      </c>
      <c r="S744" s="1">
        <f>ROUND((Source!CA1026/100)*ROUND((Source!AF1026*Source!AV1026)*Source!I1026,2),2)</f>
        <v>0</v>
      </c>
      <c r="T744" s="1">
        <f>Source!Y1026</f>
        <v>0</v>
      </c>
      <c r="U744" s="1">
        <f>ROUND((175/100)*ROUND((Source!AE1026*Source!AV1026)*Source!I1026,2),2)</f>
        <v>1386.42</v>
      </c>
      <c r="V744" s="1">
        <f>ROUND((108/100)*ROUND(Source!CS1026*Source!I1026,2),2)</f>
        <v>855.62</v>
      </c>
      <c r="AL744" s="8"/>
    </row>
    <row r="745" spans="1:38">
      <c r="C745" s="29" t="str">
        <f>"Объем: "&amp;Source!I1026&amp;"=30*"&amp;"0,8"</f>
        <v>Объем: 24=30*0,8</v>
      </c>
    </row>
    <row r="746" spans="1:38" ht="14.25">
      <c r="A746" s="15"/>
      <c r="B746" s="16"/>
      <c r="C746" s="16" t="s">
        <v>43</v>
      </c>
      <c r="D746" s="17"/>
      <c r="E746" s="3"/>
      <c r="F746" s="18">
        <f>Source!AO1026</f>
        <v>0</v>
      </c>
      <c r="G746" s="19">
        <f>Source!DG1026</f>
        <v>0</v>
      </c>
      <c r="H746" s="3">
        <f>Source!AV1026</f>
        <v>1</v>
      </c>
      <c r="I746" s="3">
        <f>IF(Source!BA1026&lt;&gt;0,Source!BA1026,1)</f>
        <v>1</v>
      </c>
      <c r="J746" s="9">
        <f>Source!S1026</f>
        <v>0</v>
      </c>
      <c r="K746" s="9"/>
    </row>
    <row r="747" spans="1:38" ht="14.25">
      <c r="A747" s="15"/>
      <c r="B747" s="16"/>
      <c r="C747" s="16" t="s">
        <v>45</v>
      </c>
      <c r="D747" s="17"/>
      <c r="E747" s="3"/>
      <c r="F747" s="18">
        <f>Source!AM1026</f>
        <v>61.22</v>
      </c>
      <c r="G747" s="19">
        <f>Source!DE1026</f>
        <v>0</v>
      </c>
      <c r="H747" s="3">
        <f>Source!AV1026</f>
        <v>1</v>
      </c>
      <c r="I747" s="3">
        <f>IF(Source!BB1026&lt;&gt;0,Source!BB1026,1)</f>
        <v>1</v>
      </c>
      <c r="J747" s="9">
        <f>Source!Q1026</f>
        <v>1469.28</v>
      </c>
      <c r="K747" s="9"/>
    </row>
    <row r="748" spans="1:38" ht="14.25">
      <c r="A748" s="15"/>
      <c r="B748" s="16"/>
      <c r="C748" s="16" t="s">
        <v>46</v>
      </c>
      <c r="D748" s="17"/>
      <c r="E748" s="3"/>
      <c r="F748" s="18">
        <f>Source!AN1026</f>
        <v>33.01</v>
      </c>
      <c r="G748" s="19">
        <f>Source!DF1026</f>
        <v>0</v>
      </c>
      <c r="H748" s="3">
        <f>Source!AV1026</f>
        <v>1</v>
      </c>
      <c r="I748" s="3">
        <f>IF(Source!BS1026&lt;&gt;0,Source!BS1026,1)</f>
        <v>1</v>
      </c>
      <c r="J748" s="24">
        <f>Source!R1026</f>
        <v>792.24</v>
      </c>
      <c r="K748" s="9"/>
    </row>
    <row r="749" spans="1:38" ht="14.25">
      <c r="A749" s="15"/>
      <c r="B749" s="16"/>
      <c r="C749" s="16" t="s">
        <v>47</v>
      </c>
      <c r="D749" s="17"/>
      <c r="E749" s="3"/>
      <c r="F749" s="18">
        <f>Source!AL1026</f>
        <v>0</v>
      </c>
      <c r="G749" s="19">
        <f>Source!DD1026</f>
        <v>0</v>
      </c>
      <c r="H749" s="3">
        <f>Source!AW1026</f>
        <v>1</v>
      </c>
      <c r="I749" s="3">
        <f>IF(Source!BC1026&lt;&gt;0,Source!BC1026,1)</f>
        <v>1</v>
      </c>
      <c r="J749" s="9">
        <f>Source!P1026</f>
        <v>0</v>
      </c>
      <c r="K749" s="9"/>
    </row>
    <row r="750" spans="1:38" ht="14.25">
      <c r="A750" s="15"/>
      <c r="B750" s="16"/>
      <c r="C750" s="16" t="s">
        <v>49</v>
      </c>
      <c r="D750" s="17" t="s">
        <v>50</v>
      </c>
      <c r="E750" s="3">
        <f>Source!AT1026</f>
        <v>0</v>
      </c>
      <c r="F750" s="18"/>
      <c r="G750" s="19"/>
      <c r="H750" s="3"/>
      <c r="I750" s="3"/>
      <c r="J750" s="9">
        <f>SUM(R744:R749)</f>
        <v>0</v>
      </c>
      <c r="K750" s="9"/>
    </row>
    <row r="751" spans="1:38" ht="14.25">
      <c r="A751" s="15"/>
      <c r="B751" s="16"/>
      <c r="C751" s="16" t="s">
        <v>51</v>
      </c>
      <c r="D751" s="17" t="s">
        <v>50</v>
      </c>
      <c r="E751" s="3">
        <f>Source!AU1026</f>
        <v>0</v>
      </c>
      <c r="F751" s="18"/>
      <c r="G751" s="19"/>
      <c r="H751" s="3"/>
      <c r="I751" s="3"/>
      <c r="J751" s="9">
        <f>SUM(T744:T750)</f>
        <v>0</v>
      </c>
      <c r="K751" s="9"/>
    </row>
    <row r="752" spans="1:38" ht="14.25">
      <c r="A752" s="15"/>
      <c r="B752" s="16"/>
      <c r="C752" s="16" t="s">
        <v>53</v>
      </c>
      <c r="D752" s="17" t="s">
        <v>54</v>
      </c>
      <c r="E752" s="3">
        <f>Source!AQ1026</f>
        <v>0</v>
      </c>
      <c r="F752" s="18"/>
      <c r="G752" s="19">
        <f>Source!DI1026</f>
        <v>0</v>
      </c>
      <c r="H752" s="3">
        <f>Source!AV1026</f>
        <v>1</v>
      </c>
      <c r="I752" s="3"/>
      <c r="J752" s="9"/>
      <c r="K752" s="9">
        <f>Source!U1026</f>
        <v>0</v>
      </c>
    </row>
    <row r="753" spans="1:22" ht="15">
      <c r="A753" s="25"/>
      <c r="B753" s="25"/>
      <c r="C753" s="25"/>
      <c r="D753" s="25"/>
      <c r="E753" s="25"/>
      <c r="F753" s="25"/>
      <c r="G753" s="25"/>
      <c r="H753" s="25"/>
      <c r="I753" s="71">
        <f>J746+J747+J749+J750+J751</f>
        <v>1469.28</v>
      </c>
      <c r="J753" s="71"/>
      <c r="K753" s="26">
        <f>IF(Source!I1026&lt;&gt;0,ROUND(I753/Source!I1026,2),0)</f>
        <v>61.22</v>
      </c>
      <c r="P753" s="27">
        <f>I753</f>
        <v>1469.28</v>
      </c>
    </row>
    <row r="754" spans="1:22" ht="76.5">
      <c r="A754" s="15" t="str">
        <f>Source!E1027</f>
        <v>3</v>
      </c>
      <c r="B754" s="16" t="str">
        <f>Source!F1027</f>
        <v>1.49-9201-1-3/1</v>
      </c>
      <c r="C754" s="16" t="str">
        <f>Source!G1027</f>
        <v>Перевозка строительного мусора автосамосвалами грузоподъемностью до 10 т - добавляется на каждый последующий 1 км до 100 км</v>
      </c>
      <c r="D754" s="17" t="str">
        <f>Source!H1027</f>
        <v>т</v>
      </c>
      <c r="E754" s="3">
        <f>Source!I1027</f>
        <v>24</v>
      </c>
      <c r="F754" s="18"/>
      <c r="G754" s="19"/>
      <c r="H754" s="3"/>
      <c r="I754" s="3"/>
      <c r="J754" s="9"/>
      <c r="K754" s="9"/>
      <c r="L754" s="1" t="s">
        <v>55</v>
      </c>
      <c r="Q754" s="1">
        <f>ROUND((Source!BZ1027/100)*ROUND((Source!AF1027*Source!AV1027)*Source!I1027,2),2)</f>
        <v>0</v>
      </c>
      <c r="R754" s="1">
        <f>Source!X1027</f>
        <v>0</v>
      </c>
      <c r="S754" s="1">
        <f>ROUND((Source!CA1027/100)*ROUND((Source!AF1027*Source!AV1027)*Source!I1027,2),2)</f>
        <v>0</v>
      </c>
      <c r="T754" s="1">
        <f>Source!Y1027</f>
        <v>0</v>
      </c>
      <c r="U754" s="1">
        <f>ROUND((175/100)*ROUND((Source!AE1027*Source!AV1027)*Source!I1027,2),2)</f>
        <v>33500.879999999997</v>
      </c>
      <c r="V754" s="1">
        <f>ROUND((108/100)*ROUND(Source!CS1027*Source!I1027,2),2)</f>
        <v>20674.830000000002</v>
      </c>
    </row>
    <row r="755" spans="1:22" ht="14.25">
      <c r="A755" s="15"/>
      <c r="B755" s="16"/>
      <c r="C755" s="16" t="s">
        <v>43</v>
      </c>
      <c r="D755" s="17"/>
      <c r="E755" s="3"/>
      <c r="F755" s="18">
        <f>Source!AO1027</f>
        <v>0</v>
      </c>
      <c r="G755" s="19" t="str">
        <f>Source!DG1027</f>
        <v>*51</v>
      </c>
      <c r="H755" s="3">
        <f>Source!AV1027</f>
        <v>1</v>
      </c>
      <c r="I755" s="3">
        <f>IF(Source!BA1027&lt;&gt;0,Source!BA1027,1)</f>
        <v>1</v>
      </c>
      <c r="J755" s="9">
        <f>Source!S1027</f>
        <v>0</v>
      </c>
      <c r="K755" s="9"/>
    </row>
    <row r="756" spans="1:22" ht="14.25">
      <c r="A756" s="15"/>
      <c r="B756" s="16"/>
      <c r="C756" s="16" t="s">
        <v>45</v>
      </c>
      <c r="D756" s="17"/>
      <c r="E756" s="3"/>
      <c r="F756" s="18">
        <f>Source!AM1027</f>
        <v>28.99</v>
      </c>
      <c r="G756" s="19" t="str">
        <f>Source!DE1027</f>
        <v>*51</v>
      </c>
      <c r="H756" s="3">
        <f>Source!AV1027</f>
        <v>1</v>
      </c>
      <c r="I756" s="3">
        <f>IF(Source!BB1027&lt;&gt;0,Source!BB1027,1)</f>
        <v>1</v>
      </c>
      <c r="J756" s="9">
        <f>Source!Q1027</f>
        <v>35483.760000000002</v>
      </c>
      <c r="K756" s="9"/>
    </row>
    <row r="757" spans="1:22" ht="14.25">
      <c r="A757" s="15"/>
      <c r="B757" s="16"/>
      <c r="C757" s="16" t="s">
        <v>46</v>
      </c>
      <c r="D757" s="17"/>
      <c r="E757" s="3"/>
      <c r="F757" s="18">
        <f>Source!AN1027</f>
        <v>15.64</v>
      </c>
      <c r="G757" s="19" t="str">
        <f>Source!DF1027</f>
        <v>*51</v>
      </c>
      <c r="H757" s="3">
        <f>Source!AV1027</f>
        <v>1</v>
      </c>
      <c r="I757" s="3">
        <f>IF(Source!BS1027&lt;&gt;0,Source!BS1027,1)</f>
        <v>1</v>
      </c>
      <c r="J757" s="24">
        <f>Source!R1027</f>
        <v>19143.36</v>
      </c>
      <c r="K757" s="9"/>
    </row>
    <row r="758" spans="1:22" ht="14.25">
      <c r="A758" s="15"/>
      <c r="B758" s="16"/>
      <c r="C758" s="16" t="s">
        <v>47</v>
      </c>
      <c r="D758" s="17"/>
      <c r="E758" s="3"/>
      <c r="F758" s="18">
        <f>Source!AL1027</f>
        <v>0</v>
      </c>
      <c r="G758" s="19">
        <f>Source!DD1027</f>
        <v>0</v>
      </c>
      <c r="H758" s="3">
        <f>Source!AW1027</f>
        <v>1</v>
      </c>
      <c r="I758" s="3">
        <f>IF(Source!BC1027&lt;&gt;0,Source!BC1027,1)</f>
        <v>1</v>
      </c>
      <c r="J758" s="9">
        <f>Source!P1027</f>
        <v>0</v>
      </c>
      <c r="K758" s="9"/>
    </row>
    <row r="759" spans="1:22" ht="14.25">
      <c r="A759" s="15"/>
      <c r="B759" s="16"/>
      <c r="C759" s="16" t="s">
        <v>49</v>
      </c>
      <c r="D759" s="17" t="s">
        <v>50</v>
      </c>
      <c r="E759" s="3">
        <f>Source!AT1027</f>
        <v>0</v>
      </c>
      <c r="F759" s="18"/>
      <c r="G759" s="19"/>
      <c r="H759" s="3"/>
      <c r="I759" s="3"/>
      <c r="J759" s="9">
        <f>SUM(R754:R758)</f>
        <v>0</v>
      </c>
      <c r="K759" s="9"/>
    </row>
    <row r="760" spans="1:22" ht="14.25">
      <c r="A760" s="15"/>
      <c r="B760" s="16"/>
      <c r="C760" s="16" t="s">
        <v>51</v>
      </c>
      <c r="D760" s="17" t="s">
        <v>50</v>
      </c>
      <c r="E760" s="3">
        <f>Source!AU1027</f>
        <v>0</v>
      </c>
      <c r="F760" s="18"/>
      <c r="G760" s="19"/>
      <c r="H760" s="3"/>
      <c r="I760" s="3"/>
      <c r="J760" s="9">
        <f>SUM(T754:T759)</f>
        <v>0</v>
      </c>
      <c r="K760" s="9"/>
    </row>
    <row r="761" spans="1:22" ht="14.25">
      <c r="A761" s="15"/>
      <c r="B761" s="16"/>
      <c r="C761" s="16" t="s">
        <v>53</v>
      </c>
      <c r="D761" s="17" t="s">
        <v>54</v>
      </c>
      <c r="E761" s="3">
        <f>Source!AQ1027</f>
        <v>0</v>
      </c>
      <c r="F761" s="18"/>
      <c r="G761" s="19" t="str">
        <f>Source!DI1027</f>
        <v>*51</v>
      </c>
      <c r="H761" s="3">
        <f>Source!AV1027</f>
        <v>1</v>
      </c>
      <c r="I761" s="3"/>
      <c r="J761" s="9"/>
      <c r="K761" s="9">
        <f>Source!U1027</f>
        <v>0</v>
      </c>
    </row>
    <row r="762" spans="1:22" ht="15">
      <c r="A762" s="25"/>
      <c r="B762" s="25"/>
      <c r="C762" s="25"/>
      <c r="D762" s="25"/>
      <c r="E762" s="25"/>
      <c r="F762" s="25"/>
      <c r="G762" s="25"/>
      <c r="H762" s="25"/>
      <c r="I762" s="71">
        <f>J755+J756+J758+J759+J760</f>
        <v>35483.760000000002</v>
      </c>
      <c r="J762" s="71"/>
      <c r="K762" s="26">
        <f>IF(Source!I1027&lt;&gt;0,ROUND(I762/Source!I1027,2),0)</f>
        <v>1478.49</v>
      </c>
      <c r="P762" s="27">
        <f>I762</f>
        <v>35483.760000000002</v>
      </c>
    </row>
    <row r="764" spans="1:22" ht="15" customHeight="1">
      <c r="A764" s="72" t="str">
        <f>CONCATENATE("Итого по подразделу: ",IF(Source!G1029&lt;&gt;"Новый подраздел",Source!G1029,""))</f>
        <v>Итого по подразделу: Ремонт асфальтобетонного покрытия - 250,0 м2</v>
      </c>
      <c r="B764" s="72"/>
      <c r="C764" s="72"/>
      <c r="D764" s="72"/>
      <c r="E764" s="72"/>
      <c r="F764" s="72"/>
      <c r="G764" s="72"/>
      <c r="H764" s="72"/>
      <c r="I764" s="73">
        <f>SUM(P732:P763)</f>
        <v>194250.34</v>
      </c>
      <c r="J764" s="73"/>
      <c r="K764" s="30"/>
    </row>
    <row r="766" spans="1:22" ht="14.25" customHeight="1">
      <c r="C766" s="62" t="str">
        <f>Source!H1058</f>
        <v>Итого</v>
      </c>
      <c r="D766" s="62"/>
      <c r="E766" s="62"/>
      <c r="F766" s="62"/>
      <c r="G766" s="62"/>
      <c r="H766" s="62"/>
      <c r="I766" s="67">
        <f>IF(Source!F1058=0,"",Source!F1058)</f>
        <v>194250.34</v>
      </c>
      <c r="J766" s="67"/>
    </row>
    <row r="767" spans="1:22" ht="14.25" customHeight="1">
      <c r="C767" s="62" t="str">
        <f>Source!H1059</f>
        <v>НДС 20%</v>
      </c>
      <c r="D767" s="62"/>
      <c r="E767" s="62"/>
      <c r="F767" s="62"/>
      <c r="G767" s="62"/>
      <c r="H767" s="62"/>
      <c r="I767" s="67">
        <f>IF(Source!F1059=0,"",Source!F1059)</f>
        <v>38850.07</v>
      </c>
      <c r="J767" s="67"/>
    </row>
    <row r="768" spans="1:22" ht="14.25" customHeight="1">
      <c r="C768" s="62" t="str">
        <f>Source!H1060</f>
        <v>Всего</v>
      </c>
      <c r="D768" s="62"/>
      <c r="E768" s="62"/>
      <c r="F768" s="62"/>
      <c r="G768" s="62"/>
      <c r="H768" s="62"/>
      <c r="I768" s="67">
        <f>IF(Source!F1060=0,"",Source!F1060)</f>
        <v>233100.41</v>
      </c>
      <c r="J768" s="67"/>
    </row>
    <row r="769" spans="1:40" ht="14.25" customHeight="1">
      <c r="C769" s="62" t="str">
        <f>Source!H1061</f>
        <v>С учётом выделенного финансирования к - 0,5857501461</v>
      </c>
      <c r="D769" s="62"/>
      <c r="E769" s="62"/>
      <c r="F769" s="62"/>
      <c r="G769" s="62"/>
      <c r="H769" s="62"/>
      <c r="I769" s="74">
        <f>IF(Source!F1061=0,"",Source!F1061)</f>
        <v>136538.6</v>
      </c>
      <c r="J769" s="74"/>
    </row>
    <row r="771" spans="1:40" ht="16.5" customHeight="1">
      <c r="A771" s="70" t="str">
        <f>CONCATENATE("Подраздел: ",IF(Source!G1063&lt;&gt;"Новый подраздел",Source!G1063,""))</f>
        <v>Подраздел: Замена бортового камня - 40,0 м.п.</v>
      </c>
      <c r="B771" s="70"/>
      <c r="C771" s="70"/>
      <c r="D771" s="70"/>
      <c r="E771" s="70"/>
      <c r="F771" s="70"/>
      <c r="G771" s="70"/>
      <c r="H771" s="70"/>
      <c r="I771" s="70"/>
      <c r="J771" s="70"/>
      <c r="K771" s="70"/>
    </row>
    <row r="772" spans="1:40" ht="51">
      <c r="A772" s="15" t="str">
        <f>Source!E1067</f>
        <v>1</v>
      </c>
      <c r="B772" s="16" t="str">
        <f>Source!F1067</f>
        <v>2.1-3202-1-1/1</v>
      </c>
      <c r="C772" s="16" t="str">
        <f>Source!G1067</f>
        <v>Замена бортового камня бетонного во дворовых территориях</v>
      </c>
      <c r="D772" s="17" t="str">
        <f>Source!H1067</f>
        <v>м</v>
      </c>
      <c r="E772" s="3">
        <f>Source!I1067</f>
        <v>40</v>
      </c>
      <c r="F772" s="18"/>
      <c r="G772" s="19"/>
      <c r="H772" s="3"/>
      <c r="I772" s="3"/>
      <c r="J772" s="9"/>
      <c r="K772" s="9"/>
      <c r="L772" s="45" t="s">
        <v>56</v>
      </c>
      <c r="M772" s="1">
        <v>40</v>
      </c>
      <c r="N772" s="1" t="s">
        <v>57</v>
      </c>
      <c r="Q772" s="1">
        <f>ROUND((Source!BZ1067/100)*ROUND((Source!AF1067*Source!AV1067)*Source!I1067,2),2)</f>
        <v>4147.92</v>
      </c>
      <c r="R772" s="1">
        <f>Source!X1067</f>
        <v>4147.92</v>
      </c>
      <c r="S772" s="1">
        <f>ROUND((Source!CA1067/100)*ROUND((Source!AF1067*Source!AV1067)*Source!I1067,2),2)</f>
        <v>592.55999999999995</v>
      </c>
      <c r="T772" s="1">
        <f>Source!Y1067</f>
        <v>592.55999999999995</v>
      </c>
      <c r="U772" s="1">
        <f>ROUND((175/100)*ROUND((Source!AE1067*Source!AV1067)*Source!I1067,2),2)</f>
        <v>7911.4</v>
      </c>
      <c r="V772" s="1">
        <f>ROUND((108/100)*ROUND(Source!CS1067*Source!I1067,2),2)</f>
        <v>4882.46</v>
      </c>
      <c r="AK772" s="21">
        <v>58649.93</v>
      </c>
      <c r="AL772" s="1" t="s">
        <v>76</v>
      </c>
      <c r="AM772" s="46" t="s">
        <v>58</v>
      </c>
      <c r="AN772" s="41" t="s">
        <v>59</v>
      </c>
    </row>
    <row r="773" spans="1:40" ht="38.25">
      <c r="A773" s="15"/>
      <c r="B773" s="16"/>
      <c r="C773" s="16" t="s">
        <v>43</v>
      </c>
      <c r="D773" s="17"/>
      <c r="E773" s="3"/>
      <c r="F773" s="18">
        <f>Source!AO1067</f>
        <v>148.13999999999999</v>
      </c>
      <c r="G773" s="19">
        <f>Source!DG1067</f>
        <v>0</v>
      </c>
      <c r="H773" s="3">
        <f>Source!AV1067</f>
        <v>1</v>
      </c>
      <c r="I773" s="3">
        <f>IF(Source!BA1067&lt;&gt;0,Source!BA1067,1)</f>
        <v>1</v>
      </c>
      <c r="J773" s="9">
        <f>Source!S1067</f>
        <v>5925.6</v>
      </c>
      <c r="K773" s="9"/>
      <c r="N773" s="1" t="s">
        <v>44</v>
      </c>
      <c r="AK773" s="23">
        <v>41225.050000000003</v>
      </c>
    </row>
    <row r="774" spans="1:40" ht="14.25">
      <c r="A774" s="15"/>
      <c r="B774" s="16"/>
      <c r="C774" s="16" t="s">
        <v>45</v>
      </c>
      <c r="D774" s="17"/>
      <c r="E774" s="3"/>
      <c r="F774" s="18">
        <f>Source!AM1067</f>
        <v>199.97</v>
      </c>
      <c r="G774" s="19">
        <f>Source!DE1067</f>
        <v>0</v>
      </c>
      <c r="H774" s="3">
        <f>Source!AV1067</f>
        <v>1</v>
      </c>
      <c r="I774" s="3">
        <f>IF(Source!BB1067&lt;&gt;0,Source!BB1067,1)</f>
        <v>1</v>
      </c>
      <c r="J774" s="9">
        <f>Source!Q1067</f>
        <v>7998.8</v>
      </c>
      <c r="K774" s="9"/>
    </row>
    <row r="775" spans="1:40" ht="14.25">
      <c r="A775" s="15"/>
      <c r="B775" s="16"/>
      <c r="C775" s="16" t="s">
        <v>46</v>
      </c>
      <c r="D775" s="17"/>
      <c r="E775" s="3"/>
      <c r="F775" s="18">
        <f>Source!AN1067</f>
        <v>113.02</v>
      </c>
      <c r="G775" s="19">
        <f>Source!DF1067</f>
        <v>0</v>
      </c>
      <c r="H775" s="3">
        <f>Source!AV1067</f>
        <v>1</v>
      </c>
      <c r="I775" s="3">
        <f>IF(Source!BS1067&lt;&gt;0,Source!BS1067,1)</f>
        <v>1</v>
      </c>
      <c r="J775" s="24">
        <f>Source!R1067</f>
        <v>4520.8</v>
      </c>
      <c r="K775" s="9"/>
    </row>
    <row r="776" spans="1:40" ht="14.25">
      <c r="A776" s="15"/>
      <c r="B776" s="16"/>
      <c r="C776" s="16" t="s">
        <v>47</v>
      </c>
      <c r="D776" s="17"/>
      <c r="E776" s="3"/>
      <c r="F776" s="18">
        <f>Source!AL1067</f>
        <v>574.54999999999995</v>
      </c>
      <c r="G776" s="19">
        <f>Source!DD1067</f>
        <v>0</v>
      </c>
      <c r="H776" s="3">
        <f>Source!AW1067</f>
        <v>1</v>
      </c>
      <c r="I776" s="3">
        <f>IF(Source!BC1067&lt;&gt;0,Source!BC1067,1)</f>
        <v>1</v>
      </c>
      <c r="J776" s="9">
        <f>Source!P1067</f>
        <v>22982</v>
      </c>
      <c r="K776" s="9"/>
    </row>
    <row r="777" spans="1:40" ht="28.5">
      <c r="A777" s="15" t="str">
        <f>Source!E1068</f>
        <v>1,1</v>
      </c>
      <c r="B777" s="16" t="str">
        <f>Source!F1068</f>
        <v>9999990001</v>
      </c>
      <c r="C777" s="16" t="s">
        <v>48</v>
      </c>
      <c r="D777" s="17" t="str">
        <f>Source!H1068</f>
        <v>т</v>
      </c>
      <c r="E777" s="3">
        <f>Source!I1068</f>
        <v>-9.84</v>
      </c>
      <c r="F777" s="18">
        <f>Source!AK1068</f>
        <v>0</v>
      </c>
      <c r="G777" s="19"/>
      <c r="H777" s="3">
        <f>Source!AW1068</f>
        <v>1</v>
      </c>
      <c r="I777" s="3">
        <f>IF(Source!BC1068&lt;&gt;0,Source!BC1068,1)</f>
        <v>1</v>
      </c>
      <c r="J777" s="9">
        <f>Source!O1068</f>
        <v>0</v>
      </c>
      <c r="K777" s="9"/>
      <c r="Q777" s="1">
        <f>ROUND((Source!BZ1068/100)*ROUND((Source!AF1068*Source!AV1068)*Source!I1068,2),2)</f>
        <v>0</v>
      </c>
      <c r="R777" s="1">
        <f>Source!X1068</f>
        <v>0</v>
      </c>
      <c r="S777" s="1">
        <f>ROUND((Source!CA1068/100)*ROUND((Source!AF1068*Source!AV1068)*Source!I1068,2),2)</f>
        <v>0</v>
      </c>
      <c r="T777" s="1">
        <f>Source!Y1068</f>
        <v>0</v>
      </c>
      <c r="U777" s="1">
        <f>ROUND((175/100)*ROUND((Source!AE1068*Source!AV1068)*Source!I1068,2),2)</f>
        <v>0</v>
      </c>
      <c r="V777" s="1">
        <f>ROUND((108/100)*ROUND(Source!CS1068*Source!I1068,2),2)</f>
        <v>0</v>
      </c>
    </row>
    <row r="778" spans="1:40" ht="14.25">
      <c r="A778" s="15"/>
      <c r="B778" s="16"/>
      <c r="C778" s="16" t="s">
        <v>49</v>
      </c>
      <c r="D778" s="17" t="s">
        <v>50</v>
      </c>
      <c r="E778" s="3">
        <f>Source!AT1067</f>
        <v>70</v>
      </c>
      <c r="F778" s="18"/>
      <c r="G778" s="19"/>
      <c r="H778" s="3"/>
      <c r="I778" s="3"/>
      <c r="J778" s="9">
        <f>SUM(R772:R777)</f>
        <v>4147.92</v>
      </c>
      <c r="K778" s="9"/>
    </row>
    <row r="779" spans="1:40" ht="14.25">
      <c r="A779" s="15"/>
      <c r="B779" s="16"/>
      <c r="C779" s="16" t="s">
        <v>51</v>
      </c>
      <c r="D779" s="17" t="s">
        <v>50</v>
      </c>
      <c r="E779" s="3">
        <f>Source!AU1067</f>
        <v>10</v>
      </c>
      <c r="F779" s="18"/>
      <c r="G779" s="19"/>
      <c r="H779" s="3"/>
      <c r="I779" s="3"/>
      <c r="J779" s="9">
        <f>SUM(T772:T778)</f>
        <v>592.55999999999995</v>
      </c>
      <c r="K779" s="9"/>
      <c r="AL779" s="8"/>
    </row>
    <row r="780" spans="1:40" ht="14.25">
      <c r="A780" s="15"/>
      <c r="B780" s="16"/>
      <c r="C780" s="16" t="s">
        <v>52</v>
      </c>
      <c r="D780" s="17" t="s">
        <v>50</v>
      </c>
      <c r="E780" s="3">
        <f>108</f>
        <v>108</v>
      </c>
      <c r="F780" s="18"/>
      <c r="G780" s="19"/>
      <c r="H780" s="3"/>
      <c r="I780" s="3"/>
      <c r="J780" s="9">
        <f>SUM(V772:V779)</f>
        <v>4882.46</v>
      </c>
      <c r="K780" s="9"/>
    </row>
    <row r="781" spans="1:40" ht="14.25">
      <c r="A781" s="15"/>
      <c r="B781" s="16"/>
      <c r="C781" s="16" t="s">
        <v>53</v>
      </c>
      <c r="D781" s="17" t="s">
        <v>54</v>
      </c>
      <c r="E781" s="3">
        <f>Source!AQ1067</f>
        <v>0.66</v>
      </c>
      <c r="F781" s="18"/>
      <c r="G781" s="19">
        <f>Source!DI1067</f>
        <v>0</v>
      </c>
      <c r="H781" s="3">
        <f>Source!AV1067</f>
        <v>1</v>
      </c>
      <c r="I781" s="3"/>
      <c r="J781" s="9"/>
      <c r="K781" s="9">
        <f>Source!U1067</f>
        <v>26.400000000000002</v>
      </c>
    </row>
    <row r="782" spans="1:40" ht="15">
      <c r="A782" s="25"/>
      <c r="B782" s="25"/>
      <c r="C782" s="25"/>
      <c r="D782" s="25"/>
      <c r="E782" s="25"/>
      <c r="F782" s="25"/>
      <c r="G782" s="25"/>
      <c r="H782" s="25"/>
      <c r="I782" s="71">
        <f>J773+J774+J776+J778+J779+J780+SUM(J777:J777)</f>
        <v>46529.34</v>
      </c>
      <c r="J782" s="71"/>
      <c r="K782" s="26">
        <f>IF(Source!I1067&lt;&gt;0,ROUND(I782/Source!I1067,2),0)</f>
        <v>1163.23</v>
      </c>
      <c r="P782" s="27">
        <f>I782</f>
        <v>46529.34</v>
      </c>
    </row>
    <row r="783" spans="1:40" ht="63.75">
      <c r="A783" s="15" t="str">
        <f>Source!E1069</f>
        <v>2</v>
      </c>
      <c r="B783" s="16" t="str">
        <f>Source!F1069</f>
        <v>1.49-9201-1-2/1</v>
      </c>
      <c r="C783" s="16" t="str">
        <f>Source!G1069</f>
        <v>Перевозка строительного мусора автосамосвалами грузоподъемностью до 10 т на расстояние 1 км - при механизированной погрузке</v>
      </c>
      <c r="D783" s="17" t="str">
        <f>Source!H1069</f>
        <v>т</v>
      </c>
      <c r="E783" s="3">
        <f>Source!I1069</f>
        <v>7.8719999999999999</v>
      </c>
      <c r="F783" s="18"/>
      <c r="G783" s="19"/>
      <c r="H783" s="3"/>
      <c r="I783" s="3"/>
      <c r="J783" s="9"/>
      <c r="K783" s="9"/>
      <c r="L783" s="1" t="s">
        <v>77</v>
      </c>
      <c r="Q783" s="1">
        <f>ROUND((Source!BZ1069/100)*ROUND((Source!AF1069*Source!AV1069)*Source!I1069,2),2)</f>
        <v>0</v>
      </c>
      <c r="R783" s="1">
        <f>Source!X1069</f>
        <v>0</v>
      </c>
      <c r="S783" s="1">
        <f>ROUND((Source!CA1069/100)*ROUND((Source!AF1069*Source!AV1069)*Source!I1069,2),2)</f>
        <v>0</v>
      </c>
      <c r="T783" s="1">
        <f>Source!Y1069</f>
        <v>0</v>
      </c>
      <c r="U783" s="1">
        <f>ROUND((175/100)*ROUND((Source!AE1069*Source!AV1069)*Source!I1069,2),2)</f>
        <v>454.74</v>
      </c>
      <c r="V783" s="1">
        <f>ROUND((108/100)*ROUND(Source!CS1069*Source!I1069,2),2)</f>
        <v>280.64</v>
      </c>
    </row>
    <row r="784" spans="1:40">
      <c r="C784" s="29" t="str">
        <f>"Объем: "&amp;Source!I1069&amp;"=9,84*"&amp;"0,8"</f>
        <v>Объем: 7,872=9,84*0,8</v>
      </c>
    </row>
    <row r="785" spans="1:22" ht="14.25">
      <c r="A785" s="15"/>
      <c r="B785" s="16"/>
      <c r="C785" s="16" t="s">
        <v>43</v>
      </c>
      <c r="D785" s="17"/>
      <c r="E785" s="3"/>
      <c r="F785" s="18">
        <f>Source!AO1069</f>
        <v>0</v>
      </c>
      <c r="G785" s="19">
        <f>Source!DG1069</f>
        <v>0</v>
      </c>
      <c r="H785" s="3">
        <f>Source!AV1069</f>
        <v>1</v>
      </c>
      <c r="I785" s="3">
        <f>IF(Source!BA1069&lt;&gt;0,Source!BA1069,1)</f>
        <v>1</v>
      </c>
      <c r="J785" s="9">
        <f>Source!S1069</f>
        <v>0</v>
      </c>
      <c r="K785" s="9"/>
    </row>
    <row r="786" spans="1:22" ht="14.25">
      <c r="A786" s="15"/>
      <c r="B786" s="16"/>
      <c r="C786" s="16" t="s">
        <v>45</v>
      </c>
      <c r="D786" s="17"/>
      <c r="E786" s="3"/>
      <c r="F786" s="18">
        <f>Source!AM1069</f>
        <v>61.22</v>
      </c>
      <c r="G786" s="19">
        <f>Source!DE1069</f>
        <v>0</v>
      </c>
      <c r="H786" s="3">
        <f>Source!AV1069</f>
        <v>1</v>
      </c>
      <c r="I786" s="3">
        <f>IF(Source!BB1069&lt;&gt;0,Source!BB1069,1)</f>
        <v>1</v>
      </c>
      <c r="J786" s="9">
        <f>Source!Q1069</f>
        <v>481.92</v>
      </c>
      <c r="K786" s="9"/>
    </row>
    <row r="787" spans="1:22" ht="14.25">
      <c r="A787" s="15"/>
      <c r="B787" s="16"/>
      <c r="C787" s="16" t="s">
        <v>46</v>
      </c>
      <c r="D787" s="17"/>
      <c r="E787" s="3"/>
      <c r="F787" s="18">
        <f>Source!AN1069</f>
        <v>33.01</v>
      </c>
      <c r="G787" s="19">
        <f>Source!DF1069</f>
        <v>0</v>
      </c>
      <c r="H787" s="3">
        <f>Source!AV1069</f>
        <v>1</v>
      </c>
      <c r="I787" s="3">
        <f>IF(Source!BS1069&lt;&gt;0,Source!BS1069,1)</f>
        <v>1</v>
      </c>
      <c r="J787" s="24">
        <f>Source!R1069</f>
        <v>259.85000000000002</v>
      </c>
      <c r="K787" s="9"/>
    </row>
    <row r="788" spans="1:22" ht="14.25">
      <c r="A788" s="15"/>
      <c r="B788" s="16"/>
      <c r="C788" s="16" t="s">
        <v>47</v>
      </c>
      <c r="D788" s="17"/>
      <c r="E788" s="3"/>
      <c r="F788" s="18">
        <f>Source!AL1069</f>
        <v>0</v>
      </c>
      <c r="G788" s="19">
        <f>Source!DD1069</f>
        <v>0</v>
      </c>
      <c r="H788" s="3">
        <f>Source!AW1069</f>
        <v>1</v>
      </c>
      <c r="I788" s="3">
        <f>IF(Source!BC1069&lt;&gt;0,Source!BC1069,1)</f>
        <v>1</v>
      </c>
      <c r="J788" s="9">
        <f>Source!P1069</f>
        <v>0</v>
      </c>
      <c r="K788" s="9"/>
    </row>
    <row r="789" spans="1:22" ht="14.25">
      <c r="A789" s="15"/>
      <c r="B789" s="16"/>
      <c r="C789" s="16" t="s">
        <v>49</v>
      </c>
      <c r="D789" s="17" t="s">
        <v>50</v>
      </c>
      <c r="E789" s="3">
        <f>Source!AT1069</f>
        <v>0</v>
      </c>
      <c r="F789" s="18"/>
      <c r="G789" s="19"/>
      <c r="H789" s="3"/>
      <c r="I789" s="3"/>
      <c r="J789" s="9">
        <f>SUM(R783:R788)</f>
        <v>0</v>
      </c>
      <c r="K789" s="9"/>
    </row>
    <row r="790" spans="1:22" ht="14.25">
      <c r="A790" s="15"/>
      <c r="B790" s="16"/>
      <c r="C790" s="16" t="s">
        <v>51</v>
      </c>
      <c r="D790" s="17" t="s">
        <v>50</v>
      </c>
      <c r="E790" s="3">
        <f>Source!AU1069</f>
        <v>0</v>
      </c>
      <c r="F790" s="18"/>
      <c r="G790" s="19"/>
      <c r="H790" s="3"/>
      <c r="I790" s="3"/>
      <c r="J790" s="9">
        <f>SUM(T783:T789)</f>
        <v>0</v>
      </c>
      <c r="K790" s="9"/>
    </row>
    <row r="791" spans="1:22" ht="14.25">
      <c r="A791" s="15"/>
      <c r="B791" s="16"/>
      <c r="C791" s="16" t="s">
        <v>53</v>
      </c>
      <c r="D791" s="17" t="s">
        <v>54</v>
      </c>
      <c r="E791" s="3">
        <f>Source!AQ1069</f>
        <v>0</v>
      </c>
      <c r="F791" s="18"/>
      <c r="G791" s="19">
        <f>Source!DI1069</f>
        <v>0</v>
      </c>
      <c r="H791" s="3">
        <f>Source!AV1069</f>
        <v>1</v>
      </c>
      <c r="I791" s="3"/>
      <c r="J791" s="9"/>
      <c r="K791" s="9">
        <f>Source!U1069</f>
        <v>0</v>
      </c>
    </row>
    <row r="792" spans="1:22" ht="15">
      <c r="A792" s="25"/>
      <c r="B792" s="25"/>
      <c r="C792" s="25"/>
      <c r="D792" s="25"/>
      <c r="E792" s="25"/>
      <c r="F792" s="25"/>
      <c r="G792" s="25"/>
      <c r="H792" s="25"/>
      <c r="I792" s="71">
        <f>J785+J786+J788+J789+J790</f>
        <v>481.92</v>
      </c>
      <c r="J792" s="71"/>
      <c r="K792" s="26">
        <f>IF(Source!I1069&lt;&gt;0,ROUND(I792/Source!I1069,2),0)</f>
        <v>61.22</v>
      </c>
      <c r="P792" s="27">
        <f>I792</f>
        <v>481.92</v>
      </c>
    </row>
    <row r="793" spans="1:22" ht="63.75">
      <c r="A793" s="15" t="str">
        <f>Source!E1070</f>
        <v>3</v>
      </c>
      <c r="B793" s="16" t="str">
        <f>Source!F1070</f>
        <v>1.49-9201-1-3/1</v>
      </c>
      <c r="C793" s="16" t="str">
        <f>Source!G1070</f>
        <v>Перевозка строительного мусора автосамосвалами грузоподъемностью до 10 т - добавляется на каждый последующий 1 км до 100 км</v>
      </c>
      <c r="D793" s="17" t="str">
        <f>Source!H1070</f>
        <v>т</v>
      </c>
      <c r="E793" s="3">
        <f>Source!I1070</f>
        <v>7.8719999999999999</v>
      </c>
      <c r="F793" s="18"/>
      <c r="G793" s="19"/>
      <c r="H793" s="3"/>
      <c r="I793" s="3"/>
      <c r="J793" s="9"/>
      <c r="K793" s="9"/>
      <c r="L793" s="1" t="s">
        <v>77</v>
      </c>
      <c r="Q793" s="1">
        <f>ROUND((Source!BZ1070/100)*ROUND((Source!AF1070*Source!AV1070)*Source!I1070,2),2)</f>
        <v>0</v>
      </c>
      <c r="R793" s="1">
        <f>Source!X1070</f>
        <v>0</v>
      </c>
      <c r="S793" s="1">
        <f>ROUND((Source!CA1070/100)*ROUND((Source!AF1070*Source!AV1070)*Source!I1070,2),2)</f>
        <v>0</v>
      </c>
      <c r="T793" s="1">
        <f>Source!Y1070</f>
        <v>0</v>
      </c>
      <c r="U793" s="1">
        <f>ROUND((175/100)*ROUND((Source!AE1070*Source!AV1070)*Source!I1070,2),2)</f>
        <v>10988.29</v>
      </c>
      <c r="V793" s="1">
        <f>ROUND((108/100)*ROUND(Source!CS1070*Source!I1070,2),2)</f>
        <v>6781.34</v>
      </c>
    </row>
    <row r="794" spans="1:22" ht="14.25">
      <c r="A794" s="15"/>
      <c r="B794" s="16"/>
      <c r="C794" s="16" t="s">
        <v>43</v>
      </c>
      <c r="D794" s="17"/>
      <c r="E794" s="3"/>
      <c r="F794" s="18">
        <f>Source!AO1070</f>
        <v>0</v>
      </c>
      <c r="G794" s="19" t="str">
        <f>Source!DG1070</f>
        <v>*51</v>
      </c>
      <c r="H794" s="3">
        <f>Source!AV1070</f>
        <v>1</v>
      </c>
      <c r="I794" s="3">
        <f>IF(Source!BA1070&lt;&gt;0,Source!BA1070,1)</f>
        <v>1</v>
      </c>
      <c r="J794" s="9">
        <f>Source!S1070</f>
        <v>0</v>
      </c>
      <c r="K794" s="9"/>
    </row>
    <row r="795" spans="1:22" ht="14.25">
      <c r="A795" s="15"/>
      <c r="B795" s="16"/>
      <c r="C795" s="16" t="s">
        <v>45</v>
      </c>
      <c r="D795" s="17"/>
      <c r="E795" s="3"/>
      <c r="F795" s="18">
        <f>Source!AM1070</f>
        <v>28.99</v>
      </c>
      <c r="G795" s="19" t="str">
        <f>Source!DE1070</f>
        <v>*51</v>
      </c>
      <c r="H795" s="3">
        <f>Source!AV1070</f>
        <v>1</v>
      </c>
      <c r="I795" s="3">
        <f>IF(Source!BB1070&lt;&gt;0,Source!BB1070,1)</f>
        <v>1</v>
      </c>
      <c r="J795" s="9">
        <f>Source!Q1070</f>
        <v>11638.67</v>
      </c>
      <c r="K795" s="9"/>
    </row>
    <row r="796" spans="1:22" ht="14.25">
      <c r="A796" s="15"/>
      <c r="B796" s="16"/>
      <c r="C796" s="16" t="s">
        <v>46</v>
      </c>
      <c r="D796" s="17"/>
      <c r="E796" s="3"/>
      <c r="F796" s="18">
        <f>Source!AN1070</f>
        <v>15.64</v>
      </c>
      <c r="G796" s="19" t="str">
        <f>Source!DF1070</f>
        <v>*51</v>
      </c>
      <c r="H796" s="3">
        <f>Source!AV1070</f>
        <v>1</v>
      </c>
      <c r="I796" s="3">
        <f>IF(Source!BS1070&lt;&gt;0,Source!BS1070,1)</f>
        <v>1</v>
      </c>
      <c r="J796" s="24">
        <f>Source!R1070</f>
        <v>6279.02</v>
      </c>
      <c r="K796" s="9"/>
    </row>
    <row r="797" spans="1:22" ht="14.25">
      <c r="A797" s="15"/>
      <c r="B797" s="16"/>
      <c r="C797" s="16" t="s">
        <v>47</v>
      </c>
      <c r="D797" s="17"/>
      <c r="E797" s="3"/>
      <c r="F797" s="18">
        <f>Source!AL1070</f>
        <v>0</v>
      </c>
      <c r="G797" s="19">
        <f>Source!DD1070</f>
        <v>0</v>
      </c>
      <c r="H797" s="3">
        <f>Source!AW1070</f>
        <v>1</v>
      </c>
      <c r="I797" s="3">
        <f>IF(Source!BC1070&lt;&gt;0,Source!BC1070,1)</f>
        <v>1</v>
      </c>
      <c r="J797" s="9">
        <f>Source!P1070</f>
        <v>0</v>
      </c>
      <c r="K797" s="9"/>
    </row>
    <row r="798" spans="1:22" ht="14.25">
      <c r="A798" s="15"/>
      <c r="B798" s="16"/>
      <c r="C798" s="16" t="s">
        <v>49</v>
      </c>
      <c r="D798" s="17" t="s">
        <v>50</v>
      </c>
      <c r="E798" s="3">
        <f>Source!AT1070</f>
        <v>0</v>
      </c>
      <c r="F798" s="18"/>
      <c r="G798" s="19"/>
      <c r="H798" s="3"/>
      <c r="I798" s="3"/>
      <c r="J798" s="9">
        <f>SUM(R793:R797)</f>
        <v>0</v>
      </c>
      <c r="K798" s="9"/>
    </row>
    <row r="799" spans="1:22" ht="14.25">
      <c r="A799" s="15"/>
      <c r="B799" s="16"/>
      <c r="C799" s="16" t="s">
        <v>51</v>
      </c>
      <c r="D799" s="17" t="s">
        <v>50</v>
      </c>
      <c r="E799" s="3">
        <f>Source!AU1070</f>
        <v>0</v>
      </c>
      <c r="F799" s="18"/>
      <c r="G799" s="19"/>
      <c r="H799" s="3"/>
      <c r="I799" s="3"/>
      <c r="J799" s="9">
        <f>SUM(T793:T798)</f>
        <v>0</v>
      </c>
      <c r="K799" s="9"/>
    </row>
    <row r="800" spans="1:22" ht="14.25">
      <c r="A800" s="15"/>
      <c r="B800" s="16"/>
      <c r="C800" s="16" t="s">
        <v>53</v>
      </c>
      <c r="D800" s="17" t="s">
        <v>54</v>
      </c>
      <c r="E800" s="3">
        <f>Source!AQ1070</f>
        <v>0</v>
      </c>
      <c r="F800" s="18"/>
      <c r="G800" s="19" t="str">
        <f>Source!DI1070</f>
        <v>*51</v>
      </c>
      <c r="H800" s="3">
        <f>Source!AV1070</f>
        <v>1</v>
      </c>
      <c r="I800" s="3"/>
      <c r="J800" s="9"/>
      <c r="K800" s="9">
        <f>Source!U1070</f>
        <v>0</v>
      </c>
    </row>
    <row r="801" spans="1:16" ht="15">
      <c r="A801" s="25"/>
      <c r="B801" s="25"/>
      <c r="C801" s="25"/>
      <c r="D801" s="25"/>
      <c r="E801" s="25"/>
      <c r="F801" s="25"/>
      <c r="G801" s="25"/>
      <c r="H801" s="25"/>
      <c r="I801" s="71">
        <f>J794+J795+J797+J798+J799</f>
        <v>11638.67</v>
      </c>
      <c r="J801" s="71"/>
      <c r="K801" s="26">
        <f>IF(Source!I1070&lt;&gt;0,ROUND(I801/Source!I1070,2),0)</f>
        <v>1478.49</v>
      </c>
      <c r="P801" s="27">
        <f>I801</f>
        <v>11638.67</v>
      </c>
    </row>
    <row r="803" spans="1:16" ht="15" customHeight="1">
      <c r="A803" s="72" t="str">
        <f>CONCATENATE("Итого по подразделу: ",IF(Source!G1072&lt;&gt;"Новый подраздел",Source!G1072,""))</f>
        <v>Итого по подразделу: Замена бортового камня - 40,0 м.п.</v>
      </c>
      <c r="B803" s="72"/>
      <c r="C803" s="72"/>
      <c r="D803" s="72"/>
      <c r="E803" s="72"/>
      <c r="F803" s="72"/>
      <c r="G803" s="72"/>
      <c r="H803" s="72"/>
      <c r="I803" s="73">
        <f>SUM(P771:P802)</f>
        <v>58649.929999999993</v>
      </c>
      <c r="J803" s="73"/>
      <c r="K803" s="30"/>
    </row>
    <row r="805" spans="1:16" ht="14.25" customHeight="1">
      <c r="C805" s="62" t="str">
        <f>Source!H1101</f>
        <v>Итого</v>
      </c>
      <c r="D805" s="62"/>
      <c r="E805" s="62"/>
      <c r="F805" s="62"/>
      <c r="G805" s="62"/>
      <c r="H805" s="62"/>
      <c r="I805" s="67">
        <f>IF(Source!F1101=0,"",Source!F1101)</f>
        <v>58649.93</v>
      </c>
      <c r="J805" s="67"/>
    </row>
    <row r="806" spans="1:16" ht="14.25" customHeight="1">
      <c r="C806" s="62" t="str">
        <f>Source!H1102</f>
        <v>НДС 20%</v>
      </c>
      <c r="D806" s="62"/>
      <c r="E806" s="62"/>
      <c r="F806" s="62"/>
      <c r="G806" s="62"/>
      <c r="H806" s="62"/>
      <c r="I806" s="67">
        <f>IF(Source!F1102=0,"",Source!F1102)</f>
        <v>11729.99</v>
      </c>
      <c r="J806" s="67"/>
    </row>
    <row r="807" spans="1:16" ht="14.25" customHeight="1">
      <c r="C807" s="62" t="str">
        <f>Source!H1103</f>
        <v>Всего</v>
      </c>
      <c r="D807" s="62"/>
      <c r="E807" s="62"/>
      <c r="F807" s="62"/>
      <c r="G807" s="62"/>
      <c r="H807" s="62"/>
      <c r="I807" s="67">
        <f>IF(Source!F1103=0,"",Source!F1103)</f>
        <v>70379.92</v>
      </c>
      <c r="J807" s="67"/>
    </row>
    <row r="808" spans="1:16" ht="14.25" customHeight="1">
      <c r="C808" s="62" t="str">
        <f>Source!H1104</f>
        <v>С учётом выделенного финансирования к - 0,5857501461</v>
      </c>
      <c r="D808" s="62"/>
      <c r="E808" s="62"/>
      <c r="F808" s="62"/>
      <c r="G808" s="62"/>
      <c r="H808" s="62"/>
      <c r="I808" s="74">
        <f>IF(Source!F1104=0,"",Source!F1104)</f>
        <v>41225.050000000003</v>
      </c>
      <c r="J808" s="74"/>
    </row>
    <row r="810" spans="1:16" ht="15" customHeight="1">
      <c r="A810" s="72" t="str">
        <f>CONCATENATE("Итого по разделу: ",IF(Source!G1106&lt;&gt;"Новый раздел",Source!G1106,""))</f>
        <v>Итого по разделу: Старо-Покровское кладбище, 1-ый Дорожный проезд</v>
      </c>
      <c r="B810" s="72"/>
      <c r="C810" s="72"/>
      <c r="D810" s="72"/>
      <c r="E810" s="72"/>
      <c r="F810" s="72"/>
      <c r="G810" s="72"/>
      <c r="H810" s="72"/>
      <c r="I810" s="76">
        <f>SUM(P730:P809)</f>
        <v>252900.27000000002</v>
      </c>
      <c r="J810" s="76"/>
      <c r="K810" s="30"/>
    </row>
    <row r="812" spans="1:16" ht="14.25" customHeight="1">
      <c r="C812" s="62" t="str">
        <f>Source!H1135</f>
        <v>Итого</v>
      </c>
      <c r="D812" s="62"/>
      <c r="E812" s="62"/>
      <c r="F812" s="62"/>
      <c r="G812" s="62"/>
      <c r="H812" s="62"/>
      <c r="I812" s="67">
        <f>IF(Source!F1135=0,"",Source!F1135)</f>
        <v>252900.27</v>
      </c>
      <c r="J812" s="67"/>
    </row>
    <row r="813" spans="1:16" ht="14.25" customHeight="1">
      <c r="C813" s="62" t="str">
        <f>Source!H1136</f>
        <v>НДС 20%</v>
      </c>
      <c r="D813" s="62"/>
      <c r="E813" s="62"/>
      <c r="F813" s="62"/>
      <c r="G813" s="62"/>
      <c r="H813" s="62"/>
      <c r="I813" s="67">
        <f>IF(Source!F1136=0,"",Source!F1136)+0.01</f>
        <v>50580.060000000005</v>
      </c>
      <c r="J813" s="67"/>
      <c r="L813" s="36">
        <f>I767+I806</f>
        <v>50580.06</v>
      </c>
    </row>
    <row r="814" spans="1:16" ht="14.25" customHeight="1">
      <c r="C814" s="62" t="str">
        <f>Source!H1137</f>
        <v>Всего</v>
      </c>
      <c r="D814" s="62"/>
      <c r="E814" s="62"/>
      <c r="F814" s="62"/>
      <c r="G814" s="62"/>
      <c r="H814" s="62"/>
      <c r="I814" s="67">
        <f>IF(Source!F1137=0,"",Source!F1137)+0.01</f>
        <v>303480.33</v>
      </c>
      <c r="J814" s="67"/>
    </row>
    <row r="815" spans="1:16" ht="14.25" customHeight="1">
      <c r="C815" s="62" t="str">
        <f>Source!H1138</f>
        <v>С учётом выделенного финансирования к - 0,5857501461</v>
      </c>
      <c r="D815" s="62"/>
      <c r="E815" s="62"/>
      <c r="F815" s="62"/>
      <c r="G815" s="62"/>
      <c r="H815" s="62"/>
      <c r="I815" s="67">
        <f>IF(Source!F1138=0,"",Source!F1138)</f>
        <v>177763.64</v>
      </c>
      <c r="J815" s="67"/>
    </row>
    <row r="817" spans="1:40" ht="16.5" customHeight="1">
      <c r="A817" s="70" t="str">
        <f>CONCATENATE("Раздел: ",IF(Source!G1140&lt;&gt;"Новый раздел",Source!G1140,""))</f>
        <v>Раздел: Даниловский монастырь, ул.Даниловский вал</v>
      </c>
      <c r="B817" s="70"/>
      <c r="C817" s="70"/>
      <c r="D817" s="70"/>
      <c r="E817" s="70"/>
      <c r="F817" s="70"/>
      <c r="G817" s="70"/>
      <c r="H817" s="70"/>
      <c r="I817" s="70"/>
      <c r="J817" s="70"/>
      <c r="K817" s="70"/>
    </row>
    <row r="819" spans="1:40" ht="16.5" customHeight="1">
      <c r="A819" s="70" t="str">
        <f>CONCATENATE("Подраздел: ",IF(Source!G1144&lt;&gt;"Новый подраздел",Source!G1144,""))</f>
        <v>Подраздел: Ремонт асфальтобетонного покрытия - 150,0 м2</v>
      </c>
      <c r="B819" s="70"/>
      <c r="C819" s="70"/>
      <c r="D819" s="70"/>
      <c r="E819" s="70"/>
      <c r="F819" s="70"/>
      <c r="G819" s="70"/>
      <c r="H819" s="70"/>
      <c r="I819" s="70"/>
      <c r="J819" s="70"/>
      <c r="K819" s="70"/>
    </row>
    <row r="820" spans="1:40" ht="71.25">
      <c r="A820" s="15" t="str">
        <f>Source!E1148</f>
        <v>1</v>
      </c>
      <c r="B820" s="16" t="str">
        <f>Source!F1148</f>
        <v>2.1-3101-12-3/1</v>
      </c>
      <c r="C820" s="16" t="str">
        <f>Source!G1148</f>
        <v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820" s="17" t="str">
        <f>Source!H1148</f>
        <v>м2</v>
      </c>
      <c r="E820" s="3">
        <f>Source!I1148</f>
        <v>150</v>
      </c>
      <c r="F820" s="18"/>
      <c r="G820" s="19"/>
      <c r="H820" s="3"/>
      <c r="I820" s="3"/>
      <c r="J820" s="9"/>
      <c r="K820" s="9"/>
      <c r="L820" s="20" t="s">
        <v>38</v>
      </c>
      <c r="M820" s="1">
        <v>150</v>
      </c>
      <c r="N820" s="1" t="s">
        <v>39</v>
      </c>
      <c r="Q820" s="1">
        <f>ROUND((Source!BZ1148/100)*ROUND((Source!AF1148*Source!AV1148)*Source!I1148,2),2)</f>
        <v>6619.2</v>
      </c>
      <c r="R820" s="1">
        <f>Source!X1148</f>
        <v>6619.2</v>
      </c>
      <c r="S820" s="1">
        <f>ROUND((Source!CA1148/100)*ROUND((Source!AF1148*Source!AV1148)*Source!I1148,2),2)</f>
        <v>945.6</v>
      </c>
      <c r="T820" s="1">
        <f>Source!Y1148</f>
        <v>945.6</v>
      </c>
      <c r="U820" s="1">
        <f>ROUND((175/100)*ROUND((Source!AE1148*Source!AV1148)*Source!I1148,2),2)</f>
        <v>11048.63</v>
      </c>
      <c r="V820" s="1">
        <f>ROUND((108/100)*ROUND(Source!CS1148*Source!I1148,2),2)</f>
        <v>6818.58</v>
      </c>
      <c r="AK820" s="21">
        <v>116550.21</v>
      </c>
      <c r="AL820" s="1" t="s">
        <v>78</v>
      </c>
      <c r="AM820" s="22" t="s">
        <v>79</v>
      </c>
      <c r="AN820" s="22" t="s">
        <v>42</v>
      </c>
    </row>
    <row r="821" spans="1:40" ht="38.25">
      <c r="A821" s="15"/>
      <c r="B821" s="16"/>
      <c r="C821" s="16" t="s">
        <v>43</v>
      </c>
      <c r="D821" s="17"/>
      <c r="E821" s="3"/>
      <c r="F821" s="18">
        <f>Source!AO1148</f>
        <v>63.04</v>
      </c>
      <c r="G821" s="19">
        <f>Source!DG1148</f>
        <v>0</v>
      </c>
      <c r="H821" s="3">
        <f>Source!AV1148</f>
        <v>1</v>
      </c>
      <c r="I821" s="3">
        <f>IF(Source!BA1148&lt;&gt;0,Source!BA1148,1)</f>
        <v>1</v>
      </c>
      <c r="J821" s="9">
        <f>Source!S1148</f>
        <v>9456</v>
      </c>
      <c r="K821" s="9"/>
      <c r="N821" s="1" t="s">
        <v>44</v>
      </c>
      <c r="AK821" s="23">
        <v>81923.16</v>
      </c>
    </row>
    <row r="822" spans="1:40" ht="14.25">
      <c r="A822" s="15"/>
      <c r="B822" s="16"/>
      <c r="C822" s="16" t="s">
        <v>45</v>
      </c>
      <c r="D822" s="17"/>
      <c r="E822" s="3"/>
      <c r="F822" s="18">
        <f>Source!AM1148</f>
        <v>91.52</v>
      </c>
      <c r="G822" s="19">
        <f>Source!DE1148</f>
        <v>0</v>
      </c>
      <c r="H822" s="3">
        <f>Source!AV1148</f>
        <v>1</v>
      </c>
      <c r="I822" s="3">
        <f>IF(Source!BB1148&lt;&gt;0,Source!BB1148,1)</f>
        <v>1</v>
      </c>
      <c r="J822" s="9">
        <f>Source!Q1148</f>
        <v>13728</v>
      </c>
      <c r="K822" s="9"/>
    </row>
    <row r="823" spans="1:40" ht="14.25">
      <c r="A823" s="15"/>
      <c r="B823" s="16"/>
      <c r="C823" s="16" t="s">
        <v>46</v>
      </c>
      <c r="D823" s="17"/>
      <c r="E823" s="3"/>
      <c r="F823" s="18">
        <f>Source!AN1148</f>
        <v>42.09</v>
      </c>
      <c r="G823" s="19">
        <f>Source!DF1148</f>
        <v>0</v>
      </c>
      <c r="H823" s="3">
        <f>Source!AV1148</f>
        <v>1</v>
      </c>
      <c r="I823" s="3">
        <f>IF(Source!BS1148&lt;&gt;0,Source!BS1148,1)</f>
        <v>1</v>
      </c>
      <c r="J823" s="24">
        <f>Source!R1148</f>
        <v>6313.5</v>
      </c>
      <c r="K823" s="9"/>
    </row>
    <row r="824" spans="1:40" ht="14.25">
      <c r="A824" s="15"/>
      <c r="B824" s="16"/>
      <c r="C824" s="16" t="s">
        <v>47</v>
      </c>
      <c r="D824" s="17"/>
      <c r="E824" s="3"/>
      <c r="F824" s="18">
        <f>Source!AL1148</f>
        <v>378.74</v>
      </c>
      <c r="G824" s="19">
        <f>Source!DD1148</f>
        <v>0</v>
      </c>
      <c r="H824" s="3">
        <f>Source!AW1148</f>
        <v>1</v>
      </c>
      <c r="I824" s="3">
        <f>IF(Source!BC1148&lt;&gt;0,Source!BC1148,1)</f>
        <v>1</v>
      </c>
      <c r="J824" s="9">
        <f>Source!P1148</f>
        <v>56811</v>
      </c>
      <c r="K824" s="9"/>
    </row>
    <row r="825" spans="1:40" ht="28.5">
      <c r="A825" s="15" t="str">
        <f>Source!E1149</f>
        <v>1,1</v>
      </c>
      <c r="B825" s="16" t="str">
        <f>Source!F1149</f>
        <v>9999990001</v>
      </c>
      <c r="C825" s="16" t="s">
        <v>48</v>
      </c>
      <c r="D825" s="17" t="str">
        <f>Source!H1149</f>
        <v>т</v>
      </c>
      <c r="E825" s="3">
        <f>Source!I1149</f>
        <v>-18</v>
      </c>
      <c r="F825" s="18">
        <f>Source!AK1149</f>
        <v>0</v>
      </c>
      <c r="G825" s="19"/>
      <c r="H825" s="3">
        <f>Source!AW1149</f>
        <v>1</v>
      </c>
      <c r="I825" s="3">
        <f>IF(Source!BC1149&lt;&gt;0,Source!BC1149,1)</f>
        <v>1</v>
      </c>
      <c r="J825" s="9">
        <f>Source!O1149</f>
        <v>0</v>
      </c>
      <c r="K825" s="9"/>
      <c r="Q825" s="1">
        <f>ROUND((Source!BZ1149/100)*ROUND((Source!AF1149*Source!AV1149)*Source!I1149,2),2)</f>
        <v>0</v>
      </c>
      <c r="R825" s="1">
        <f>Source!X1149</f>
        <v>0</v>
      </c>
      <c r="S825" s="1">
        <f>ROUND((Source!CA1149/100)*ROUND((Source!AF1149*Source!AV1149)*Source!I1149,2),2)</f>
        <v>0</v>
      </c>
      <c r="T825" s="1">
        <f>Source!Y1149</f>
        <v>0</v>
      </c>
      <c r="U825" s="1">
        <f>ROUND((175/100)*ROUND((Source!AE1149*Source!AV1149)*Source!I1149,2),2)</f>
        <v>0</v>
      </c>
      <c r="V825" s="1">
        <f>ROUND((108/100)*ROUND(Source!CS1149*Source!I1149,2),2)</f>
        <v>0</v>
      </c>
      <c r="AL825" s="8"/>
    </row>
    <row r="826" spans="1:40" ht="14.25">
      <c r="A826" s="15"/>
      <c r="B826" s="16"/>
      <c r="C826" s="16" t="s">
        <v>49</v>
      </c>
      <c r="D826" s="17" t="s">
        <v>50</v>
      </c>
      <c r="E826" s="3">
        <f>Source!AT1148</f>
        <v>70</v>
      </c>
      <c r="F826" s="18"/>
      <c r="G826" s="19"/>
      <c r="H826" s="3"/>
      <c r="I826" s="3"/>
      <c r="J826" s="9">
        <f>SUM(R820:R825)</f>
        <v>6619.2</v>
      </c>
      <c r="K826" s="9"/>
    </row>
    <row r="827" spans="1:40" ht="14.25">
      <c r="A827" s="15"/>
      <c r="B827" s="16"/>
      <c r="C827" s="16" t="s">
        <v>51</v>
      </c>
      <c r="D827" s="17" t="s">
        <v>50</v>
      </c>
      <c r="E827" s="3">
        <f>Source!AU1148</f>
        <v>10</v>
      </c>
      <c r="F827" s="18"/>
      <c r="G827" s="19"/>
      <c r="H827" s="3"/>
      <c r="I827" s="3"/>
      <c r="J827" s="9">
        <f>SUM(T820:T826)</f>
        <v>945.6</v>
      </c>
      <c r="K827" s="9"/>
    </row>
    <row r="828" spans="1:40" ht="14.25">
      <c r="A828" s="15"/>
      <c r="B828" s="16"/>
      <c r="C828" s="16" t="s">
        <v>52</v>
      </c>
      <c r="D828" s="17" t="s">
        <v>50</v>
      </c>
      <c r="E828" s="3">
        <f>108</f>
        <v>108</v>
      </c>
      <c r="F828" s="18"/>
      <c r="G828" s="19"/>
      <c r="H828" s="3"/>
      <c r="I828" s="3"/>
      <c r="J828" s="9">
        <f>SUM(V820:V827)</f>
        <v>6818.58</v>
      </c>
      <c r="K828" s="9"/>
    </row>
    <row r="829" spans="1:40" ht="14.25">
      <c r="A829" s="15"/>
      <c r="B829" s="16"/>
      <c r="C829" s="16" t="s">
        <v>53</v>
      </c>
      <c r="D829" s="17" t="s">
        <v>54</v>
      </c>
      <c r="E829" s="3">
        <f>Source!AQ1148</f>
        <v>0.23</v>
      </c>
      <c r="F829" s="18"/>
      <c r="G829" s="19">
        <f>Source!DI1148</f>
        <v>0</v>
      </c>
      <c r="H829" s="3">
        <f>Source!AV1148</f>
        <v>1</v>
      </c>
      <c r="I829" s="3"/>
      <c r="J829" s="9"/>
      <c r="K829" s="9">
        <f>Source!U1148</f>
        <v>34.5</v>
      </c>
    </row>
    <row r="830" spans="1:40" ht="15">
      <c r="A830" s="25"/>
      <c r="B830" s="25"/>
      <c r="C830" s="25"/>
      <c r="D830" s="25"/>
      <c r="E830" s="25"/>
      <c r="F830" s="25"/>
      <c r="G830" s="25"/>
      <c r="H830" s="25"/>
      <c r="I830" s="71">
        <f>J821+J822+J824+J826+J827+J828+SUM(J825:J825)</f>
        <v>94378.38</v>
      </c>
      <c r="J830" s="71"/>
      <c r="K830" s="26">
        <f>IF(Source!I1148&lt;&gt;0,ROUND(I830/Source!I1148,2),0)</f>
        <v>629.19000000000005</v>
      </c>
      <c r="P830" s="27">
        <f>I830</f>
        <v>94378.38</v>
      </c>
    </row>
    <row r="831" spans="1:40" ht="76.5">
      <c r="A831" s="15" t="str">
        <f>Source!E1150</f>
        <v>2</v>
      </c>
      <c r="B831" s="16" t="str">
        <f>Source!F1150</f>
        <v>1.49-9201-1-2/1</v>
      </c>
      <c r="C831" s="16" t="str">
        <f>Source!G1150</f>
        <v>Перевозка строительного мусора автосамосвалами грузоподъемностью до 10 т на расстояние 1 км - при механизированной погрузке</v>
      </c>
      <c r="D831" s="17" t="str">
        <f>Source!H1150</f>
        <v>т</v>
      </c>
      <c r="E831" s="3">
        <f>Source!I1150</f>
        <v>14.4</v>
      </c>
      <c r="F831" s="18"/>
      <c r="G831" s="19"/>
      <c r="H831" s="3"/>
      <c r="I831" s="3"/>
      <c r="J831" s="9"/>
      <c r="K831" s="9"/>
      <c r="L831" s="1" t="s">
        <v>55</v>
      </c>
      <c r="Q831" s="1">
        <f>ROUND((Source!BZ1150/100)*ROUND((Source!AF1150*Source!AV1150)*Source!I1150,2),2)</f>
        <v>0</v>
      </c>
      <c r="R831" s="1">
        <f>Source!X1150</f>
        <v>0</v>
      </c>
      <c r="S831" s="1">
        <f>ROUND((Source!CA1150/100)*ROUND((Source!AF1150*Source!AV1150)*Source!I1150,2),2)</f>
        <v>0</v>
      </c>
      <c r="T831" s="1">
        <f>Source!Y1150</f>
        <v>0</v>
      </c>
      <c r="U831" s="1">
        <f>ROUND((175/100)*ROUND((Source!AE1150*Source!AV1150)*Source!I1150,2),2)</f>
        <v>831.85</v>
      </c>
      <c r="V831" s="1">
        <f>ROUND((108/100)*ROUND(Source!CS1150*Source!I1150,2),2)</f>
        <v>513.37</v>
      </c>
    </row>
    <row r="832" spans="1:40">
      <c r="C832" s="29" t="str">
        <f>"Объем: "&amp;Source!I1150&amp;"=18*"&amp;"0,8"</f>
        <v>Объем: 14,4=18*0,8</v>
      </c>
    </row>
    <row r="833" spans="1:22" ht="14.25">
      <c r="A833" s="15"/>
      <c r="B833" s="16"/>
      <c r="C833" s="16" t="s">
        <v>43</v>
      </c>
      <c r="D833" s="17"/>
      <c r="E833" s="3"/>
      <c r="F833" s="18">
        <f>Source!AO1150</f>
        <v>0</v>
      </c>
      <c r="G833" s="19">
        <f>Source!DG1150</f>
        <v>0</v>
      </c>
      <c r="H833" s="3">
        <f>Source!AV1150</f>
        <v>1</v>
      </c>
      <c r="I833" s="3">
        <f>IF(Source!BA1150&lt;&gt;0,Source!BA1150,1)</f>
        <v>1</v>
      </c>
      <c r="J833" s="9">
        <f>Source!S1150</f>
        <v>0</v>
      </c>
      <c r="K833" s="9"/>
    </row>
    <row r="834" spans="1:22" ht="14.25">
      <c r="A834" s="15"/>
      <c r="B834" s="16"/>
      <c r="C834" s="16" t="s">
        <v>45</v>
      </c>
      <c r="D834" s="17"/>
      <c r="E834" s="3"/>
      <c r="F834" s="18">
        <f>Source!AM1150</f>
        <v>61.22</v>
      </c>
      <c r="G834" s="19">
        <f>Source!DE1150</f>
        <v>0</v>
      </c>
      <c r="H834" s="3">
        <f>Source!AV1150</f>
        <v>1</v>
      </c>
      <c r="I834" s="3">
        <f>IF(Source!BB1150&lt;&gt;0,Source!BB1150,1)</f>
        <v>1</v>
      </c>
      <c r="J834" s="9">
        <f>Source!Q1150</f>
        <v>881.57</v>
      </c>
      <c r="K834" s="9"/>
    </row>
    <row r="835" spans="1:22" ht="14.25">
      <c r="A835" s="15"/>
      <c r="B835" s="16"/>
      <c r="C835" s="16" t="s">
        <v>46</v>
      </c>
      <c r="D835" s="17"/>
      <c r="E835" s="3"/>
      <c r="F835" s="18">
        <f>Source!AN1150</f>
        <v>33.01</v>
      </c>
      <c r="G835" s="19">
        <f>Source!DF1150</f>
        <v>0</v>
      </c>
      <c r="H835" s="3">
        <f>Source!AV1150</f>
        <v>1</v>
      </c>
      <c r="I835" s="3">
        <f>IF(Source!BS1150&lt;&gt;0,Source!BS1150,1)</f>
        <v>1</v>
      </c>
      <c r="J835" s="24">
        <f>Source!R1150</f>
        <v>475.34</v>
      </c>
      <c r="K835" s="9"/>
    </row>
    <row r="836" spans="1:22" ht="14.25">
      <c r="A836" s="15"/>
      <c r="B836" s="16"/>
      <c r="C836" s="16" t="s">
        <v>47</v>
      </c>
      <c r="D836" s="17"/>
      <c r="E836" s="3"/>
      <c r="F836" s="18">
        <f>Source!AL1150</f>
        <v>0</v>
      </c>
      <c r="G836" s="19">
        <f>Source!DD1150</f>
        <v>0</v>
      </c>
      <c r="H836" s="3">
        <f>Source!AW1150</f>
        <v>1</v>
      </c>
      <c r="I836" s="3">
        <f>IF(Source!BC1150&lt;&gt;0,Source!BC1150,1)</f>
        <v>1</v>
      </c>
      <c r="J836" s="9">
        <f>Source!P1150</f>
        <v>0</v>
      </c>
      <c r="K836" s="9"/>
    </row>
    <row r="837" spans="1:22" ht="14.25">
      <c r="A837" s="15"/>
      <c r="B837" s="16"/>
      <c r="C837" s="16" t="s">
        <v>49</v>
      </c>
      <c r="D837" s="17" t="s">
        <v>50</v>
      </c>
      <c r="E837" s="3">
        <f>Source!AT1150</f>
        <v>0</v>
      </c>
      <c r="F837" s="18"/>
      <c r="G837" s="19"/>
      <c r="H837" s="3"/>
      <c r="I837" s="3"/>
      <c r="J837" s="9">
        <f>SUM(R831:R836)</f>
        <v>0</v>
      </c>
      <c r="K837" s="9"/>
    </row>
    <row r="838" spans="1:22" ht="14.25">
      <c r="A838" s="15"/>
      <c r="B838" s="16"/>
      <c r="C838" s="16" t="s">
        <v>51</v>
      </c>
      <c r="D838" s="17" t="s">
        <v>50</v>
      </c>
      <c r="E838" s="3">
        <f>Source!AU1150</f>
        <v>0</v>
      </c>
      <c r="F838" s="18"/>
      <c r="G838" s="19"/>
      <c r="H838" s="3"/>
      <c r="I838" s="3"/>
      <c r="J838" s="9">
        <f>SUM(T831:T837)</f>
        <v>0</v>
      </c>
      <c r="K838" s="9"/>
    </row>
    <row r="839" spans="1:22" ht="14.25">
      <c r="A839" s="15"/>
      <c r="B839" s="16"/>
      <c r="C839" s="16" t="s">
        <v>53</v>
      </c>
      <c r="D839" s="17" t="s">
        <v>54</v>
      </c>
      <c r="E839" s="3">
        <f>Source!AQ1150</f>
        <v>0</v>
      </c>
      <c r="F839" s="18"/>
      <c r="G839" s="19">
        <f>Source!DI1150</f>
        <v>0</v>
      </c>
      <c r="H839" s="3">
        <f>Source!AV1150</f>
        <v>1</v>
      </c>
      <c r="I839" s="3"/>
      <c r="J839" s="9"/>
      <c r="K839" s="9">
        <f>Source!U1150</f>
        <v>0</v>
      </c>
    </row>
    <row r="840" spans="1:22" ht="15">
      <c r="A840" s="25"/>
      <c r="B840" s="25"/>
      <c r="C840" s="25"/>
      <c r="D840" s="25"/>
      <c r="E840" s="25"/>
      <c r="F840" s="25"/>
      <c r="G840" s="25"/>
      <c r="H840" s="25"/>
      <c r="I840" s="71">
        <f>J833+J834+J836+J837+J838</f>
        <v>881.57</v>
      </c>
      <c r="J840" s="71"/>
      <c r="K840" s="26">
        <f>IF(Source!I1150&lt;&gt;0,ROUND(I840/Source!I1150,2),0)</f>
        <v>61.22</v>
      </c>
      <c r="P840" s="27">
        <f>I840</f>
        <v>881.57</v>
      </c>
    </row>
    <row r="841" spans="1:22" ht="76.5">
      <c r="A841" s="15" t="str">
        <f>Source!E1151</f>
        <v>3</v>
      </c>
      <c r="B841" s="16" t="str">
        <f>Source!F1151</f>
        <v>1.49-9201-1-3/1</v>
      </c>
      <c r="C841" s="16" t="str">
        <f>Source!G1151</f>
        <v>Перевозка строительного мусора автосамосвалами грузоподъемностью до 10 т - добавляется на каждый последующий 1 км до 100 км</v>
      </c>
      <c r="D841" s="17" t="str">
        <f>Source!H1151</f>
        <v>т</v>
      </c>
      <c r="E841" s="3">
        <f>Source!I1151</f>
        <v>14.4</v>
      </c>
      <c r="F841" s="18"/>
      <c r="G841" s="19"/>
      <c r="H841" s="3"/>
      <c r="I841" s="3"/>
      <c r="J841" s="9"/>
      <c r="K841" s="9"/>
      <c r="L841" s="1" t="s">
        <v>55</v>
      </c>
      <c r="Q841" s="1">
        <f>ROUND((Source!BZ1151/100)*ROUND((Source!AF1151*Source!AV1151)*Source!I1151,2),2)</f>
        <v>0</v>
      </c>
      <c r="R841" s="1">
        <f>Source!X1151</f>
        <v>0</v>
      </c>
      <c r="S841" s="1">
        <f>ROUND((Source!CA1151/100)*ROUND((Source!AF1151*Source!AV1151)*Source!I1151,2),2)</f>
        <v>0</v>
      </c>
      <c r="T841" s="1">
        <f>Source!Y1151</f>
        <v>0</v>
      </c>
      <c r="U841" s="1">
        <f>ROUND((175/100)*ROUND((Source!AE1151*Source!AV1151)*Source!I1151,2),2)</f>
        <v>20100.54</v>
      </c>
      <c r="V841" s="1">
        <f>ROUND((108/100)*ROUND(Source!CS1151*Source!I1151,2),2)</f>
        <v>12404.9</v>
      </c>
    </row>
    <row r="842" spans="1:22" ht="14.25">
      <c r="A842" s="15"/>
      <c r="B842" s="16"/>
      <c r="C842" s="16" t="s">
        <v>43</v>
      </c>
      <c r="D842" s="17"/>
      <c r="E842" s="3"/>
      <c r="F842" s="18">
        <f>Source!AO1151</f>
        <v>0</v>
      </c>
      <c r="G842" s="19" t="str">
        <f>Source!DG1151</f>
        <v>*51</v>
      </c>
      <c r="H842" s="3">
        <f>Source!AV1151</f>
        <v>1</v>
      </c>
      <c r="I842" s="3">
        <f>IF(Source!BA1151&lt;&gt;0,Source!BA1151,1)</f>
        <v>1</v>
      </c>
      <c r="J842" s="9">
        <f>Source!S1151</f>
        <v>0</v>
      </c>
      <c r="K842" s="9"/>
    </row>
    <row r="843" spans="1:22" ht="14.25">
      <c r="A843" s="15"/>
      <c r="B843" s="16"/>
      <c r="C843" s="16" t="s">
        <v>45</v>
      </c>
      <c r="D843" s="17"/>
      <c r="E843" s="3"/>
      <c r="F843" s="18">
        <f>Source!AM1151</f>
        <v>28.99</v>
      </c>
      <c r="G843" s="19" t="str">
        <f>Source!DE1151</f>
        <v>*51</v>
      </c>
      <c r="H843" s="3">
        <f>Source!AV1151</f>
        <v>1</v>
      </c>
      <c r="I843" s="3">
        <f>IF(Source!BB1151&lt;&gt;0,Source!BB1151,1)</f>
        <v>1</v>
      </c>
      <c r="J843" s="9">
        <f>Source!Q1151</f>
        <v>21290.26</v>
      </c>
      <c r="K843" s="9"/>
    </row>
    <row r="844" spans="1:22" ht="14.25">
      <c r="A844" s="15"/>
      <c r="B844" s="16"/>
      <c r="C844" s="16" t="s">
        <v>46</v>
      </c>
      <c r="D844" s="17"/>
      <c r="E844" s="3"/>
      <c r="F844" s="18">
        <f>Source!AN1151</f>
        <v>15.64</v>
      </c>
      <c r="G844" s="19" t="str">
        <f>Source!DF1151</f>
        <v>*51</v>
      </c>
      <c r="H844" s="3">
        <f>Source!AV1151</f>
        <v>1</v>
      </c>
      <c r="I844" s="3">
        <f>IF(Source!BS1151&lt;&gt;0,Source!BS1151,1)</f>
        <v>1</v>
      </c>
      <c r="J844" s="24">
        <f>Source!R1151</f>
        <v>11486.02</v>
      </c>
      <c r="K844" s="9"/>
    </row>
    <row r="845" spans="1:22" ht="14.25">
      <c r="A845" s="15"/>
      <c r="B845" s="16"/>
      <c r="C845" s="16" t="s">
        <v>47</v>
      </c>
      <c r="D845" s="17"/>
      <c r="E845" s="3"/>
      <c r="F845" s="18">
        <f>Source!AL1151</f>
        <v>0</v>
      </c>
      <c r="G845" s="19">
        <f>Source!DD1151</f>
        <v>0</v>
      </c>
      <c r="H845" s="3">
        <f>Source!AW1151</f>
        <v>1</v>
      </c>
      <c r="I845" s="3">
        <f>IF(Source!BC1151&lt;&gt;0,Source!BC1151,1)</f>
        <v>1</v>
      </c>
      <c r="J845" s="9">
        <f>Source!P1151</f>
        <v>0</v>
      </c>
      <c r="K845" s="9"/>
    </row>
    <row r="846" spans="1:22" ht="14.25">
      <c r="A846" s="15"/>
      <c r="B846" s="16"/>
      <c r="C846" s="16" t="s">
        <v>49</v>
      </c>
      <c r="D846" s="17" t="s">
        <v>50</v>
      </c>
      <c r="E846" s="3">
        <f>Source!AT1151</f>
        <v>0</v>
      </c>
      <c r="F846" s="18"/>
      <c r="G846" s="19"/>
      <c r="H846" s="3"/>
      <c r="I846" s="3"/>
      <c r="J846" s="9">
        <f>SUM(R841:R845)</f>
        <v>0</v>
      </c>
      <c r="K846" s="9"/>
    </row>
    <row r="847" spans="1:22" ht="14.25">
      <c r="A847" s="15"/>
      <c r="B847" s="16"/>
      <c r="C847" s="16" t="s">
        <v>51</v>
      </c>
      <c r="D847" s="17" t="s">
        <v>50</v>
      </c>
      <c r="E847" s="3">
        <f>Source!AU1151</f>
        <v>0</v>
      </c>
      <c r="F847" s="18"/>
      <c r="G847" s="19"/>
      <c r="H847" s="3"/>
      <c r="I847" s="3"/>
      <c r="J847" s="9">
        <f>SUM(T841:T846)</f>
        <v>0</v>
      </c>
      <c r="K847" s="9"/>
    </row>
    <row r="848" spans="1:22" ht="14.25">
      <c r="A848" s="15"/>
      <c r="B848" s="16"/>
      <c r="C848" s="16" t="s">
        <v>53</v>
      </c>
      <c r="D848" s="17" t="s">
        <v>54</v>
      </c>
      <c r="E848" s="3">
        <f>Source!AQ1151</f>
        <v>0</v>
      </c>
      <c r="F848" s="18"/>
      <c r="G848" s="19" t="str">
        <f>Source!DI1151</f>
        <v>*51</v>
      </c>
      <c r="H848" s="3">
        <f>Source!AV1151</f>
        <v>1</v>
      </c>
      <c r="I848" s="3"/>
      <c r="J848" s="9"/>
      <c r="K848" s="9">
        <f>Source!U1151</f>
        <v>0</v>
      </c>
    </row>
    <row r="849" spans="1:40" ht="15">
      <c r="A849" s="25"/>
      <c r="B849" s="25"/>
      <c r="C849" s="25"/>
      <c r="D849" s="25"/>
      <c r="E849" s="25"/>
      <c r="F849" s="25"/>
      <c r="G849" s="25"/>
      <c r="H849" s="25"/>
      <c r="I849" s="71">
        <f>J842+J843+J845+J846+J847</f>
        <v>21290.26</v>
      </c>
      <c r="J849" s="71"/>
      <c r="K849" s="26">
        <f>IF(Source!I1151&lt;&gt;0,ROUND(I849/Source!I1151,2),0)</f>
        <v>1478.49</v>
      </c>
      <c r="P849" s="27">
        <f>I849</f>
        <v>21290.26</v>
      </c>
    </row>
    <row r="851" spans="1:40" ht="15" customHeight="1">
      <c r="A851" s="72" t="str">
        <f>CONCATENATE("Итого по подразделу: ",IF(Source!G1153&lt;&gt;"Новый подраздел",Source!G1153,""))</f>
        <v>Итого по подразделу: Ремонт асфальтобетонного покрытия - 150,0 м2</v>
      </c>
      <c r="B851" s="72"/>
      <c r="C851" s="72"/>
      <c r="D851" s="72"/>
      <c r="E851" s="72"/>
      <c r="F851" s="72"/>
      <c r="G851" s="72"/>
      <c r="H851" s="72"/>
      <c r="I851" s="73">
        <f>SUM(P819:P850)</f>
        <v>116550.21</v>
      </c>
      <c r="J851" s="73"/>
      <c r="K851" s="30"/>
    </row>
    <row r="853" spans="1:40" ht="14.25" customHeight="1">
      <c r="C853" s="62" t="str">
        <f>Source!H1182</f>
        <v>Итого</v>
      </c>
      <c r="D853" s="62"/>
      <c r="E853" s="62"/>
      <c r="F853" s="62"/>
      <c r="G853" s="62"/>
      <c r="H853" s="62"/>
      <c r="I853" s="67">
        <f>IF(Source!F1182=0,"",Source!F1182)</f>
        <v>116550.21</v>
      </c>
      <c r="J853" s="67"/>
    </row>
    <row r="854" spans="1:40" ht="14.25" customHeight="1">
      <c r="C854" s="62" t="str">
        <f>Source!H1183</f>
        <v>НДС 20%</v>
      </c>
      <c r="D854" s="62"/>
      <c r="E854" s="62"/>
      <c r="F854" s="62"/>
      <c r="G854" s="62"/>
      <c r="H854" s="62"/>
      <c r="I854" s="67">
        <f>IF(Source!F1183=0,"",Source!F1183)</f>
        <v>23310.04</v>
      </c>
      <c r="J854" s="67"/>
    </row>
    <row r="855" spans="1:40" ht="14.25" customHeight="1">
      <c r="C855" s="62" t="str">
        <f>Source!H1184</f>
        <v>Всего</v>
      </c>
      <c r="D855" s="62"/>
      <c r="E855" s="62"/>
      <c r="F855" s="62"/>
      <c r="G855" s="62"/>
      <c r="H855" s="62"/>
      <c r="I855" s="67">
        <f>IF(Source!F1184=0,"",Source!F1184)</f>
        <v>139860.25</v>
      </c>
      <c r="J855" s="67"/>
    </row>
    <row r="856" spans="1:40" ht="14.25" customHeight="1">
      <c r="C856" s="62" t="str">
        <f>Source!H1185</f>
        <v>С учётом выделенного финансирования к - 0,5857501461</v>
      </c>
      <c r="D856" s="62"/>
      <c r="E856" s="62"/>
      <c r="F856" s="62"/>
      <c r="G856" s="62"/>
      <c r="H856" s="62"/>
      <c r="I856" s="74">
        <f>IF(Source!F1185=0,"",Source!F1185)</f>
        <v>81923.16</v>
      </c>
      <c r="J856" s="74"/>
    </row>
    <row r="858" spans="1:40" ht="16.5" customHeight="1">
      <c r="A858" s="70" t="str">
        <f>CONCATENATE("Подраздел: ",IF(Source!G1187&lt;&gt;"Новый подраздел",Source!G1187,""))</f>
        <v>Подраздел: Замена бортового камня - 20,0 м.п.</v>
      </c>
      <c r="B858" s="70"/>
      <c r="C858" s="70"/>
      <c r="D858" s="70"/>
      <c r="E858" s="70"/>
      <c r="F858" s="70"/>
      <c r="G858" s="70"/>
      <c r="H858" s="70"/>
      <c r="I858" s="70"/>
      <c r="J858" s="70"/>
      <c r="K858" s="70"/>
    </row>
    <row r="859" spans="1:40" ht="51">
      <c r="A859" s="15" t="str">
        <f>Source!E1191</f>
        <v>1</v>
      </c>
      <c r="B859" s="16" t="str">
        <f>Source!F1191</f>
        <v>2.1-3202-1-1/1</v>
      </c>
      <c r="C859" s="16" t="str">
        <f>Source!G1191</f>
        <v>Замена бортового камня бетонного во дворовых территориях</v>
      </c>
      <c r="D859" s="17" t="str">
        <f>Source!H1191</f>
        <v>м</v>
      </c>
      <c r="E859" s="3">
        <f>Source!I1191</f>
        <v>20</v>
      </c>
      <c r="F859" s="18"/>
      <c r="G859" s="19"/>
      <c r="H859" s="3"/>
      <c r="I859" s="3"/>
      <c r="J859" s="9"/>
      <c r="K859" s="9"/>
      <c r="L859" s="45" t="s">
        <v>56</v>
      </c>
      <c r="M859" s="1">
        <v>20</v>
      </c>
      <c r="N859" s="1" t="s">
        <v>57</v>
      </c>
      <c r="Q859" s="1">
        <f>ROUND((Source!BZ1191/100)*ROUND((Source!AF1191*Source!AV1191)*Source!I1191,2),2)</f>
        <v>2073.96</v>
      </c>
      <c r="R859" s="1">
        <f>Source!X1191</f>
        <v>2073.96</v>
      </c>
      <c r="S859" s="1">
        <f>ROUND((Source!CA1191/100)*ROUND((Source!AF1191*Source!AV1191)*Source!I1191,2),2)</f>
        <v>296.27999999999997</v>
      </c>
      <c r="T859" s="1">
        <f>Source!Y1191</f>
        <v>296.27999999999997</v>
      </c>
      <c r="U859" s="1">
        <f>ROUND((175/100)*ROUND((Source!AE1191*Source!AV1191)*Source!I1191,2),2)</f>
        <v>3955.7</v>
      </c>
      <c r="V859" s="1">
        <f>ROUND((108/100)*ROUND(Source!CS1191*Source!I1191,2),2)</f>
        <v>2441.23</v>
      </c>
      <c r="AK859" s="21">
        <v>29324.97</v>
      </c>
      <c r="AL859" s="1" t="s">
        <v>78</v>
      </c>
      <c r="AM859" s="46" t="s">
        <v>58</v>
      </c>
      <c r="AN859" s="41" t="s">
        <v>59</v>
      </c>
    </row>
    <row r="860" spans="1:40" ht="38.25">
      <c r="A860" s="15"/>
      <c r="B860" s="16"/>
      <c r="C860" s="16" t="s">
        <v>43</v>
      </c>
      <c r="D860" s="17"/>
      <c r="E860" s="3"/>
      <c r="F860" s="18">
        <f>Source!AO1191</f>
        <v>148.13999999999999</v>
      </c>
      <c r="G860" s="19">
        <f>Source!DG1191</f>
        <v>0</v>
      </c>
      <c r="H860" s="3">
        <f>Source!AV1191</f>
        <v>1</v>
      </c>
      <c r="I860" s="3">
        <f>IF(Source!BA1191&lt;&gt;0,Source!BA1191,1)</f>
        <v>1</v>
      </c>
      <c r="J860" s="9">
        <f>Source!S1191</f>
        <v>2962.8</v>
      </c>
      <c r="K860" s="9"/>
      <c r="N860" s="1" t="s">
        <v>44</v>
      </c>
      <c r="AK860" s="23">
        <v>20612.52</v>
      </c>
    </row>
    <row r="861" spans="1:40" ht="14.25">
      <c r="A861" s="15"/>
      <c r="B861" s="16"/>
      <c r="C861" s="16" t="s">
        <v>45</v>
      </c>
      <c r="D861" s="17"/>
      <c r="E861" s="3"/>
      <c r="F861" s="18">
        <f>Source!AM1191</f>
        <v>199.97</v>
      </c>
      <c r="G861" s="19">
        <f>Source!DE1191</f>
        <v>0</v>
      </c>
      <c r="H861" s="3">
        <f>Source!AV1191</f>
        <v>1</v>
      </c>
      <c r="I861" s="3">
        <f>IF(Source!BB1191&lt;&gt;0,Source!BB1191,1)</f>
        <v>1</v>
      </c>
      <c r="J861" s="9">
        <f>Source!Q1191</f>
        <v>3999.4</v>
      </c>
      <c r="K861" s="9"/>
    </row>
    <row r="862" spans="1:40" ht="14.25">
      <c r="A862" s="15"/>
      <c r="B862" s="16"/>
      <c r="C862" s="16" t="s">
        <v>46</v>
      </c>
      <c r="D862" s="17"/>
      <c r="E862" s="3"/>
      <c r="F862" s="18">
        <f>Source!AN1191</f>
        <v>113.02</v>
      </c>
      <c r="G862" s="19">
        <f>Source!DF1191</f>
        <v>0</v>
      </c>
      <c r="H862" s="3">
        <f>Source!AV1191</f>
        <v>1</v>
      </c>
      <c r="I862" s="3">
        <f>IF(Source!BS1191&lt;&gt;0,Source!BS1191,1)</f>
        <v>1</v>
      </c>
      <c r="J862" s="24">
        <f>Source!R1191</f>
        <v>2260.4</v>
      </c>
      <c r="K862" s="9"/>
    </row>
    <row r="863" spans="1:40" ht="14.25">
      <c r="A863" s="15"/>
      <c r="B863" s="16"/>
      <c r="C863" s="16" t="s">
        <v>47</v>
      </c>
      <c r="D863" s="17"/>
      <c r="E863" s="3"/>
      <c r="F863" s="18">
        <f>Source!AL1191</f>
        <v>574.54999999999995</v>
      </c>
      <c r="G863" s="19">
        <f>Source!DD1191</f>
        <v>0</v>
      </c>
      <c r="H863" s="3">
        <f>Source!AW1191</f>
        <v>1</v>
      </c>
      <c r="I863" s="3">
        <f>IF(Source!BC1191&lt;&gt;0,Source!BC1191,1)</f>
        <v>1</v>
      </c>
      <c r="J863" s="9">
        <f>Source!P1191</f>
        <v>11491</v>
      </c>
      <c r="K863" s="9"/>
    </row>
    <row r="864" spans="1:40" ht="28.5">
      <c r="A864" s="15" t="str">
        <f>Source!E1192</f>
        <v>1,1</v>
      </c>
      <c r="B864" s="16" t="str">
        <f>Source!F1192</f>
        <v>9999990001</v>
      </c>
      <c r="C864" s="16" t="s">
        <v>48</v>
      </c>
      <c r="D864" s="17" t="str">
        <f>Source!H1192</f>
        <v>т</v>
      </c>
      <c r="E864" s="3">
        <f>Source!I1192</f>
        <v>-4.92</v>
      </c>
      <c r="F864" s="18">
        <f>Source!AK1192</f>
        <v>0</v>
      </c>
      <c r="G864" s="19"/>
      <c r="H864" s="3">
        <f>Source!AW1192</f>
        <v>1</v>
      </c>
      <c r="I864" s="3">
        <f>IF(Source!BC1192&lt;&gt;0,Source!BC1192,1)</f>
        <v>1</v>
      </c>
      <c r="J864" s="9">
        <f>Source!O1192</f>
        <v>0</v>
      </c>
      <c r="K864" s="9"/>
      <c r="Q864" s="1">
        <f>ROUND((Source!BZ1192/100)*ROUND((Source!AF1192*Source!AV1192)*Source!I1192,2),2)</f>
        <v>0</v>
      </c>
      <c r="R864" s="1">
        <f>Source!X1192</f>
        <v>0</v>
      </c>
      <c r="S864" s="1">
        <f>ROUND((Source!CA1192/100)*ROUND((Source!AF1192*Source!AV1192)*Source!I1192,2),2)</f>
        <v>0</v>
      </c>
      <c r="T864" s="1">
        <f>Source!Y1192</f>
        <v>0</v>
      </c>
      <c r="U864" s="1">
        <f>ROUND((175/100)*ROUND((Source!AE1192*Source!AV1192)*Source!I1192,2),2)</f>
        <v>0</v>
      </c>
      <c r="V864" s="1">
        <f>ROUND((108/100)*ROUND(Source!CS1192*Source!I1192,2),2)</f>
        <v>0</v>
      </c>
    </row>
    <row r="865" spans="1:22" ht="14.25">
      <c r="A865" s="15"/>
      <c r="B865" s="16"/>
      <c r="C865" s="16" t="s">
        <v>49</v>
      </c>
      <c r="D865" s="17" t="s">
        <v>50</v>
      </c>
      <c r="E865" s="3">
        <f>Source!AT1191</f>
        <v>70</v>
      </c>
      <c r="F865" s="18"/>
      <c r="G865" s="19"/>
      <c r="H865" s="3"/>
      <c r="I865" s="3"/>
      <c r="J865" s="9">
        <f>SUM(R859:R864)</f>
        <v>2073.96</v>
      </c>
      <c r="K865" s="9"/>
    </row>
    <row r="866" spans="1:22" ht="14.25">
      <c r="A866" s="15"/>
      <c r="B866" s="16"/>
      <c r="C866" s="16" t="s">
        <v>51</v>
      </c>
      <c r="D866" s="17" t="s">
        <v>50</v>
      </c>
      <c r="E866" s="3">
        <f>Source!AU1191</f>
        <v>10</v>
      </c>
      <c r="F866" s="18"/>
      <c r="G866" s="19"/>
      <c r="H866" s="3"/>
      <c r="I866" s="3"/>
      <c r="J866" s="9">
        <f>SUM(T859:T865)</f>
        <v>296.27999999999997</v>
      </c>
      <c r="K866" s="9"/>
    </row>
    <row r="867" spans="1:22" ht="14.25">
      <c r="A867" s="15"/>
      <c r="B867" s="16"/>
      <c r="C867" s="16" t="s">
        <v>52</v>
      </c>
      <c r="D867" s="17" t="s">
        <v>50</v>
      </c>
      <c r="E867" s="3">
        <f>108</f>
        <v>108</v>
      </c>
      <c r="F867" s="18"/>
      <c r="G867" s="19"/>
      <c r="H867" s="3"/>
      <c r="I867" s="3"/>
      <c r="J867" s="9">
        <f>SUM(V859:V866)</f>
        <v>2441.23</v>
      </c>
      <c r="K867" s="9"/>
    </row>
    <row r="868" spans="1:22" ht="14.25">
      <c r="A868" s="15"/>
      <c r="B868" s="16"/>
      <c r="C868" s="16" t="s">
        <v>53</v>
      </c>
      <c r="D868" s="17" t="s">
        <v>54</v>
      </c>
      <c r="E868" s="3">
        <f>Source!AQ1191</f>
        <v>0.66</v>
      </c>
      <c r="F868" s="18"/>
      <c r="G868" s="19">
        <f>Source!DI1191</f>
        <v>0</v>
      </c>
      <c r="H868" s="3">
        <f>Source!AV1191</f>
        <v>1</v>
      </c>
      <c r="I868" s="3"/>
      <c r="J868" s="9"/>
      <c r="K868" s="9">
        <f>Source!U1191</f>
        <v>13.200000000000001</v>
      </c>
    </row>
    <row r="869" spans="1:22" ht="15">
      <c r="A869" s="25"/>
      <c r="B869" s="25"/>
      <c r="C869" s="25"/>
      <c r="D869" s="25"/>
      <c r="E869" s="25"/>
      <c r="F869" s="25"/>
      <c r="G869" s="25"/>
      <c r="H869" s="25"/>
      <c r="I869" s="71">
        <f>J860+J861+J863+J865+J866+J867+SUM(J864:J864)</f>
        <v>23264.67</v>
      </c>
      <c r="J869" s="71"/>
      <c r="K869" s="26">
        <f>IF(Source!I1191&lt;&gt;0,ROUND(I869/Source!I1191,2),0)</f>
        <v>1163.23</v>
      </c>
      <c r="P869" s="27">
        <f>I869</f>
        <v>23264.67</v>
      </c>
    </row>
    <row r="870" spans="1:22" ht="90">
      <c r="A870" s="15" t="str">
        <f>Source!E1193</f>
        <v>2</v>
      </c>
      <c r="B870" s="16" t="str">
        <f>Source!F1193</f>
        <v>1.49-9201-1-2/1</v>
      </c>
      <c r="C870" s="16" t="str">
        <f>Source!G1193</f>
        <v>Перевозка строительного мусора автосамосвалами грузоподъемностью до 10 т на расстояние 1 км - при механизированной погрузке</v>
      </c>
      <c r="D870" s="17" t="str">
        <f>Source!H1193</f>
        <v>т</v>
      </c>
      <c r="E870" s="3">
        <f>Source!I1193</f>
        <v>3.9359999999999999</v>
      </c>
      <c r="F870" s="18"/>
      <c r="G870" s="19"/>
      <c r="H870" s="3"/>
      <c r="I870" s="3"/>
      <c r="J870" s="9"/>
      <c r="K870" s="9"/>
      <c r="L870" s="34" t="s">
        <v>61</v>
      </c>
      <c r="Q870" s="1">
        <f>ROUND((Source!BZ1193/100)*ROUND((Source!AF1193*Source!AV1193)*Source!I1193,2),2)</f>
        <v>0</v>
      </c>
      <c r="R870" s="1">
        <f>Source!X1193</f>
        <v>0</v>
      </c>
      <c r="S870" s="1">
        <f>ROUND((Source!CA1193/100)*ROUND((Source!AF1193*Source!AV1193)*Source!I1193,2),2)</f>
        <v>0</v>
      </c>
      <c r="T870" s="1">
        <f>Source!Y1193</f>
        <v>0</v>
      </c>
      <c r="U870" s="1">
        <f>ROUND((175/100)*ROUND((Source!AE1193*Source!AV1193)*Source!I1193,2),2)</f>
        <v>227.38</v>
      </c>
      <c r="V870" s="1">
        <f>ROUND((108/100)*ROUND(Source!CS1193*Source!I1193,2),2)</f>
        <v>140.32</v>
      </c>
    </row>
    <row r="871" spans="1:22">
      <c r="C871" s="29" t="str">
        <f>"Объем: "&amp;Source!I1193&amp;"=4,92*"&amp;"0,8"</f>
        <v>Объем: 3,936=4,92*0,8</v>
      </c>
    </row>
    <row r="872" spans="1:22" ht="14.25">
      <c r="A872" s="15"/>
      <c r="B872" s="16"/>
      <c r="C872" s="16" t="s">
        <v>43</v>
      </c>
      <c r="D872" s="17"/>
      <c r="E872" s="3"/>
      <c r="F872" s="18">
        <f>Source!AO1193</f>
        <v>0</v>
      </c>
      <c r="G872" s="19">
        <f>Source!DG1193</f>
        <v>0</v>
      </c>
      <c r="H872" s="3">
        <f>Source!AV1193</f>
        <v>1</v>
      </c>
      <c r="I872" s="3">
        <f>IF(Source!BA1193&lt;&gt;0,Source!BA1193,1)</f>
        <v>1</v>
      </c>
      <c r="J872" s="9">
        <f>Source!S1193</f>
        <v>0</v>
      </c>
      <c r="K872" s="9"/>
    </row>
    <row r="873" spans="1:22" ht="14.25">
      <c r="A873" s="15"/>
      <c r="B873" s="16"/>
      <c r="C873" s="16" t="s">
        <v>45</v>
      </c>
      <c r="D873" s="17"/>
      <c r="E873" s="3"/>
      <c r="F873" s="18">
        <f>Source!AM1193</f>
        <v>61.22</v>
      </c>
      <c r="G873" s="19">
        <f>Source!DE1193</f>
        <v>0</v>
      </c>
      <c r="H873" s="3">
        <f>Source!AV1193</f>
        <v>1</v>
      </c>
      <c r="I873" s="3">
        <f>IF(Source!BB1193&lt;&gt;0,Source!BB1193,1)</f>
        <v>1</v>
      </c>
      <c r="J873" s="9">
        <f>Source!Q1193</f>
        <v>240.96</v>
      </c>
      <c r="K873" s="9"/>
    </row>
    <row r="874" spans="1:22" ht="14.25">
      <c r="A874" s="15"/>
      <c r="B874" s="16"/>
      <c r="C874" s="16" t="s">
        <v>46</v>
      </c>
      <c r="D874" s="17"/>
      <c r="E874" s="3"/>
      <c r="F874" s="18">
        <f>Source!AN1193</f>
        <v>33.01</v>
      </c>
      <c r="G874" s="19">
        <f>Source!DF1193</f>
        <v>0</v>
      </c>
      <c r="H874" s="3">
        <f>Source!AV1193</f>
        <v>1</v>
      </c>
      <c r="I874" s="3">
        <f>IF(Source!BS1193&lt;&gt;0,Source!BS1193,1)</f>
        <v>1</v>
      </c>
      <c r="J874" s="24">
        <f>Source!R1193</f>
        <v>129.93</v>
      </c>
      <c r="K874" s="9"/>
    </row>
    <row r="875" spans="1:22" ht="14.25">
      <c r="A875" s="15"/>
      <c r="B875" s="16"/>
      <c r="C875" s="16" t="s">
        <v>47</v>
      </c>
      <c r="D875" s="17"/>
      <c r="E875" s="3"/>
      <c r="F875" s="18">
        <f>Source!AL1193</f>
        <v>0</v>
      </c>
      <c r="G875" s="19">
        <f>Source!DD1193</f>
        <v>0</v>
      </c>
      <c r="H875" s="3">
        <f>Source!AW1193</f>
        <v>1</v>
      </c>
      <c r="I875" s="3">
        <f>IF(Source!BC1193&lt;&gt;0,Source!BC1193,1)</f>
        <v>1</v>
      </c>
      <c r="J875" s="9">
        <f>Source!P1193</f>
        <v>0</v>
      </c>
      <c r="K875" s="9"/>
    </row>
    <row r="876" spans="1:22" ht="14.25">
      <c r="A876" s="15"/>
      <c r="B876" s="16"/>
      <c r="C876" s="16" t="s">
        <v>49</v>
      </c>
      <c r="D876" s="17" t="s">
        <v>50</v>
      </c>
      <c r="E876" s="3">
        <f>Source!AT1193</f>
        <v>0</v>
      </c>
      <c r="F876" s="18"/>
      <c r="G876" s="19"/>
      <c r="H876" s="3"/>
      <c r="I876" s="3"/>
      <c r="J876" s="9">
        <f>SUM(R870:R875)</f>
        <v>0</v>
      </c>
      <c r="K876" s="9"/>
    </row>
    <row r="877" spans="1:22" ht="14.25">
      <c r="A877" s="15"/>
      <c r="B877" s="16"/>
      <c r="C877" s="16" t="s">
        <v>51</v>
      </c>
      <c r="D877" s="17" t="s">
        <v>50</v>
      </c>
      <c r="E877" s="3">
        <f>Source!AU1193</f>
        <v>0</v>
      </c>
      <c r="F877" s="18"/>
      <c r="G877" s="19"/>
      <c r="H877" s="3"/>
      <c r="I877" s="3"/>
      <c r="J877" s="9">
        <f>SUM(T870:T876)</f>
        <v>0</v>
      </c>
      <c r="K877" s="9"/>
    </row>
    <row r="878" spans="1:22" ht="14.25">
      <c r="A878" s="15"/>
      <c r="B878" s="16"/>
      <c r="C878" s="16" t="s">
        <v>53</v>
      </c>
      <c r="D878" s="17" t="s">
        <v>54</v>
      </c>
      <c r="E878" s="3">
        <f>Source!AQ1193</f>
        <v>0</v>
      </c>
      <c r="F878" s="18"/>
      <c r="G878" s="19">
        <f>Source!DI1193</f>
        <v>0</v>
      </c>
      <c r="H878" s="3">
        <f>Source!AV1193</f>
        <v>1</v>
      </c>
      <c r="I878" s="3"/>
      <c r="J878" s="9"/>
      <c r="K878" s="9">
        <f>Source!U1193</f>
        <v>0</v>
      </c>
    </row>
    <row r="879" spans="1:22" ht="15">
      <c r="A879" s="25"/>
      <c r="B879" s="25"/>
      <c r="C879" s="25"/>
      <c r="D879" s="25"/>
      <c r="E879" s="25"/>
      <c r="F879" s="25"/>
      <c r="G879" s="25"/>
      <c r="H879" s="25"/>
      <c r="I879" s="71">
        <f>J872+J873+J875+J876+J877</f>
        <v>240.96</v>
      </c>
      <c r="J879" s="71"/>
      <c r="K879" s="26">
        <f>IF(Source!I1193&lt;&gt;0,ROUND(I879/Source!I1193,2),0)</f>
        <v>61.22</v>
      </c>
      <c r="P879" s="27">
        <f>I879</f>
        <v>240.96</v>
      </c>
    </row>
    <row r="880" spans="1:22" ht="90">
      <c r="A880" s="15" t="str">
        <f>Source!E1194</f>
        <v>3</v>
      </c>
      <c r="B880" s="16" t="str">
        <f>Source!F1194</f>
        <v>1.49-9201-1-3/1</v>
      </c>
      <c r="C880" s="16" t="str">
        <f>Source!G1194</f>
        <v>Перевозка строительного мусора автосамосвалами грузоподъемностью до 10 т - добавляется на каждый последующий 1 км до 100 км</v>
      </c>
      <c r="D880" s="17" t="str">
        <f>Source!H1194</f>
        <v>т</v>
      </c>
      <c r="E880" s="3">
        <f>Source!I1194</f>
        <v>3.9359999999999999</v>
      </c>
      <c r="F880" s="18"/>
      <c r="G880" s="19"/>
      <c r="H880" s="3"/>
      <c r="I880" s="3"/>
      <c r="J880" s="9"/>
      <c r="K880" s="9"/>
      <c r="L880" s="34" t="s">
        <v>61</v>
      </c>
      <c r="Q880" s="1">
        <f>ROUND((Source!BZ1194/100)*ROUND((Source!AF1194*Source!AV1194)*Source!I1194,2),2)</f>
        <v>0</v>
      </c>
      <c r="R880" s="1">
        <f>Source!X1194</f>
        <v>0</v>
      </c>
      <c r="S880" s="1">
        <f>ROUND((Source!CA1194/100)*ROUND((Source!AF1194*Source!AV1194)*Source!I1194,2),2)</f>
        <v>0</v>
      </c>
      <c r="T880" s="1">
        <f>Source!Y1194</f>
        <v>0</v>
      </c>
      <c r="U880" s="1">
        <f>ROUND((175/100)*ROUND((Source!AE1194*Source!AV1194)*Source!I1194,2),2)</f>
        <v>5494.14</v>
      </c>
      <c r="V880" s="1">
        <f>ROUND((108/100)*ROUND(Source!CS1194*Source!I1194,2),2)</f>
        <v>3390.67</v>
      </c>
    </row>
    <row r="881" spans="1:16" ht="14.25">
      <c r="A881" s="15"/>
      <c r="B881" s="16"/>
      <c r="C881" s="16" t="s">
        <v>43</v>
      </c>
      <c r="D881" s="17"/>
      <c r="E881" s="3"/>
      <c r="F881" s="18">
        <f>Source!AO1194</f>
        <v>0</v>
      </c>
      <c r="G881" s="19" t="str">
        <f>Source!DG1194</f>
        <v>*51</v>
      </c>
      <c r="H881" s="3">
        <f>Source!AV1194</f>
        <v>1</v>
      </c>
      <c r="I881" s="3">
        <f>IF(Source!BA1194&lt;&gt;0,Source!BA1194,1)</f>
        <v>1</v>
      </c>
      <c r="J881" s="9">
        <f>Source!S1194</f>
        <v>0</v>
      </c>
      <c r="K881" s="9"/>
    </row>
    <row r="882" spans="1:16" ht="14.25">
      <c r="A882" s="15"/>
      <c r="B882" s="16"/>
      <c r="C882" s="16" t="s">
        <v>45</v>
      </c>
      <c r="D882" s="17"/>
      <c r="E882" s="3"/>
      <c r="F882" s="18">
        <f>Source!AM1194</f>
        <v>28.99</v>
      </c>
      <c r="G882" s="19" t="str">
        <f>Source!DE1194</f>
        <v>*51</v>
      </c>
      <c r="H882" s="3">
        <f>Source!AV1194</f>
        <v>1</v>
      </c>
      <c r="I882" s="3">
        <f>IF(Source!BB1194&lt;&gt;0,Source!BB1194,1)</f>
        <v>1</v>
      </c>
      <c r="J882" s="9">
        <f>Source!Q1194</f>
        <v>5819.34</v>
      </c>
      <c r="K882" s="9"/>
    </row>
    <row r="883" spans="1:16" ht="14.25">
      <c r="A883" s="15"/>
      <c r="B883" s="16"/>
      <c r="C883" s="16" t="s">
        <v>46</v>
      </c>
      <c r="D883" s="17"/>
      <c r="E883" s="3"/>
      <c r="F883" s="18">
        <f>Source!AN1194</f>
        <v>15.64</v>
      </c>
      <c r="G883" s="19" t="str">
        <f>Source!DF1194</f>
        <v>*51</v>
      </c>
      <c r="H883" s="3">
        <f>Source!AV1194</f>
        <v>1</v>
      </c>
      <c r="I883" s="3">
        <f>IF(Source!BS1194&lt;&gt;0,Source!BS1194,1)</f>
        <v>1</v>
      </c>
      <c r="J883" s="24">
        <f>Source!R1194</f>
        <v>3139.51</v>
      </c>
      <c r="K883" s="9"/>
    </row>
    <row r="884" spans="1:16" ht="14.25">
      <c r="A884" s="15"/>
      <c r="B884" s="16"/>
      <c r="C884" s="16" t="s">
        <v>47</v>
      </c>
      <c r="D884" s="17"/>
      <c r="E884" s="3"/>
      <c r="F884" s="18">
        <f>Source!AL1194</f>
        <v>0</v>
      </c>
      <c r="G884" s="19">
        <f>Source!DD1194</f>
        <v>0</v>
      </c>
      <c r="H884" s="3">
        <f>Source!AW1194</f>
        <v>1</v>
      </c>
      <c r="I884" s="3">
        <f>IF(Source!BC1194&lt;&gt;0,Source!BC1194,1)</f>
        <v>1</v>
      </c>
      <c r="J884" s="9">
        <f>Source!P1194</f>
        <v>0</v>
      </c>
      <c r="K884" s="9"/>
    </row>
    <row r="885" spans="1:16" ht="14.25">
      <c r="A885" s="15"/>
      <c r="B885" s="16"/>
      <c r="C885" s="16" t="s">
        <v>49</v>
      </c>
      <c r="D885" s="17" t="s">
        <v>50</v>
      </c>
      <c r="E885" s="3">
        <f>Source!AT1194</f>
        <v>0</v>
      </c>
      <c r="F885" s="18"/>
      <c r="G885" s="19"/>
      <c r="H885" s="3"/>
      <c r="I885" s="3"/>
      <c r="J885" s="9">
        <f>SUM(R880:R884)</f>
        <v>0</v>
      </c>
      <c r="K885" s="9"/>
    </row>
    <row r="886" spans="1:16" ht="14.25">
      <c r="A886" s="15"/>
      <c r="B886" s="16"/>
      <c r="C886" s="16" t="s">
        <v>51</v>
      </c>
      <c r="D886" s="17" t="s">
        <v>50</v>
      </c>
      <c r="E886" s="3">
        <f>Source!AU1194</f>
        <v>0</v>
      </c>
      <c r="F886" s="18"/>
      <c r="G886" s="19"/>
      <c r="H886" s="3"/>
      <c r="I886" s="3"/>
      <c r="J886" s="9">
        <f>SUM(T880:T885)</f>
        <v>0</v>
      </c>
      <c r="K886" s="9"/>
    </row>
    <row r="887" spans="1:16" ht="14.25">
      <c r="A887" s="15"/>
      <c r="B887" s="16"/>
      <c r="C887" s="16" t="s">
        <v>53</v>
      </c>
      <c r="D887" s="17" t="s">
        <v>54</v>
      </c>
      <c r="E887" s="3">
        <f>Source!AQ1194</f>
        <v>0</v>
      </c>
      <c r="F887" s="18"/>
      <c r="G887" s="19" t="str">
        <f>Source!DI1194</f>
        <v>*51</v>
      </c>
      <c r="H887" s="3">
        <f>Source!AV1194</f>
        <v>1</v>
      </c>
      <c r="I887" s="3"/>
      <c r="J887" s="9"/>
      <c r="K887" s="9">
        <f>Source!U1194</f>
        <v>0</v>
      </c>
    </row>
    <row r="888" spans="1:16" ht="15">
      <c r="A888" s="25"/>
      <c r="B888" s="25"/>
      <c r="C888" s="25"/>
      <c r="D888" s="25"/>
      <c r="E888" s="25"/>
      <c r="F888" s="25"/>
      <c r="G888" s="25"/>
      <c r="H888" s="25"/>
      <c r="I888" s="71">
        <f>J881+J882+J884+J885+J886</f>
        <v>5819.34</v>
      </c>
      <c r="J888" s="71"/>
      <c r="K888" s="26">
        <f>IF(Source!I1194&lt;&gt;0,ROUND(I888/Source!I1194,2),0)</f>
        <v>1478.49</v>
      </c>
      <c r="P888" s="27">
        <f>I888</f>
        <v>5819.34</v>
      </c>
    </row>
    <row r="890" spans="1:16" ht="15" customHeight="1">
      <c r="A890" s="72" t="str">
        <f>CONCATENATE("Итого по подразделу: ",IF(Source!G1196&lt;&gt;"Новый подраздел",Source!G1196,""))</f>
        <v>Итого по подразделу: Замена бортового камня - 20,0 м.п.</v>
      </c>
      <c r="B890" s="72"/>
      <c r="C890" s="72"/>
      <c r="D890" s="72"/>
      <c r="E890" s="72"/>
      <c r="F890" s="72"/>
      <c r="G890" s="72"/>
      <c r="H890" s="72"/>
      <c r="I890" s="73">
        <f>SUM(P858:P889)</f>
        <v>29324.969999999998</v>
      </c>
      <c r="J890" s="73"/>
      <c r="K890" s="30"/>
    </row>
    <row r="892" spans="1:16" ht="14.25" customHeight="1">
      <c r="C892" s="62" t="str">
        <f>Source!H1225</f>
        <v>Итого</v>
      </c>
      <c r="D892" s="62"/>
      <c r="E892" s="62"/>
      <c r="F892" s="62"/>
      <c r="G892" s="62"/>
      <c r="H892" s="62"/>
      <c r="I892" s="67">
        <f>IF(Source!F1225=0,"",Source!F1225)</f>
        <v>29324.97</v>
      </c>
      <c r="J892" s="67"/>
    </row>
    <row r="893" spans="1:16" ht="14.25" customHeight="1">
      <c r="C893" s="62" t="str">
        <f>Source!H1226</f>
        <v>НДС 20%</v>
      </c>
      <c r="D893" s="62"/>
      <c r="E893" s="62"/>
      <c r="F893" s="62"/>
      <c r="G893" s="62"/>
      <c r="H893" s="62"/>
      <c r="I893" s="67">
        <f>IF(Source!F1226=0,"",Source!F1226)</f>
        <v>5864.99</v>
      </c>
      <c r="J893" s="67"/>
    </row>
    <row r="894" spans="1:16" ht="14.25" customHeight="1">
      <c r="C894" s="62" t="str">
        <f>Source!H1227</f>
        <v>Всего</v>
      </c>
      <c r="D894" s="62"/>
      <c r="E894" s="62"/>
      <c r="F894" s="62"/>
      <c r="G894" s="62"/>
      <c r="H894" s="62"/>
      <c r="I894" s="67">
        <f>IF(Source!F1227=0,"",Source!F1227)</f>
        <v>35189.96</v>
      </c>
      <c r="J894" s="67"/>
    </row>
    <row r="895" spans="1:16" ht="14.25" customHeight="1">
      <c r="C895" s="62" t="str">
        <f>Source!H1228</f>
        <v>С учётом выделенного финансирования к - 0,5857501461</v>
      </c>
      <c r="D895" s="62"/>
      <c r="E895" s="62"/>
      <c r="F895" s="62"/>
      <c r="G895" s="62"/>
      <c r="H895" s="62"/>
      <c r="I895" s="74">
        <f>IF(Source!F1228=0,"",Source!F1228)</f>
        <v>20612.52</v>
      </c>
      <c r="J895" s="74"/>
    </row>
    <row r="897" spans="1:32" ht="15" customHeight="1">
      <c r="A897" s="72" t="str">
        <f>CONCATENATE("Итого по разделу: ",IF(Source!G1230&lt;&gt;"Новый раздел",Source!G1230,""))</f>
        <v>Итого по разделу: Даниловский монастырь, ул.Даниловский вал</v>
      </c>
      <c r="B897" s="72"/>
      <c r="C897" s="72"/>
      <c r="D897" s="72"/>
      <c r="E897" s="72"/>
      <c r="F897" s="72"/>
      <c r="G897" s="72"/>
      <c r="H897" s="72"/>
      <c r="I897" s="76">
        <f>SUM(P817:P896)</f>
        <v>145875.18</v>
      </c>
      <c r="J897" s="76"/>
      <c r="K897" s="30"/>
    </row>
    <row r="899" spans="1:32" ht="14.25" customHeight="1">
      <c r="C899" s="62" t="str">
        <f>Source!H1259</f>
        <v>Итого</v>
      </c>
      <c r="D899" s="62"/>
      <c r="E899" s="62"/>
      <c r="F899" s="62"/>
      <c r="G899" s="62"/>
      <c r="H899" s="62"/>
      <c r="I899" s="67">
        <f>IF(Source!F1259=0,"",Source!F1259)</f>
        <v>145875.18</v>
      </c>
      <c r="J899" s="67"/>
    </row>
    <row r="900" spans="1:32" ht="14.25" customHeight="1">
      <c r="C900" s="62" t="str">
        <f>Source!H1260</f>
        <v>НДС 20%</v>
      </c>
      <c r="D900" s="62"/>
      <c r="E900" s="62"/>
      <c r="F900" s="62"/>
      <c r="G900" s="62"/>
      <c r="H900" s="62"/>
      <c r="I900" s="67">
        <f>IF(Source!F1260=0,"",Source!F1260)-0.01</f>
        <v>29175.030000000002</v>
      </c>
      <c r="J900" s="67"/>
      <c r="L900" s="36">
        <f>I854+I893</f>
        <v>29175.03</v>
      </c>
    </row>
    <row r="901" spans="1:32" ht="14.25" customHeight="1">
      <c r="C901" s="62" t="str">
        <f>Source!H1261</f>
        <v>Всего</v>
      </c>
      <c r="D901" s="62"/>
      <c r="E901" s="62"/>
      <c r="F901" s="62"/>
      <c r="G901" s="62"/>
      <c r="H901" s="62"/>
      <c r="I901" s="67">
        <f>IF(Source!F1261=0,"",Source!F1261)-0.01</f>
        <v>175050.21</v>
      </c>
      <c r="J901" s="67"/>
    </row>
    <row r="902" spans="1:32" ht="14.25" customHeight="1">
      <c r="C902" s="62" t="str">
        <f>Source!H1262</f>
        <v>С учётом выделенного финансирования к - 0,5857501461</v>
      </c>
      <c r="D902" s="62"/>
      <c r="E902" s="62"/>
      <c r="F902" s="62"/>
      <c r="G902" s="62"/>
      <c r="H902" s="62"/>
      <c r="I902" s="67">
        <f>IF(Source!F1262=0,"",Source!F1262)</f>
        <v>102535.69</v>
      </c>
      <c r="J902" s="67"/>
    </row>
    <row r="904" spans="1:32" ht="30" customHeight="1">
      <c r="A904" s="72" t="str">
        <f>CONCATENATE("Итого по локальной смете: ",IF(Source!G1264&lt;&gt;"Новая локальная смета",Source!G1264,""))</f>
        <v>Итого по локальной смете: Благоустройство прилегающих к кладбищам территорий по Южному административному округу в 2022г.</v>
      </c>
      <c r="B904" s="72"/>
      <c r="C904" s="72"/>
      <c r="D904" s="72"/>
      <c r="E904" s="72"/>
      <c r="F904" s="72"/>
      <c r="G904" s="72"/>
      <c r="H904" s="72"/>
      <c r="I904" s="76">
        <f>SUM(P32:P903)</f>
        <v>1998643.4599999997</v>
      </c>
      <c r="J904" s="76"/>
      <c r="K904" s="30"/>
      <c r="AF904" s="50" t="str">
        <f>CONCATENATE("Итого по локальной смете: ",IF(Source!G1264&lt;&gt;"Новая локальная смета",Source!G1264,""))</f>
        <v>Итого по локальной смете: Благоустройство прилегающих к кладбищам территорий по Южному административному округу в 2022г.</v>
      </c>
    </row>
    <row r="907" spans="1:32" ht="15" hidden="1" customHeight="1">
      <c r="A907" s="72" t="str">
        <f>CONCATENATE("Итого по смете: ",IF(Source!G1294&lt;&gt;"Новый объект",Source!G1294,""))</f>
        <v>Итого по смете: Благоустройство прилегающих к кладбищам территорий по Южному административному округу в 2022г.</v>
      </c>
      <c r="B907" s="72"/>
      <c r="C907" s="72"/>
      <c r="D907" s="72"/>
      <c r="E907" s="72"/>
      <c r="F907" s="72"/>
      <c r="G907" s="72"/>
      <c r="H907" s="72"/>
      <c r="I907" s="76">
        <f>SUM(P1:P906)</f>
        <v>1998643.4599999997</v>
      </c>
      <c r="J907" s="76"/>
      <c r="K907" s="30"/>
    </row>
    <row r="908" spans="1:32" ht="14.25" customHeight="1">
      <c r="C908" s="62" t="str">
        <f>Source!H1323</f>
        <v>Итого</v>
      </c>
      <c r="D908" s="62"/>
      <c r="E908" s="62"/>
      <c r="F908" s="62"/>
      <c r="G908" s="62"/>
      <c r="H908" s="62"/>
      <c r="I908" s="67">
        <f>IF(Source!F1323=0,"",Source!F1323)</f>
        <v>1960164.54</v>
      </c>
      <c r="J908" s="67"/>
      <c r="M908" s="35">
        <f t="shared" ref="M908:M911" si="1">I116+I203+I290+I377+I464+I551+I638+I725+I812+I899</f>
        <v>1960164.56</v>
      </c>
    </row>
    <row r="909" spans="1:32" ht="14.25" customHeight="1">
      <c r="C909" s="62" t="str">
        <f>Source!H1324</f>
        <v>НДС 20%</v>
      </c>
      <c r="D909" s="62"/>
      <c r="E909" s="62"/>
      <c r="F909" s="62"/>
      <c r="G909" s="62"/>
      <c r="H909" s="62"/>
      <c r="I909" s="67">
        <f>IF(Source!F1324=0,"",Source!F1324)</f>
        <v>392032.91</v>
      </c>
      <c r="J909" s="67"/>
      <c r="M909" s="35">
        <f t="shared" si="1"/>
        <v>392032.89400000003</v>
      </c>
    </row>
    <row r="910" spans="1:32" ht="14.25" customHeight="1">
      <c r="C910" s="62" t="str">
        <f>Source!H1325</f>
        <v>Всего</v>
      </c>
      <c r="D910" s="62"/>
      <c r="E910" s="62"/>
      <c r="F910" s="62"/>
      <c r="G910" s="62"/>
      <c r="H910" s="62"/>
      <c r="I910" s="67">
        <f>IF(Source!F1325=0,"",Source!F1325)</f>
        <v>2352197.4500000002</v>
      </c>
      <c r="J910" s="67"/>
      <c r="M910" s="35">
        <f t="shared" si="1"/>
        <v>2352197.4539999999</v>
      </c>
    </row>
    <row r="911" spans="1:32" ht="14.25" customHeight="1">
      <c r="C911" s="62" t="str">
        <f>Source!H1326</f>
        <v>С учётом выделенного финансирования к - 0,5857501461</v>
      </c>
      <c r="D911" s="62"/>
      <c r="E911" s="62"/>
      <c r="F911" s="62"/>
      <c r="G911" s="62"/>
      <c r="H911" s="62"/>
      <c r="I911" s="74">
        <f>IF(Source!F1326=0,"",Source!F1326)</f>
        <v>1377800</v>
      </c>
      <c r="J911" s="74"/>
      <c r="L911" s="37" t="s">
        <v>63</v>
      </c>
      <c r="M911" s="27">
        <f t="shared" si="1"/>
        <v>1377799.9956116439</v>
      </c>
    </row>
    <row r="914" spans="1:11" ht="14.25">
      <c r="A914" s="83" t="s">
        <v>80</v>
      </c>
      <c r="B914" s="83"/>
      <c r="C914" s="51" t="str">
        <f>IF(Source!AC12&lt;&gt;"",Source!AC12," ")</f>
        <v xml:space="preserve"> </v>
      </c>
      <c r="D914" s="51"/>
      <c r="E914" s="51"/>
      <c r="F914" s="51"/>
      <c r="G914" s="51"/>
      <c r="H914" s="6" t="str">
        <f>IF(Source!AB12&lt;&gt;"",Source!AB12," ")</f>
        <v xml:space="preserve"> </v>
      </c>
      <c r="I914" s="6"/>
      <c r="J914" s="6"/>
      <c r="K914" s="6"/>
    </row>
    <row r="915" spans="1:11" ht="14.25">
      <c r="A915" s="6"/>
      <c r="B915" s="6"/>
      <c r="C915" s="84" t="s">
        <v>81</v>
      </c>
      <c r="D915" s="84"/>
      <c r="E915" s="84"/>
      <c r="F915" s="84"/>
      <c r="G915" s="84"/>
      <c r="H915" s="6"/>
      <c r="I915" s="6"/>
      <c r="J915" s="6"/>
      <c r="K915" s="6"/>
    </row>
    <row r="916" spans="1:11" ht="14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4.25">
      <c r="A917" s="83" t="s">
        <v>82</v>
      </c>
      <c r="B917" s="83"/>
      <c r="C917" s="51" t="str">
        <f>IF(Source!AE12&lt;&gt;"",Source!AE12," ")</f>
        <v xml:space="preserve"> </v>
      </c>
      <c r="D917" s="51"/>
      <c r="E917" s="51"/>
      <c r="F917" s="51"/>
      <c r="G917" s="51"/>
      <c r="H917" s="6" t="str">
        <f>IF(Source!AD12&lt;&gt;"",Source!AD12," ")</f>
        <v xml:space="preserve"> </v>
      </c>
      <c r="I917" s="6"/>
      <c r="J917" s="6"/>
      <c r="K917" s="6"/>
    </row>
    <row r="918" spans="1:11" ht="14.25">
      <c r="A918" s="6"/>
      <c r="B918" s="6"/>
      <c r="C918" s="84" t="s">
        <v>81</v>
      </c>
      <c r="D918" s="84"/>
      <c r="E918" s="84"/>
      <c r="F918" s="84"/>
      <c r="G918" s="84"/>
      <c r="H918" s="6"/>
      <c r="I918" s="6"/>
      <c r="J918" s="6"/>
      <c r="K918" s="6"/>
    </row>
  </sheetData>
  <mergeCells count="444">
    <mergeCell ref="C918:G918"/>
    <mergeCell ref="C909:H909"/>
    <mergeCell ref="I909:J909"/>
    <mergeCell ref="C910:H910"/>
    <mergeCell ref="I910:J910"/>
    <mergeCell ref="C911:H911"/>
    <mergeCell ref="I911:J911"/>
    <mergeCell ref="A914:B914"/>
    <mergeCell ref="C915:G915"/>
    <mergeCell ref="A917:B917"/>
    <mergeCell ref="C901:H901"/>
    <mergeCell ref="I901:J901"/>
    <mergeCell ref="C902:H902"/>
    <mergeCell ref="I902:J902"/>
    <mergeCell ref="A904:H904"/>
    <mergeCell ref="I904:J904"/>
    <mergeCell ref="A907:H907"/>
    <mergeCell ref="I907:J907"/>
    <mergeCell ref="C908:H908"/>
    <mergeCell ref="I908:J908"/>
    <mergeCell ref="C894:H894"/>
    <mergeCell ref="I894:J894"/>
    <mergeCell ref="C895:H895"/>
    <mergeCell ref="I895:J895"/>
    <mergeCell ref="A897:H897"/>
    <mergeCell ref="I897:J897"/>
    <mergeCell ref="C899:H899"/>
    <mergeCell ref="I899:J899"/>
    <mergeCell ref="C900:H900"/>
    <mergeCell ref="I900:J900"/>
    <mergeCell ref="A858:K858"/>
    <mergeCell ref="I869:J869"/>
    <mergeCell ref="I879:J879"/>
    <mergeCell ref="I888:J888"/>
    <mergeCell ref="A890:H890"/>
    <mergeCell ref="I890:J890"/>
    <mergeCell ref="C892:H892"/>
    <mergeCell ref="I892:J892"/>
    <mergeCell ref="C893:H893"/>
    <mergeCell ref="I893:J893"/>
    <mergeCell ref="A851:H851"/>
    <mergeCell ref="I851:J851"/>
    <mergeCell ref="C853:H853"/>
    <mergeCell ref="I853:J853"/>
    <mergeCell ref="C854:H854"/>
    <mergeCell ref="I854:J854"/>
    <mergeCell ref="C855:H855"/>
    <mergeCell ref="I855:J855"/>
    <mergeCell ref="C856:H856"/>
    <mergeCell ref="I856:J856"/>
    <mergeCell ref="C814:H814"/>
    <mergeCell ref="I814:J814"/>
    <mergeCell ref="C815:H815"/>
    <mergeCell ref="I815:J815"/>
    <mergeCell ref="A817:K817"/>
    <mergeCell ref="A819:K819"/>
    <mergeCell ref="I830:J830"/>
    <mergeCell ref="I840:J840"/>
    <mergeCell ref="I849:J849"/>
    <mergeCell ref="C807:H807"/>
    <mergeCell ref="I807:J807"/>
    <mergeCell ref="C808:H808"/>
    <mergeCell ref="I808:J808"/>
    <mergeCell ref="A810:H810"/>
    <mergeCell ref="I810:J810"/>
    <mergeCell ref="C812:H812"/>
    <mergeCell ref="I812:J812"/>
    <mergeCell ref="C813:H813"/>
    <mergeCell ref="I813:J813"/>
    <mergeCell ref="A771:K771"/>
    <mergeCell ref="I782:J782"/>
    <mergeCell ref="I792:J792"/>
    <mergeCell ref="I801:J801"/>
    <mergeCell ref="A803:H803"/>
    <mergeCell ref="I803:J803"/>
    <mergeCell ref="C805:H805"/>
    <mergeCell ref="I805:J805"/>
    <mergeCell ref="C806:H806"/>
    <mergeCell ref="I806:J806"/>
    <mergeCell ref="A764:H764"/>
    <mergeCell ref="I764:J764"/>
    <mergeCell ref="C766:H766"/>
    <mergeCell ref="I766:J766"/>
    <mergeCell ref="C767:H767"/>
    <mergeCell ref="I767:J767"/>
    <mergeCell ref="C768:H768"/>
    <mergeCell ref="I768:J768"/>
    <mergeCell ref="C769:H769"/>
    <mergeCell ref="I769:J769"/>
    <mergeCell ref="C727:H727"/>
    <mergeCell ref="I727:J727"/>
    <mergeCell ref="C728:H728"/>
    <mergeCell ref="I728:J728"/>
    <mergeCell ref="A730:K730"/>
    <mergeCell ref="A732:K732"/>
    <mergeCell ref="I743:J743"/>
    <mergeCell ref="I753:J753"/>
    <mergeCell ref="I762:J762"/>
    <mergeCell ref="C720:H720"/>
    <mergeCell ref="I720:J720"/>
    <mergeCell ref="C721:H721"/>
    <mergeCell ref="I721:J721"/>
    <mergeCell ref="A723:H723"/>
    <mergeCell ref="I723:J723"/>
    <mergeCell ref="C725:H725"/>
    <mergeCell ref="I725:J725"/>
    <mergeCell ref="C726:H726"/>
    <mergeCell ref="I726:J726"/>
    <mergeCell ref="A684:K684"/>
    <mergeCell ref="I695:J695"/>
    <mergeCell ref="I705:J705"/>
    <mergeCell ref="I714:J714"/>
    <mergeCell ref="A716:H716"/>
    <mergeCell ref="I716:J716"/>
    <mergeCell ref="C718:H718"/>
    <mergeCell ref="I718:J718"/>
    <mergeCell ref="C719:H719"/>
    <mergeCell ref="I719:J719"/>
    <mergeCell ref="A677:H677"/>
    <mergeCell ref="I677:J677"/>
    <mergeCell ref="C679:H679"/>
    <mergeCell ref="I679:J679"/>
    <mergeCell ref="C680:H680"/>
    <mergeCell ref="I680:J680"/>
    <mergeCell ref="C681:H681"/>
    <mergeCell ref="I681:J681"/>
    <mergeCell ref="C682:H682"/>
    <mergeCell ref="I682:J682"/>
    <mergeCell ref="C640:H640"/>
    <mergeCell ref="I640:J640"/>
    <mergeCell ref="C641:H641"/>
    <mergeCell ref="I641:J641"/>
    <mergeCell ref="A643:K643"/>
    <mergeCell ref="A645:K645"/>
    <mergeCell ref="I656:J656"/>
    <mergeCell ref="I666:J666"/>
    <mergeCell ref="I675:J675"/>
    <mergeCell ref="C633:H633"/>
    <mergeCell ref="I633:J633"/>
    <mergeCell ref="C634:H634"/>
    <mergeCell ref="I634:J634"/>
    <mergeCell ref="A636:H636"/>
    <mergeCell ref="I636:J636"/>
    <mergeCell ref="C638:H638"/>
    <mergeCell ref="I638:J638"/>
    <mergeCell ref="C639:H639"/>
    <mergeCell ref="I639:J639"/>
    <mergeCell ref="A597:K597"/>
    <mergeCell ref="I608:J608"/>
    <mergeCell ref="I618:J618"/>
    <mergeCell ref="I627:J627"/>
    <mergeCell ref="A629:H629"/>
    <mergeCell ref="I629:J629"/>
    <mergeCell ref="C631:H631"/>
    <mergeCell ref="I631:J631"/>
    <mergeCell ref="C632:H632"/>
    <mergeCell ref="I632:J632"/>
    <mergeCell ref="A590:H590"/>
    <mergeCell ref="I590:J590"/>
    <mergeCell ref="C592:H592"/>
    <mergeCell ref="I592:J592"/>
    <mergeCell ref="C593:H593"/>
    <mergeCell ref="I593:J593"/>
    <mergeCell ref="C594:H594"/>
    <mergeCell ref="I594:J594"/>
    <mergeCell ref="C595:H595"/>
    <mergeCell ref="I595:J595"/>
    <mergeCell ref="C553:H553"/>
    <mergeCell ref="I553:J553"/>
    <mergeCell ref="C554:H554"/>
    <mergeCell ref="I554:J554"/>
    <mergeCell ref="A556:K556"/>
    <mergeCell ref="A558:K558"/>
    <mergeCell ref="I569:J569"/>
    <mergeCell ref="I579:J579"/>
    <mergeCell ref="I588:J588"/>
    <mergeCell ref="C546:H546"/>
    <mergeCell ref="I546:J546"/>
    <mergeCell ref="C547:H547"/>
    <mergeCell ref="I547:J547"/>
    <mergeCell ref="A549:H549"/>
    <mergeCell ref="I549:J549"/>
    <mergeCell ref="C551:H551"/>
    <mergeCell ref="I551:J551"/>
    <mergeCell ref="C552:H552"/>
    <mergeCell ref="I552:J552"/>
    <mergeCell ref="A510:K510"/>
    <mergeCell ref="I521:J521"/>
    <mergeCell ref="I531:J531"/>
    <mergeCell ref="I540:J540"/>
    <mergeCell ref="A542:H542"/>
    <mergeCell ref="I542:J542"/>
    <mergeCell ref="C544:H544"/>
    <mergeCell ref="I544:J544"/>
    <mergeCell ref="C545:H545"/>
    <mergeCell ref="I545:J545"/>
    <mergeCell ref="A503:H503"/>
    <mergeCell ref="I503:J503"/>
    <mergeCell ref="C505:H505"/>
    <mergeCell ref="I505:J505"/>
    <mergeCell ref="C506:H506"/>
    <mergeCell ref="I506:J506"/>
    <mergeCell ref="C507:H507"/>
    <mergeCell ref="I507:J507"/>
    <mergeCell ref="C508:H508"/>
    <mergeCell ref="I508:J508"/>
    <mergeCell ref="C466:H466"/>
    <mergeCell ref="I466:J466"/>
    <mergeCell ref="C467:H467"/>
    <mergeCell ref="I467:J467"/>
    <mergeCell ref="A469:K469"/>
    <mergeCell ref="A471:K471"/>
    <mergeCell ref="I482:J482"/>
    <mergeCell ref="I492:J492"/>
    <mergeCell ref="I501:J501"/>
    <mergeCell ref="C459:H459"/>
    <mergeCell ref="I459:J459"/>
    <mergeCell ref="C460:H460"/>
    <mergeCell ref="I460:J460"/>
    <mergeCell ref="A462:H462"/>
    <mergeCell ref="I462:J462"/>
    <mergeCell ref="C464:H464"/>
    <mergeCell ref="I464:J464"/>
    <mergeCell ref="C465:H465"/>
    <mergeCell ref="I465:J465"/>
    <mergeCell ref="A423:K423"/>
    <mergeCell ref="I434:J434"/>
    <mergeCell ref="I444:J444"/>
    <mergeCell ref="I453:J453"/>
    <mergeCell ref="A455:H455"/>
    <mergeCell ref="I455:J455"/>
    <mergeCell ref="C457:H457"/>
    <mergeCell ref="I457:J457"/>
    <mergeCell ref="C458:H458"/>
    <mergeCell ref="I458:J458"/>
    <mergeCell ref="A416:H416"/>
    <mergeCell ref="I416:J416"/>
    <mergeCell ref="C418:H418"/>
    <mergeCell ref="I418:J418"/>
    <mergeCell ref="C419:H419"/>
    <mergeCell ref="I419:J419"/>
    <mergeCell ref="C420:H420"/>
    <mergeCell ref="I420:J420"/>
    <mergeCell ref="C421:H421"/>
    <mergeCell ref="I421:J421"/>
    <mergeCell ref="C379:H379"/>
    <mergeCell ref="I379:J379"/>
    <mergeCell ref="C380:H380"/>
    <mergeCell ref="I380:J380"/>
    <mergeCell ref="A382:K382"/>
    <mergeCell ref="A384:K384"/>
    <mergeCell ref="I395:J395"/>
    <mergeCell ref="I405:J405"/>
    <mergeCell ref="I414:J414"/>
    <mergeCell ref="C372:H372"/>
    <mergeCell ref="I372:J372"/>
    <mergeCell ref="C373:H373"/>
    <mergeCell ref="I373:J373"/>
    <mergeCell ref="A375:H375"/>
    <mergeCell ref="I375:J375"/>
    <mergeCell ref="C377:H377"/>
    <mergeCell ref="I377:J377"/>
    <mergeCell ref="C378:H378"/>
    <mergeCell ref="I378:J378"/>
    <mergeCell ref="A336:K336"/>
    <mergeCell ref="I347:J347"/>
    <mergeCell ref="I357:J357"/>
    <mergeCell ref="I366:J366"/>
    <mergeCell ref="A368:H368"/>
    <mergeCell ref="I368:J368"/>
    <mergeCell ref="C370:H370"/>
    <mergeCell ref="I370:J370"/>
    <mergeCell ref="C371:H371"/>
    <mergeCell ref="I371:J371"/>
    <mergeCell ref="A329:H329"/>
    <mergeCell ref="I329:J329"/>
    <mergeCell ref="C331:H331"/>
    <mergeCell ref="I331:J331"/>
    <mergeCell ref="C332:H332"/>
    <mergeCell ref="I332:J332"/>
    <mergeCell ref="C333:H333"/>
    <mergeCell ref="I333:J333"/>
    <mergeCell ref="C334:H334"/>
    <mergeCell ref="I334:J334"/>
    <mergeCell ref="C292:H292"/>
    <mergeCell ref="I292:J292"/>
    <mergeCell ref="C293:H293"/>
    <mergeCell ref="I293:J293"/>
    <mergeCell ref="A295:K295"/>
    <mergeCell ref="A297:K297"/>
    <mergeCell ref="I308:J308"/>
    <mergeCell ref="I318:J318"/>
    <mergeCell ref="I327:J327"/>
    <mergeCell ref="C285:H285"/>
    <mergeCell ref="I285:J285"/>
    <mergeCell ref="C286:H286"/>
    <mergeCell ref="I286:J286"/>
    <mergeCell ref="A288:H288"/>
    <mergeCell ref="I288:J288"/>
    <mergeCell ref="C290:H290"/>
    <mergeCell ref="I290:J290"/>
    <mergeCell ref="C291:H291"/>
    <mergeCell ref="I291:J291"/>
    <mergeCell ref="A249:K249"/>
    <mergeCell ref="I260:J260"/>
    <mergeCell ref="I270:J270"/>
    <mergeCell ref="I279:J279"/>
    <mergeCell ref="A281:H281"/>
    <mergeCell ref="I281:J281"/>
    <mergeCell ref="C283:H283"/>
    <mergeCell ref="I283:J283"/>
    <mergeCell ref="C284:H284"/>
    <mergeCell ref="I284:J284"/>
    <mergeCell ref="A242:H242"/>
    <mergeCell ref="I242:J242"/>
    <mergeCell ref="C244:H244"/>
    <mergeCell ref="I244:J244"/>
    <mergeCell ref="C245:H245"/>
    <mergeCell ref="I245:J245"/>
    <mergeCell ref="C246:H246"/>
    <mergeCell ref="I246:J246"/>
    <mergeCell ref="C247:H247"/>
    <mergeCell ref="I247:J247"/>
    <mergeCell ref="C205:H205"/>
    <mergeCell ref="I205:J205"/>
    <mergeCell ref="C206:H206"/>
    <mergeCell ref="I206:J206"/>
    <mergeCell ref="A208:K208"/>
    <mergeCell ref="A210:K210"/>
    <mergeCell ref="I221:J221"/>
    <mergeCell ref="I231:J231"/>
    <mergeCell ref="I240:J240"/>
    <mergeCell ref="C198:H198"/>
    <mergeCell ref="I198:J198"/>
    <mergeCell ref="C199:H199"/>
    <mergeCell ref="I199:J199"/>
    <mergeCell ref="A201:H201"/>
    <mergeCell ref="I201:J201"/>
    <mergeCell ref="C203:H203"/>
    <mergeCell ref="I203:J203"/>
    <mergeCell ref="C204:H204"/>
    <mergeCell ref="I204:J204"/>
    <mergeCell ref="I173:J173"/>
    <mergeCell ref="I183:J183"/>
    <mergeCell ref="I192:J192"/>
    <mergeCell ref="A194:H194"/>
    <mergeCell ref="I194:J194"/>
    <mergeCell ref="C196:H196"/>
    <mergeCell ref="I196:J196"/>
    <mergeCell ref="C197:H197"/>
    <mergeCell ref="I197:J197"/>
    <mergeCell ref="C157:H157"/>
    <mergeCell ref="I157:J157"/>
    <mergeCell ref="C158:H158"/>
    <mergeCell ref="I158:J158"/>
    <mergeCell ref="C159:H159"/>
    <mergeCell ref="I159:J159"/>
    <mergeCell ref="C160:H160"/>
    <mergeCell ref="I160:J160"/>
    <mergeCell ref="A162:K162"/>
    <mergeCell ref="C119:H119"/>
    <mergeCell ref="I119:J119"/>
    <mergeCell ref="A121:K121"/>
    <mergeCell ref="A123:K123"/>
    <mergeCell ref="I134:J134"/>
    <mergeCell ref="I144:J144"/>
    <mergeCell ref="I153:J153"/>
    <mergeCell ref="A155:H155"/>
    <mergeCell ref="I155:J155"/>
    <mergeCell ref="C112:H112"/>
    <mergeCell ref="I112:J112"/>
    <mergeCell ref="A114:H114"/>
    <mergeCell ref="I114:J114"/>
    <mergeCell ref="C116:H116"/>
    <mergeCell ref="I116:J116"/>
    <mergeCell ref="C117:H117"/>
    <mergeCell ref="I117:J117"/>
    <mergeCell ref="C118:H118"/>
    <mergeCell ref="I118:J118"/>
    <mergeCell ref="I105:J105"/>
    <mergeCell ref="A107:H107"/>
    <mergeCell ref="I107:J107"/>
    <mergeCell ref="C109:H109"/>
    <mergeCell ref="I109:J109"/>
    <mergeCell ref="C110:H110"/>
    <mergeCell ref="I110:J110"/>
    <mergeCell ref="C111:H111"/>
    <mergeCell ref="I111:J111"/>
    <mergeCell ref="C71:H71"/>
    <mergeCell ref="I71:J71"/>
    <mergeCell ref="C72:H72"/>
    <mergeCell ref="I72:J72"/>
    <mergeCell ref="C73:H73"/>
    <mergeCell ref="I73:J73"/>
    <mergeCell ref="A75:K75"/>
    <mergeCell ref="I86:J86"/>
    <mergeCell ref="I96:J96"/>
    <mergeCell ref="A32:K32"/>
    <mergeCell ref="A34:K34"/>
    <mergeCell ref="A36:K36"/>
    <mergeCell ref="I47:J47"/>
    <mergeCell ref="I57:J57"/>
    <mergeCell ref="I66:J66"/>
    <mergeCell ref="A68:H68"/>
    <mergeCell ref="I68:J68"/>
    <mergeCell ref="C70:H70"/>
    <mergeCell ref="I70:J70"/>
    <mergeCell ref="F22:H22"/>
    <mergeCell ref="I22:J22"/>
    <mergeCell ref="F23:H23"/>
    <mergeCell ref="I23:J23"/>
    <mergeCell ref="F24:H24"/>
    <mergeCell ref="I24:J24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I27:I29"/>
    <mergeCell ref="J27:J29"/>
    <mergeCell ref="A10:K10"/>
    <mergeCell ref="A11:K11"/>
    <mergeCell ref="A13:K13"/>
    <mergeCell ref="A15:K15"/>
    <mergeCell ref="A16:K16"/>
    <mergeCell ref="A18:K18"/>
    <mergeCell ref="F20:H20"/>
    <mergeCell ref="I20:J20"/>
    <mergeCell ref="F21:H21"/>
    <mergeCell ref="I21:J21"/>
    <mergeCell ref="J2:K2"/>
    <mergeCell ref="B3:E3"/>
    <mergeCell ref="G3:K3"/>
    <mergeCell ref="B4:E4"/>
    <mergeCell ref="G4:K4"/>
    <mergeCell ref="B6:E6"/>
    <mergeCell ref="G6:K6"/>
    <mergeCell ref="B7:E7"/>
    <mergeCell ref="G7:K7"/>
  </mergeCells>
  <printOptions gridLines="1"/>
  <pageMargins left="0.40000000000000008" right="0.20000000000000004" top="0.20000000000000004" bottom="0.20000000000000004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workbookViewId="0"/>
  </sheetViews>
  <sheetFormatPr defaultColWidth="9" defaultRowHeight="12.75"/>
  <sheetData>
    <row r="1" spans="1:24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24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52146028</v>
      </c>
    </row>
    <row r="4" spans="1:24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</row>
    <row r="6" spans="1:24">
      <c r="A6">
        <f>Source!A20</f>
        <v>3</v>
      </c>
      <c r="B6">
        <v>20</v>
      </c>
      <c r="G6" t="str">
        <f>Source!G20</f>
        <v>Благоустройство прилегающих к кладбищам территорий по Южному административному округу в 2022г.</v>
      </c>
    </row>
    <row r="7" spans="1:24">
      <c r="A7">
        <f>Source!A24</f>
        <v>4</v>
      </c>
      <c r="B7">
        <v>24</v>
      </c>
      <c r="G7" t="str">
        <f>Source!G24</f>
        <v>Борисовское кладбище, ул.Борисовские пруды</v>
      </c>
    </row>
    <row r="8" spans="1:24">
      <c r="A8">
        <f>Source!A28</f>
        <v>5</v>
      </c>
      <c r="B8">
        <v>28</v>
      </c>
      <c r="G8" t="str">
        <f>Source!G28</f>
        <v>Ремонт асфальтобетонного покрытия - 150,0 м2</v>
      </c>
    </row>
    <row r="9" spans="1:24">
      <c r="A9">
        <f>Source!A71</f>
        <v>5</v>
      </c>
      <c r="B9">
        <v>71</v>
      </c>
      <c r="G9" t="str">
        <f>Source!G71</f>
        <v>Замена бортового камня - 20,0 м.п.</v>
      </c>
    </row>
    <row r="10" spans="1:24">
      <c r="A10">
        <f>Source!A148</f>
        <v>4</v>
      </c>
      <c r="B10">
        <v>148</v>
      </c>
      <c r="G10" t="str">
        <f>Source!G148</f>
        <v>Даниловское кладбище, Духовской переулок, 10</v>
      </c>
    </row>
    <row r="11" spans="1:24">
      <c r="A11">
        <f>Source!A152</f>
        <v>5</v>
      </c>
      <c r="B11">
        <v>152</v>
      </c>
      <c r="G11" t="str">
        <f>Source!G152</f>
        <v>Ремонт асфальтобетонного покрытия - 200,0 м2</v>
      </c>
    </row>
    <row r="12" spans="1:24">
      <c r="A12">
        <f>Source!A195</f>
        <v>5</v>
      </c>
      <c r="B12">
        <v>195</v>
      </c>
      <c r="G12" t="str">
        <f>Source!G195</f>
        <v>Замена бортового камня - 40,0 м.п.</v>
      </c>
    </row>
    <row r="13" spans="1:24">
      <c r="A13">
        <f>Source!A272</f>
        <v>4</v>
      </c>
      <c r="B13">
        <v>272</v>
      </c>
      <c r="G13" t="str">
        <f>Source!G272</f>
        <v>Домодедовское кладбище, Московская обл., г.Домодедово</v>
      </c>
    </row>
    <row r="14" spans="1:24">
      <c r="A14">
        <f>Source!A276</f>
        <v>5</v>
      </c>
      <c r="B14">
        <v>276</v>
      </c>
      <c r="G14" t="str">
        <f>Source!G276</f>
        <v>Ремонт асфальтобетонного покрытия - 200,0 м2</v>
      </c>
    </row>
    <row r="15" spans="1:24">
      <c r="A15">
        <f>Source!A319</f>
        <v>5</v>
      </c>
      <c r="B15">
        <v>319</v>
      </c>
      <c r="G15" t="str">
        <f>Source!G319</f>
        <v>Замена бортового камня - 40,0 м.п.</v>
      </c>
    </row>
    <row r="16" spans="1:24">
      <c r="A16">
        <f>Source!A396</f>
        <v>4</v>
      </c>
      <c r="B16">
        <v>396</v>
      </c>
      <c r="G16" t="str">
        <f>Source!G396</f>
        <v>Донское кладбище, Донская площадь, 1</v>
      </c>
    </row>
    <row r="17" spans="1:7">
      <c r="A17">
        <f>Source!A400</f>
        <v>5</v>
      </c>
      <c r="B17">
        <v>400</v>
      </c>
      <c r="G17" t="str">
        <f>Source!G400</f>
        <v>Ремонт асфальтобетонного покрытия - 150,0 м2</v>
      </c>
    </row>
    <row r="18" spans="1:7">
      <c r="A18">
        <f>Source!A443</f>
        <v>5</v>
      </c>
      <c r="B18">
        <v>443</v>
      </c>
      <c r="G18" t="str">
        <f>Source!G443</f>
        <v>Замена бортового камня - 20,0 м.п.</v>
      </c>
    </row>
    <row r="19" spans="1:7">
      <c r="A19">
        <f>Source!A520</f>
        <v>4</v>
      </c>
      <c r="B19">
        <v>520</v>
      </c>
      <c r="G19" t="str">
        <f>Source!G520</f>
        <v>Котляковское кладбище, ул.Деловая, 20-А</v>
      </c>
    </row>
    <row r="20" spans="1:7">
      <c r="A20">
        <f>Source!A524</f>
        <v>5</v>
      </c>
      <c r="B20">
        <v>524</v>
      </c>
      <c r="G20" t="str">
        <f>Source!G524</f>
        <v>Ремонт асфальтобетонного покрытия - 300,0 м2</v>
      </c>
    </row>
    <row r="21" spans="1:7">
      <c r="A21">
        <f>Source!A567</f>
        <v>5</v>
      </c>
      <c r="B21">
        <v>567</v>
      </c>
      <c r="G21" t="str">
        <f>Source!G567</f>
        <v>Замена бортового камня - 50,0 м.п.</v>
      </c>
    </row>
    <row r="22" spans="1:7">
      <c r="A22">
        <f>Source!A644</f>
        <v>4</v>
      </c>
      <c r="B22">
        <v>644</v>
      </c>
      <c r="G22" t="str">
        <f>Source!G644</f>
        <v>Мусульманское кладбище, 2-ой Рощинский проезд</v>
      </c>
    </row>
    <row r="23" spans="1:7">
      <c r="A23">
        <f>Source!A648</f>
        <v>5</v>
      </c>
      <c r="B23">
        <v>648</v>
      </c>
      <c r="G23" t="str">
        <f>Source!G648</f>
        <v>Ремонт асфальтобетонного покрытия - 200,0 м2</v>
      </c>
    </row>
    <row r="24" spans="1:7">
      <c r="A24">
        <f>Source!A691</f>
        <v>5</v>
      </c>
      <c r="B24">
        <v>691</v>
      </c>
      <c r="G24" t="str">
        <f>Source!G691</f>
        <v>Замена бортового камня - 40,0 м.п.</v>
      </c>
    </row>
    <row r="25" spans="1:7">
      <c r="A25">
        <f>Source!A768</f>
        <v>4</v>
      </c>
      <c r="B25">
        <v>768</v>
      </c>
      <c r="G25" t="str">
        <f>Source!G768</f>
        <v>Ореховское кладбище, Шипиловский проезд</v>
      </c>
    </row>
    <row r="26" spans="1:7">
      <c r="A26">
        <f>Source!A772</f>
        <v>5</v>
      </c>
      <c r="B26">
        <v>772</v>
      </c>
      <c r="G26" t="str">
        <f>Source!G772</f>
        <v>Ремонт асфальтобетонного покрытия - 100,0 м2</v>
      </c>
    </row>
    <row r="27" spans="1:7">
      <c r="A27">
        <f>Source!A815</f>
        <v>5</v>
      </c>
      <c r="B27">
        <v>815</v>
      </c>
      <c r="G27" t="str">
        <f>Source!G815</f>
        <v>Замена бортового камня - 20,0м.п.</v>
      </c>
    </row>
    <row r="28" spans="1:7">
      <c r="A28">
        <f>Source!A892</f>
        <v>4</v>
      </c>
      <c r="B28">
        <v>892</v>
      </c>
      <c r="G28" t="str">
        <f>Source!G892</f>
        <v>Покровское кладбище, ул.Подольских Курсантов</v>
      </c>
    </row>
    <row r="29" spans="1:7">
      <c r="A29">
        <f>Source!A896</f>
        <v>5</v>
      </c>
      <c r="B29">
        <v>896</v>
      </c>
      <c r="G29" t="str">
        <f>Source!G896</f>
        <v>Ремонт асфальтобетонного покрытия - 200,0 м2</v>
      </c>
    </row>
    <row r="30" spans="1:7">
      <c r="A30">
        <f>Source!A939</f>
        <v>5</v>
      </c>
      <c r="B30">
        <v>939</v>
      </c>
      <c r="G30" t="str">
        <f>Source!G939</f>
        <v>Замена бортового камня - 40,0 м.п.</v>
      </c>
    </row>
    <row r="31" spans="1:7">
      <c r="A31">
        <f>Source!A1016</f>
        <v>4</v>
      </c>
      <c r="B31">
        <v>1016</v>
      </c>
      <c r="G31" t="str">
        <f>Source!G1016</f>
        <v>Старо-Покровское кладбище, 1-ый Дорожный проезд</v>
      </c>
    </row>
    <row r="32" spans="1:7">
      <c r="A32">
        <f>Source!A1020</f>
        <v>5</v>
      </c>
      <c r="B32">
        <v>1020</v>
      </c>
      <c r="G32" t="str">
        <f>Source!G1020</f>
        <v>Ремонт асфальтобетонного покрытия - 250,0 м2</v>
      </c>
    </row>
    <row r="33" spans="1:7">
      <c r="A33">
        <f>Source!A1063</f>
        <v>5</v>
      </c>
      <c r="B33">
        <v>1063</v>
      </c>
      <c r="G33" t="str">
        <f>Source!G1063</f>
        <v>Замена бортового камня - 40,0 м.п.</v>
      </c>
    </row>
    <row r="34" spans="1:7">
      <c r="A34">
        <f>Source!A1140</f>
        <v>4</v>
      </c>
      <c r="B34">
        <v>1140</v>
      </c>
      <c r="G34" t="str">
        <f>Source!G1140</f>
        <v>Даниловский монастырь, ул.Даниловский вал</v>
      </c>
    </row>
    <row r="35" spans="1:7">
      <c r="A35">
        <f>Source!A1144</f>
        <v>5</v>
      </c>
      <c r="B35">
        <v>1144</v>
      </c>
      <c r="G35" t="str">
        <f>Source!G1144</f>
        <v>Ремонт асфальтобетонного покрытия - 150,0 м2</v>
      </c>
    </row>
    <row r="36" spans="1:7">
      <c r="A36">
        <f>Source!A1187</f>
        <v>5</v>
      </c>
      <c r="B36">
        <v>1187</v>
      </c>
      <c r="G36" t="str">
        <f>Source!G1187</f>
        <v>Замена бортового камня - 20,0 м.п.</v>
      </c>
    </row>
    <row r="37" spans="1:7">
      <c r="A37">
        <v>999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"/>
  <sheetViews>
    <sheetView workbookViewId="0">
      <selection activeCell="A4" sqref="A4:F4"/>
    </sheetView>
  </sheetViews>
  <sheetFormatPr defaultColWidth="9" defaultRowHeight="12.75"/>
  <cols>
    <col min="1" max="1" width="12.7109375" customWidth="1"/>
    <col min="2" max="2" width="40.7109375" customWidth="1"/>
    <col min="3" max="6" width="12.7109375" customWidth="1"/>
    <col min="35" max="38" width="9" hidden="1"/>
  </cols>
  <sheetData>
    <row r="2" spans="1:6" ht="16.5">
      <c r="A2" s="85" t="str">
        <f>CONCATENATE("Основание: ЛС №",Source!L20)</f>
        <v>Основание: ЛС №</v>
      </c>
      <c r="B2" s="85"/>
      <c r="C2" s="85"/>
      <c r="D2" s="85"/>
      <c r="E2" s="85"/>
      <c r="F2" s="85"/>
    </row>
    <row r="3" spans="1:6" ht="16.5" customHeight="1">
      <c r="A3" s="86" t="s">
        <v>119</v>
      </c>
      <c r="B3" s="86"/>
      <c r="C3" s="86"/>
      <c r="D3" s="86"/>
      <c r="E3" s="86"/>
      <c r="F3" s="86"/>
    </row>
    <row r="4" spans="1:6" ht="16.5">
      <c r="A4" s="86" t="str">
        <f>CONCATENATE("Объект: ",IF(Source!G1294&lt;&gt;"Новый объект",Source!G1294,""))</f>
        <v>Объект: Благоустройство прилегающих к кладбищам территорий по Южному административному округу в 2022г.</v>
      </c>
      <c r="B4" s="86"/>
      <c r="C4" s="86"/>
      <c r="D4" s="86"/>
      <c r="E4" s="86"/>
      <c r="F4" s="86"/>
    </row>
    <row r="5" spans="1:6" ht="12.75" customHeight="1">
      <c r="A5" s="87" t="s">
        <v>120</v>
      </c>
      <c r="B5" s="87" t="s">
        <v>121</v>
      </c>
      <c r="C5" s="87" t="s">
        <v>22</v>
      </c>
      <c r="D5" s="87" t="s">
        <v>122</v>
      </c>
      <c r="E5" s="87" t="s">
        <v>123</v>
      </c>
      <c r="F5" s="87"/>
    </row>
    <row r="6" spans="1:6">
      <c r="A6" s="87"/>
      <c r="B6" s="87"/>
      <c r="C6" s="87"/>
      <c r="D6" s="87"/>
      <c r="E6" s="87"/>
      <c r="F6" s="87"/>
    </row>
    <row r="7" spans="1:6" ht="14.25">
      <c r="A7" s="87"/>
      <c r="B7" s="87"/>
      <c r="C7" s="87"/>
      <c r="D7" s="87"/>
      <c r="E7" s="13" t="s">
        <v>124</v>
      </c>
      <c r="F7" s="13" t="s">
        <v>125</v>
      </c>
    </row>
    <row r="8" spans="1:6" ht="14.25">
      <c r="A8" s="13">
        <v>1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</row>
  </sheetData>
  <mergeCells count="8">
    <mergeCell ref="A2:F2"/>
    <mergeCell ref="A3:F3"/>
    <mergeCell ref="A4:F4"/>
    <mergeCell ref="A5:A7"/>
    <mergeCell ref="B5:B7"/>
    <mergeCell ref="C5:C7"/>
    <mergeCell ref="D5:D7"/>
    <mergeCell ref="E5:F6"/>
  </mergeCells>
  <printOptions gridLines="1"/>
  <pageMargins left="0.6" right="0.40000000000000008" top="0.40000000000000008" bottom="0.40000000000000008" header="0.51180555555555496" footer="0.51180555555555496"/>
  <pageSetup paperSize="9" firstPageNumber="0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K1335"/>
  <sheetViews>
    <sheetView workbookViewId="0">
      <selection activeCell="G24" sqref="G24"/>
    </sheetView>
  </sheetViews>
  <sheetFormatPr defaultColWidth="9.140625" defaultRowHeight="12.75"/>
  <sheetData>
    <row r="1" spans="1:133">
      <c r="A1">
        <v>0</v>
      </c>
      <c r="B1" t="s">
        <v>126</v>
      </c>
      <c r="D1" t="s">
        <v>127</v>
      </c>
      <c r="F1">
        <v>0</v>
      </c>
      <c r="G1">
        <v>0</v>
      </c>
      <c r="H1">
        <v>0</v>
      </c>
      <c r="I1" t="s">
        <v>128</v>
      </c>
      <c r="K1">
        <v>1</v>
      </c>
      <c r="L1">
        <v>41967</v>
      </c>
      <c r="M1">
        <v>10</v>
      </c>
      <c r="N1">
        <v>11</v>
      </c>
      <c r="O1">
        <v>4</v>
      </c>
      <c r="P1">
        <v>0</v>
      </c>
      <c r="Q1">
        <v>0</v>
      </c>
    </row>
    <row r="12" spans="1:133">
      <c r="A12" s="52">
        <v>1</v>
      </c>
      <c r="B12" s="52">
        <v>1331</v>
      </c>
      <c r="C12" s="52">
        <v>0</v>
      </c>
      <c r="D12" s="52">
        <f>ROW(A1294)</f>
        <v>1294</v>
      </c>
      <c r="E12" s="52">
        <v>0</v>
      </c>
      <c r="F12" s="52" t="s">
        <v>129</v>
      </c>
      <c r="G12" s="52" t="s">
        <v>130</v>
      </c>
      <c r="H12" s="52"/>
      <c r="I12" s="52">
        <v>0</v>
      </c>
      <c r="J12" s="52"/>
      <c r="K12" s="52">
        <v>0</v>
      </c>
      <c r="L12" s="52">
        <v>0</v>
      </c>
      <c r="M12" s="52">
        <v>2</v>
      </c>
      <c r="N12" s="52"/>
      <c r="O12" s="52">
        <v>0</v>
      </c>
      <c r="P12" s="52">
        <v>0</v>
      </c>
      <c r="Q12" s="52">
        <v>0</v>
      </c>
      <c r="R12" s="52">
        <v>108</v>
      </c>
      <c r="S12" s="52"/>
      <c r="T12" s="52">
        <v>1</v>
      </c>
      <c r="U12" s="52"/>
      <c r="V12" s="52">
        <v>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>
        <v>0</v>
      </c>
      <c r="BC12" s="52"/>
      <c r="BD12" s="52"/>
      <c r="BE12" s="52"/>
      <c r="BF12" s="52"/>
      <c r="BG12" s="52"/>
      <c r="BH12" s="52" t="s">
        <v>131</v>
      </c>
      <c r="BI12" s="52" t="s">
        <v>132</v>
      </c>
      <c r="BJ12" s="52">
        <v>1</v>
      </c>
      <c r="BK12" s="52">
        <v>1</v>
      </c>
      <c r="BL12" s="52">
        <v>0</v>
      </c>
      <c r="BM12" s="52">
        <v>0</v>
      </c>
      <c r="BN12" s="52">
        <v>1</v>
      </c>
      <c r="BO12" s="52">
        <v>0</v>
      </c>
      <c r="BP12" s="52">
        <v>6</v>
      </c>
      <c r="BQ12" s="52">
        <v>2</v>
      </c>
      <c r="BR12" s="52">
        <v>1</v>
      </c>
      <c r="BS12" s="52">
        <v>1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 t="s">
        <v>133</v>
      </c>
      <c r="BZ12" s="52" t="s">
        <v>134</v>
      </c>
      <c r="CA12" s="52" t="s">
        <v>135</v>
      </c>
      <c r="CB12" s="52" t="s">
        <v>135</v>
      </c>
      <c r="CC12" s="52" t="s">
        <v>135</v>
      </c>
      <c r="CD12" s="52" t="s">
        <v>135</v>
      </c>
      <c r="CE12" s="52" t="s">
        <v>136</v>
      </c>
      <c r="CF12" s="52">
        <v>0</v>
      </c>
      <c r="CG12" s="52">
        <v>0</v>
      </c>
      <c r="CH12" s="52">
        <v>8</v>
      </c>
      <c r="CI12" s="52"/>
      <c r="CJ12" s="52"/>
      <c r="CK12" s="52">
        <v>0</v>
      </c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>
        <v>0</v>
      </c>
    </row>
    <row r="15" spans="1:133">
      <c r="A15" s="52">
        <v>15</v>
      </c>
      <c r="B15" s="52">
        <v>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</row>
    <row r="18" spans="1:245">
      <c r="A18" s="53">
        <v>52</v>
      </c>
      <c r="B18" s="53">
        <f t="shared" ref="B18:G18" si="0">B1294</f>
        <v>1331</v>
      </c>
      <c r="C18" s="53">
        <f t="shared" si="0"/>
        <v>1</v>
      </c>
      <c r="D18" s="53">
        <f t="shared" si="0"/>
        <v>12</v>
      </c>
      <c r="E18" s="53">
        <f t="shared" si="0"/>
        <v>0</v>
      </c>
      <c r="F18" s="53" t="str">
        <f t="shared" si="0"/>
        <v>Новый объект_(Копия)_(Копия)</v>
      </c>
      <c r="G18" s="53" t="str">
        <f t="shared" si="0"/>
        <v>Благоустройство прилегающих к кладбищам территорий по Южному административному округу в 2022г.</v>
      </c>
      <c r="H18" s="53"/>
      <c r="I18" s="53"/>
      <c r="J18" s="53"/>
      <c r="K18" s="53"/>
      <c r="L18" s="53"/>
      <c r="M18" s="53"/>
      <c r="N18" s="53"/>
      <c r="O18" s="53">
        <f t="shared" ref="O18:AT18" si="1">O1294</f>
        <v>1698585.8</v>
      </c>
      <c r="P18" s="53">
        <f t="shared" si="1"/>
        <v>909207.5</v>
      </c>
      <c r="Q18" s="53">
        <f t="shared" si="1"/>
        <v>620716.1</v>
      </c>
      <c r="R18" s="53">
        <f t="shared" si="1"/>
        <v>322723.87</v>
      </c>
      <c r="S18" s="53">
        <f t="shared" si="1"/>
        <v>168662.2</v>
      </c>
      <c r="T18" s="53">
        <f t="shared" si="1"/>
        <v>0</v>
      </c>
      <c r="U18" s="53">
        <f t="shared" si="1"/>
        <v>654.80000000000007</v>
      </c>
      <c r="V18" s="53">
        <f t="shared" si="1"/>
        <v>0</v>
      </c>
      <c r="W18" s="53">
        <f t="shared" si="1"/>
        <v>0</v>
      </c>
      <c r="X18" s="53">
        <f t="shared" si="1"/>
        <v>118063.54</v>
      </c>
      <c r="Y18" s="53">
        <f t="shared" si="1"/>
        <v>16866.22</v>
      </c>
      <c r="Z18" s="53">
        <f t="shared" si="1"/>
        <v>0</v>
      </c>
      <c r="AA18" s="53">
        <f t="shared" si="1"/>
        <v>0</v>
      </c>
      <c r="AB18" s="53">
        <f t="shared" si="1"/>
        <v>0</v>
      </c>
      <c r="AC18" s="53">
        <f t="shared" si="1"/>
        <v>0</v>
      </c>
      <c r="AD18" s="53">
        <f t="shared" si="1"/>
        <v>0</v>
      </c>
      <c r="AE18" s="53">
        <f t="shared" si="1"/>
        <v>0</v>
      </c>
      <c r="AF18" s="53">
        <f t="shared" si="1"/>
        <v>0</v>
      </c>
      <c r="AG18" s="53">
        <f t="shared" si="1"/>
        <v>0</v>
      </c>
      <c r="AH18" s="53">
        <f t="shared" si="1"/>
        <v>0</v>
      </c>
      <c r="AI18" s="53">
        <f t="shared" si="1"/>
        <v>0</v>
      </c>
      <c r="AJ18" s="53">
        <f t="shared" si="1"/>
        <v>0</v>
      </c>
      <c r="AK18" s="53">
        <f t="shared" si="1"/>
        <v>0</v>
      </c>
      <c r="AL18" s="53">
        <f t="shared" si="1"/>
        <v>0</v>
      </c>
      <c r="AM18" s="53">
        <f t="shared" si="1"/>
        <v>0</v>
      </c>
      <c r="AN18" s="53">
        <f t="shared" si="1"/>
        <v>0</v>
      </c>
      <c r="AO18" s="53">
        <f t="shared" si="1"/>
        <v>0</v>
      </c>
      <c r="AP18" s="53">
        <f t="shared" si="1"/>
        <v>0</v>
      </c>
      <c r="AQ18" s="53">
        <f t="shared" si="1"/>
        <v>0</v>
      </c>
      <c r="AR18" s="53">
        <f t="shared" si="1"/>
        <v>1960164.54</v>
      </c>
      <c r="AS18" s="53">
        <f t="shared" si="1"/>
        <v>0</v>
      </c>
      <c r="AT18" s="53">
        <f t="shared" si="1"/>
        <v>0</v>
      </c>
      <c r="AU18" s="53">
        <f t="shared" ref="AU18:BZ18" si="2">AU1294</f>
        <v>1960164.54</v>
      </c>
      <c r="AV18" s="53">
        <f t="shared" si="2"/>
        <v>909207.5</v>
      </c>
      <c r="AW18" s="53">
        <f t="shared" si="2"/>
        <v>909207.5</v>
      </c>
      <c r="AX18" s="53">
        <f t="shared" si="2"/>
        <v>0</v>
      </c>
      <c r="AY18" s="53">
        <f t="shared" si="2"/>
        <v>909207.5</v>
      </c>
      <c r="AZ18" s="53">
        <f t="shared" si="2"/>
        <v>0</v>
      </c>
      <c r="BA18" s="53">
        <f t="shared" si="2"/>
        <v>0</v>
      </c>
      <c r="BB18" s="53">
        <f t="shared" si="2"/>
        <v>0</v>
      </c>
      <c r="BC18" s="53">
        <f t="shared" si="2"/>
        <v>0</v>
      </c>
      <c r="BD18" s="53">
        <f t="shared" si="2"/>
        <v>0</v>
      </c>
      <c r="BE18" s="53">
        <f t="shared" si="2"/>
        <v>0</v>
      </c>
      <c r="BF18" s="53">
        <f t="shared" si="2"/>
        <v>0</v>
      </c>
      <c r="BG18" s="53">
        <f t="shared" si="2"/>
        <v>0</v>
      </c>
      <c r="BH18" s="53">
        <f t="shared" si="2"/>
        <v>0</v>
      </c>
      <c r="BI18" s="53">
        <f t="shared" si="2"/>
        <v>0</v>
      </c>
      <c r="BJ18" s="53">
        <f t="shared" si="2"/>
        <v>0</v>
      </c>
      <c r="BK18" s="53">
        <f t="shared" si="2"/>
        <v>0</v>
      </c>
      <c r="BL18" s="53">
        <f t="shared" si="2"/>
        <v>0</v>
      </c>
      <c r="BM18" s="53">
        <f t="shared" si="2"/>
        <v>0</v>
      </c>
      <c r="BN18" s="53">
        <f t="shared" si="2"/>
        <v>0</v>
      </c>
      <c r="BO18" s="53">
        <f t="shared" si="2"/>
        <v>0</v>
      </c>
      <c r="BP18" s="53">
        <f t="shared" si="2"/>
        <v>0</v>
      </c>
      <c r="BQ18" s="53">
        <f t="shared" si="2"/>
        <v>0</v>
      </c>
      <c r="BR18" s="53">
        <f t="shared" si="2"/>
        <v>0</v>
      </c>
      <c r="BS18" s="53">
        <f t="shared" si="2"/>
        <v>0</v>
      </c>
      <c r="BT18" s="53">
        <f t="shared" si="2"/>
        <v>0</v>
      </c>
      <c r="BU18" s="53">
        <f t="shared" si="2"/>
        <v>0</v>
      </c>
      <c r="BV18" s="53">
        <f t="shared" si="2"/>
        <v>0</v>
      </c>
      <c r="BW18" s="53">
        <f t="shared" si="2"/>
        <v>0</v>
      </c>
      <c r="BX18" s="53">
        <f t="shared" si="2"/>
        <v>0</v>
      </c>
      <c r="BY18" s="53">
        <f t="shared" si="2"/>
        <v>0</v>
      </c>
      <c r="BZ18" s="53">
        <f t="shared" si="2"/>
        <v>0</v>
      </c>
      <c r="CA18" s="53">
        <f t="shared" ref="CA18:DF18" si="3">CA1294</f>
        <v>0</v>
      </c>
      <c r="CB18" s="53">
        <f t="shared" si="3"/>
        <v>0</v>
      </c>
      <c r="CC18" s="53">
        <f t="shared" si="3"/>
        <v>0</v>
      </c>
      <c r="CD18" s="53">
        <f t="shared" si="3"/>
        <v>0</v>
      </c>
      <c r="CE18" s="53">
        <f t="shared" si="3"/>
        <v>0</v>
      </c>
      <c r="CF18" s="53">
        <f t="shared" si="3"/>
        <v>0</v>
      </c>
      <c r="CG18" s="53">
        <f t="shared" si="3"/>
        <v>0</v>
      </c>
      <c r="CH18" s="53">
        <f t="shared" si="3"/>
        <v>0</v>
      </c>
      <c r="CI18" s="53">
        <f t="shared" si="3"/>
        <v>0</v>
      </c>
      <c r="CJ18" s="53">
        <f t="shared" si="3"/>
        <v>0</v>
      </c>
      <c r="CK18" s="53">
        <f t="shared" si="3"/>
        <v>0</v>
      </c>
      <c r="CL18" s="53">
        <f t="shared" si="3"/>
        <v>0</v>
      </c>
      <c r="CM18" s="53">
        <f t="shared" si="3"/>
        <v>0</v>
      </c>
      <c r="CN18" s="53">
        <f t="shared" si="3"/>
        <v>0</v>
      </c>
      <c r="CO18" s="53">
        <f t="shared" si="3"/>
        <v>0</v>
      </c>
      <c r="CP18" s="53">
        <f t="shared" si="3"/>
        <v>0</v>
      </c>
      <c r="CQ18" s="53">
        <f t="shared" si="3"/>
        <v>0</v>
      </c>
      <c r="CR18" s="53">
        <f t="shared" si="3"/>
        <v>0</v>
      </c>
      <c r="CS18" s="53">
        <f t="shared" si="3"/>
        <v>0</v>
      </c>
      <c r="CT18" s="53">
        <f t="shared" si="3"/>
        <v>0</v>
      </c>
      <c r="CU18" s="53">
        <f t="shared" si="3"/>
        <v>0</v>
      </c>
      <c r="CV18" s="53">
        <f t="shared" si="3"/>
        <v>0</v>
      </c>
      <c r="CW18" s="53">
        <f t="shared" si="3"/>
        <v>0</v>
      </c>
      <c r="CX18" s="53">
        <f t="shared" si="3"/>
        <v>0</v>
      </c>
      <c r="CY18" s="53">
        <f t="shared" si="3"/>
        <v>0</v>
      </c>
      <c r="CZ18" s="53">
        <f t="shared" si="3"/>
        <v>0</v>
      </c>
      <c r="DA18" s="53">
        <f t="shared" si="3"/>
        <v>0</v>
      </c>
      <c r="DB18" s="53">
        <f t="shared" si="3"/>
        <v>0</v>
      </c>
      <c r="DC18" s="53">
        <f t="shared" si="3"/>
        <v>0</v>
      </c>
      <c r="DD18" s="53">
        <f t="shared" si="3"/>
        <v>0</v>
      </c>
      <c r="DE18" s="53">
        <f t="shared" si="3"/>
        <v>0</v>
      </c>
      <c r="DF18" s="53">
        <f t="shared" si="3"/>
        <v>0</v>
      </c>
      <c r="DG18" s="54">
        <f t="shared" ref="DG18:EL18" si="4">DG1294</f>
        <v>0</v>
      </c>
      <c r="DH18" s="54">
        <f t="shared" si="4"/>
        <v>0</v>
      </c>
      <c r="DI18" s="54">
        <f t="shared" si="4"/>
        <v>0</v>
      </c>
      <c r="DJ18" s="54">
        <f t="shared" si="4"/>
        <v>0</v>
      </c>
      <c r="DK18" s="54">
        <f t="shared" si="4"/>
        <v>0</v>
      </c>
      <c r="DL18" s="54">
        <f t="shared" si="4"/>
        <v>0</v>
      </c>
      <c r="DM18" s="54">
        <f t="shared" si="4"/>
        <v>0</v>
      </c>
      <c r="DN18" s="54">
        <f t="shared" si="4"/>
        <v>0</v>
      </c>
      <c r="DO18" s="54">
        <f t="shared" si="4"/>
        <v>0</v>
      </c>
      <c r="DP18" s="54">
        <f t="shared" si="4"/>
        <v>0</v>
      </c>
      <c r="DQ18" s="54">
        <f t="shared" si="4"/>
        <v>0</v>
      </c>
      <c r="DR18" s="54">
        <f t="shared" si="4"/>
        <v>0</v>
      </c>
      <c r="DS18" s="54">
        <f t="shared" si="4"/>
        <v>0</v>
      </c>
      <c r="DT18" s="54">
        <f t="shared" si="4"/>
        <v>0</v>
      </c>
      <c r="DU18" s="54">
        <f t="shared" si="4"/>
        <v>0</v>
      </c>
      <c r="DV18" s="54">
        <f t="shared" si="4"/>
        <v>0</v>
      </c>
      <c r="DW18" s="54">
        <f t="shared" si="4"/>
        <v>0</v>
      </c>
      <c r="DX18" s="54">
        <f t="shared" si="4"/>
        <v>0</v>
      </c>
      <c r="DY18" s="54">
        <f t="shared" si="4"/>
        <v>0</v>
      </c>
      <c r="DZ18" s="54">
        <f t="shared" si="4"/>
        <v>0</v>
      </c>
      <c r="EA18" s="54">
        <f t="shared" si="4"/>
        <v>0</v>
      </c>
      <c r="EB18" s="54">
        <f t="shared" si="4"/>
        <v>0</v>
      </c>
      <c r="EC18" s="54">
        <f t="shared" si="4"/>
        <v>0</v>
      </c>
      <c r="ED18" s="54">
        <f t="shared" si="4"/>
        <v>0</v>
      </c>
      <c r="EE18" s="54">
        <f t="shared" si="4"/>
        <v>0</v>
      </c>
      <c r="EF18" s="54">
        <f t="shared" si="4"/>
        <v>0</v>
      </c>
      <c r="EG18" s="54">
        <f t="shared" si="4"/>
        <v>0</v>
      </c>
      <c r="EH18" s="54">
        <f t="shared" si="4"/>
        <v>0</v>
      </c>
      <c r="EI18" s="54">
        <f t="shared" si="4"/>
        <v>0</v>
      </c>
      <c r="EJ18" s="54">
        <f t="shared" si="4"/>
        <v>0</v>
      </c>
      <c r="EK18" s="54">
        <f t="shared" si="4"/>
        <v>0</v>
      </c>
      <c r="EL18" s="54">
        <f t="shared" si="4"/>
        <v>0</v>
      </c>
      <c r="EM18" s="54">
        <f t="shared" ref="EM18:FR18" si="5">EM1294</f>
        <v>0</v>
      </c>
      <c r="EN18" s="54">
        <f t="shared" si="5"/>
        <v>0</v>
      </c>
      <c r="EO18" s="54">
        <f t="shared" si="5"/>
        <v>0</v>
      </c>
      <c r="EP18" s="54">
        <f t="shared" si="5"/>
        <v>0</v>
      </c>
      <c r="EQ18" s="54">
        <f t="shared" si="5"/>
        <v>0</v>
      </c>
      <c r="ER18" s="54">
        <f t="shared" si="5"/>
        <v>0</v>
      </c>
      <c r="ES18" s="54">
        <f t="shared" si="5"/>
        <v>0</v>
      </c>
      <c r="ET18" s="54">
        <f t="shared" si="5"/>
        <v>0</v>
      </c>
      <c r="EU18" s="54">
        <f t="shared" si="5"/>
        <v>0</v>
      </c>
      <c r="EV18" s="54">
        <f t="shared" si="5"/>
        <v>0</v>
      </c>
      <c r="EW18" s="54">
        <f t="shared" si="5"/>
        <v>0</v>
      </c>
      <c r="EX18" s="54">
        <f t="shared" si="5"/>
        <v>0</v>
      </c>
      <c r="EY18" s="54">
        <f t="shared" si="5"/>
        <v>0</v>
      </c>
      <c r="EZ18" s="54">
        <f t="shared" si="5"/>
        <v>0</v>
      </c>
      <c r="FA18" s="54">
        <f t="shared" si="5"/>
        <v>0</v>
      </c>
      <c r="FB18" s="54">
        <f t="shared" si="5"/>
        <v>0</v>
      </c>
      <c r="FC18" s="54">
        <f t="shared" si="5"/>
        <v>0</v>
      </c>
      <c r="FD18" s="54">
        <f t="shared" si="5"/>
        <v>0</v>
      </c>
      <c r="FE18" s="54">
        <f t="shared" si="5"/>
        <v>0</v>
      </c>
      <c r="FF18" s="54">
        <f t="shared" si="5"/>
        <v>0</v>
      </c>
      <c r="FG18" s="54">
        <f t="shared" si="5"/>
        <v>0</v>
      </c>
      <c r="FH18" s="54">
        <f t="shared" si="5"/>
        <v>0</v>
      </c>
      <c r="FI18" s="54">
        <f t="shared" si="5"/>
        <v>0</v>
      </c>
      <c r="FJ18" s="54">
        <f t="shared" si="5"/>
        <v>0</v>
      </c>
      <c r="FK18" s="54">
        <f t="shared" si="5"/>
        <v>0</v>
      </c>
      <c r="FL18" s="54">
        <f t="shared" si="5"/>
        <v>0</v>
      </c>
      <c r="FM18" s="54">
        <f t="shared" si="5"/>
        <v>0</v>
      </c>
      <c r="FN18" s="54">
        <f t="shared" si="5"/>
        <v>0</v>
      </c>
      <c r="FO18" s="54">
        <f t="shared" si="5"/>
        <v>0</v>
      </c>
      <c r="FP18" s="54">
        <f t="shared" si="5"/>
        <v>0</v>
      </c>
      <c r="FQ18" s="54">
        <f t="shared" si="5"/>
        <v>0</v>
      </c>
      <c r="FR18" s="54">
        <f t="shared" si="5"/>
        <v>0</v>
      </c>
      <c r="FS18" s="54">
        <f t="shared" ref="FS18:GX18" si="6">FS1294</f>
        <v>0</v>
      </c>
      <c r="FT18" s="54">
        <f t="shared" si="6"/>
        <v>0</v>
      </c>
      <c r="FU18" s="54">
        <f t="shared" si="6"/>
        <v>0</v>
      </c>
      <c r="FV18" s="54">
        <f t="shared" si="6"/>
        <v>0</v>
      </c>
      <c r="FW18" s="54">
        <f t="shared" si="6"/>
        <v>0</v>
      </c>
      <c r="FX18" s="54">
        <f t="shared" si="6"/>
        <v>0</v>
      </c>
      <c r="FY18" s="54">
        <f t="shared" si="6"/>
        <v>0</v>
      </c>
      <c r="FZ18" s="54">
        <f t="shared" si="6"/>
        <v>0</v>
      </c>
      <c r="GA18" s="54">
        <f t="shared" si="6"/>
        <v>0</v>
      </c>
      <c r="GB18" s="54">
        <f t="shared" si="6"/>
        <v>0</v>
      </c>
      <c r="GC18" s="54">
        <f t="shared" si="6"/>
        <v>0</v>
      </c>
      <c r="GD18" s="54">
        <f t="shared" si="6"/>
        <v>0</v>
      </c>
      <c r="GE18" s="54">
        <f t="shared" si="6"/>
        <v>0</v>
      </c>
      <c r="GF18" s="54">
        <f t="shared" si="6"/>
        <v>0</v>
      </c>
      <c r="GG18" s="54">
        <f t="shared" si="6"/>
        <v>0</v>
      </c>
      <c r="GH18" s="54">
        <f t="shared" si="6"/>
        <v>0</v>
      </c>
      <c r="GI18" s="54">
        <f t="shared" si="6"/>
        <v>0</v>
      </c>
      <c r="GJ18" s="54">
        <f t="shared" si="6"/>
        <v>0</v>
      </c>
      <c r="GK18" s="54">
        <f t="shared" si="6"/>
        <v>0</v>
      </c>
      <c r="GL18" s="54">
        <f t="shared" si="6"/>
        <v>0</v>
      </c>
      <c r="GM18" s="54">
        <f t="shared" si="6"/>
        <v>0</v>
      </c>
      <c r="GN18" s="54">
        <f t="shared" si="6"/>
        <v>0</v>
      </c>
      <c r="GO18" s="54">
        <f t="shared" si="6"/>
        <v>0</v>
      </c>
      <c r="GP18" s="54">
        <f t="shared" si="6"/>
        <v>0</v>
      </c>
      <c r="GQ18" s="54">
        <f t="shared" si="6"/>
        <v>0</v>
      </c>
      <c r="GR18" s="54">
        <f t="shared" si="6"/>
        <v>0</v>
      </c>
      <c r="GS18" s="54">
        <f t="shared" si="6"/>
        <v>0</v>
      </c>
      <c r="GT18" s="54">
        <f t="shared" si="6"/>
        <v>0</v>
      </c>
      <c r="GU18" s="54">
        <f t="shared" si="6"/>
        <v>0</v>
      </c>
      <c r="GV18" s="54">
        <f t="shared" si="6"/>
        <v>0</v>
      </c>
      <c r="GW18" s="54">
        <f t="shared" si="6"/>
        <v>0</v>
      </c>
      <c r="GX18" s="54">
        <f t="shared" si="6"/>
        <v>0</v>
      </c>
    </row>
    <row r="20" spans="1:245">
      <c r="A20" s="52">
        <v>3</v>
      </c>
      <c r="B20" s="52">
        <v>1</v>
      </c>
      <c r="C20" s="52"/>
      <c r="D20" s="52">
        <f>ROW(A1264)</f>
        <v>1264</v>
      </c>
      <c r="E20" s="52"/>
      <c r="F20" s="52" t="s">
        <v>137</v>
      </c>
      <c r="G20" s="52" t="s">
        <v>130</v>
      </c>
      <c r="H20" s="52"/>
      <c r="I20" s="52">
        <v>0</v>
      </c>
      <c r="J20" s="52"/>
      <c r="K20" s="52">
        <v>0</v>
      </c>
      <c r="L20" s="52"/>
      <c r="M20" s="52"/>
      <c r="N20" s="52"/>
      <c r="O20" s="52"/>
      <c r="P20" s="52"/>
      <c r="Q20" s="52"/>
      <c r="R20" s="52"/>
      <c r="S20" s="52">
        <v>0</v>
      </c>
      <c r="T20" s="52"/>
      <c r="U20" s="52"/>
      <c r="V20" s="52">
        <v>0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>
        <v>0</v>
      </c>
      <c r="BY20" s="52"/>
      <c r="BZ20" s="52"/>
      <c r="CA20" s="52"/>
      <c r="CB20" s="52"/>
      <c r="CC20" s="52"/>
      <c r="CD20" s="52"/>
      <c r="CE20" s="52"/>
      <c r="CF20" s="52">
        <v>0</v>
      </c>
      <c r="CG20" s="52">
        <v>0</v>
      </c>
      <c r="CH20" s="52"/>
      <c r="CI20" s="52"/>
      <c r="CJ20" s="52"/>
    </row>
    <row r="22" spans="1:245">
      <c r="A22" s="53">
        <v>52</v>
      </c>
      <c r="B22" s="53">
        <f t="shared" ref="B22:G22" si="7">B1264</f>
        <v>1</v>
      </c>
      <c r="C22" s="53">
        <f t="shared" si="7"/>
        <v>3</v>
      </c>
      <c r="D22" s="53">
        <f t="shared" si="7"/>
        <v>20</v>
      </c>
      <c r="E22" s="53">
        <f t="shared" si="7"/>
        <v>0</v>
      </c>
      <c r="F22" s="53" t="str">
        <f t="shared" si="7"/>
        <v>Новая локальная смета</v>
      </c>
      <c r="G22" s="53" t="str">
        <f t="shared" si="7"/>
        <v>Благоустройство прилегающих к кладбищам территорий по Южному административному округу в 2022г.</v>
      </c>
      <c r="H22" s="53"/>
      <c r="I22" s="53"/>
      <c r="J22" s="53"/>
      <c r="K22" s="53"/>
      <c r="L22" s="53"/>
      <c r="M22" s="53"/>
      <c r="N22" s="53"/>
      <c r="O22" s="53">
        <f t="shared" ref="O22:AT22" si="8">O1264</f>
        <v>1698585.8</v>
      </c>
      <c r="P22" s="53">
        <f t="shared" si="8"/>
        <v>909207.5</v>
      </c>
      <c r="Q22" s="53">
        <f t="shared" si="8"/>
        <v>620716.1</v>
      </c>
      <c r="R22" s="53">
        <f t="shared" si="8"/>
        <v>322723.87</v>
      </c>
      <c r="S22" s="53">
        <f t="shared" si="8"/>
        <v>168662.2</v>
      </c>
      <c r="T22" s="53">
        <f t="shared" si="8"/>
        <v>0</v>
      </c>
      <c r="U22" s="53">
        <f t="shared" si="8"/>
        <v>654.80000000000007</v>
      </c>
      <c r="V22" s="53">
        <f t="shared" si="8"/>
        <v>0</v>
      </c>
      <c r="W22" s="53">
        <f t="shared" si="8"/>
        <v>0</v>
      </c>
      <c r="X22" s="53">
        <f t="shared" si="8"/>
        <v>118063.54</v>
      </c>
      <c r="Y22" s="53">
        <f t="shared" si="8"/>
        <v>16866.22</v>
      </c>
      <c r="Z22" s="53">
        <f t="shared" si="8"/>
        <v>0</v>
      </c>
      <c r="AA22" s="53">
        <f t="shared" si="8"/>
        <v>0</v>
      </c>
      <c r="AB22" s="53">
        <f t="shared" si="8"/>
        <v>0</v>
      </c>
      <c r="AC22" s="53">
        <f t="shared" si="8"/>
        <v>0</v>
      </c>
      <c r="AD22" s="53">
        <f t="shared" si="8"/>
        <v>0</v>
      </c>
      <c r="AE22" s="53">
        <f t="shared" si="8"/>
        <v>0</v>
      </c>
      <c r="AF22" s="53">
        <f t="shared" si="8"/>
        <v>0</v>
      </c>
      <c r="AG22" s="53">
        <f t="shared" si="8"/>
        <v>0</v>
      </c>
      <c r="AH22" s="53">
        <f t="shared" si="8"/>
        <v>0</v>
      </c>
      <c r="AI22" s="53">
        <f t="shared" si="8"/>
        <v>0</v>
      </c>
      <c r="AJ22" s="53">
        <f t="shared" si="8"/>
        <v>0</v>
      </c>
      <c r="AK22" s="53">
        <f t="shared" si="8"/>
        <v>0</v>
      </c>
      <c r="AL22" s="53">
        <f t="shared" si="8"/>
        <v>0</v>
      </c>
      <c r="AM22" s="53">
        <f t="shared" si="8"/>
        <v>0</v>
      </c>
      <c r="AN22" s="53">
        <f t="shared" si="8"/>
        <v>0</v>
      </c>
      <c r="AO22" s="53">
        <f t="shared" si="8"/>
        <v>0</v>
      </c>
      <c r="AP22" s="53">
        <f t="shared" si="8"/>
        <v>0</v>
      </c>
      <c r="AQ22" s="53">
        <f t="shared" si="8"/>
        <v>0</v>
      </c>
      <c r="AR22" s="53">
        <f t="shared" si="8"/>
        <v>1960164.54</v>
      </c>
      <c r="AS22" s="53">
        <f t="shared" si="8"/>
        <v>0</v>
      </c>
      <c r="AT22" s="53">
        <f t="shared" si="8"/>
        <v>0</v>
      </c>
      <c r="AU22" s="53">
        <f t="shared" ref="AU22:BZ22" si="9">AU1264</f>
        <v>1960164.54</v>
      </c>
      <c r="AV22" s="53">
        <f t="shared" si="9"/>
        <v>909207.5</v>
      </c>
      <c r="AW22" s="53">
        <f t="shared" si="9"/>
        <v>909207.5</v>
      </c>
      <c r="AX22" s="53">
        <f t="shared" si="9"/>
        <v>0</v>
      </c>
      <c r="AY22" s="53">
        <f t="shared" si="9"/>
        <v>909207.5</v>
      </c>
      <c r="AZ22" s="53">
        <f t="shared" si="9"/>
        <v>0</v>
      </c>
      <c r="BA22" s="53">
        <f t="shared" si="9"/>
        <v>0</v>
      </c>
      <c r="BB22" s="53">
        <f t="shared" si="9"/>
        <v>0</v>
      </c>
      <c r="BC22" s="53">
        <f t="shared" si="9"/>
        <v>0</v>
      </c>
      <c r="BD22" s="53">
        <f t="shared" si="9"/>
        <v>0</v>
      </c>
      <c r="BE22" s="53">
        <f t="shared" si="9"/>
        <v>0</v>
      </c>
      <c r="BF22" s="53">
        <f t="shared" si="9"/>
        <v>0</v>
      </c>
      <c r="BG22" s="53">
        <f t="shared" si="9"/>
        <v>0</v>
      </c>
      <c r="BH22" s="53">
        <f t="shared" si="9"/>
        <v>0</v>
      </c>
      <c r="BI22" s="53">
        <f t="shared" si="9"/>
        <v>0</v>
      </c>
      <c r="BJ22" s="53">
        <f t="shared" si="9"/>
        <v>0</v>
      </c>
      <c r="BK22" s="53">
        <f t="shared" si="9"/>
        <v>0</v>
      </c>
      <c r="BL22" s="53">
        <f t="shared" si="9"/>
        <v>0</v>
      </c>
      <c r="BM22" s="53">
        <f t="shared" si="9"/>
        <v>0</v>
      </c>
      <c r="BN22" s="53">
        <f t="shared" si="9"/>
        <v>0</v>
      </c>
      <c r="BO22" s="53">
        <f t="shared" si="9"/>
        <v>0</v>
      </c>
      <c r="BP22" s="53">
        <f t="shared" si="9"/>
        <v>0</v>
      </c>
      <c r="BQ22" s="53">
        <f t="shared" si="9"/>
        <v>0</v>
      </c>
      <c r="BR22" s="53">
        <f t="shared" si="9"/>
        <v>0</v>
      </c>
      <c r="BS22" s="53">
        <f t="shared" si="9"/>
        <v>0</v>
      </c>
      <c r="BT22" s="53">
        <f t="shared" si="9"/>
        <v>0</v>
      </c>
      <c r="BU22" s="53">
        <f t="shared" si="9"/>
        <v>0</v>
      </c>
      <c r="BV22" s="53">
        <f t="shared" si="9"/>
        <v>0</v>
      </c>
      <c r="BW22" s="53">
        <f t="shared" si="9"/>
        <v>0</v>
      </c>
      <c r="BX22" s="53">
        <f t="shared" si="9"/>
        <v>0</v>
      </c>
      <c r="BY22" s="53">
        <f t="shared" si="9"/>
        <v>0</v>
      </c>
      <c r="BZ22" s="53">
        <f t="shared" si="9"/>
        <v>0</v>
      </c>
      <c r="CA22" s="53">
        <f t="shared" ref="CA22:DF22" si="10">CA1264</f>
        <v>0</v>
      </c>
      <c r="CB22" s="53">
        <f t="shared" si="10"/>
        <v>0</v>
      </c>
      <c r="CC22" s="53">
        <f t="shared" si="10"/>
        <v>0</v>
      </c>
      <c r="CD22" s="53">
        <f t="shared" si="10"/>
        <v>0</v>
      </c>
      <c r="CE22" s="53">
        <f t="shared" si="10"/>
        <v>0</v>
      </c>
      <c r="CF22" s="53">
        <f t="shared" si="10"/>
        <v>0</v>
      </c>
      <c r="CG22" s="53">
        <f t="shared" si="10"/>
        <v>0</v>
      </c>
      <c r="CH22" s="53">
        <f t="shared" si="10"/>
        <v>0</v>
      </c>
      <c r="CI22" s="53">
        <f t="shared" si="10"/>
        <v>0</v>
      </c>
      <c r="CJ22" s="53">
        <f t="shared" si="10"/>
        <v>0</v>
      </c>
      <c r="CK22" s="53">
        <f t="shared" si="10"/>
        <v>0</v>
      </c>
      <c r="CL22" s="53">
        <f t="shared" si="10"/>
        <v>0</v>
      </c>
      <c r="CM22" s="53">
        <f t="shared" si="10"/>
        <v>0</v>
      </c>
      <c r="CN22" s="53">
        <f t="shared" si="10"/>
        <v>0</v>
      </c>
      <c r="CO22" s="53">
        <f t="shared" si="10"/>
        <v>0</v>
      </c>
      <c r="CP22" s="53">
        <f t="shared" si="10"/>
        <v>0</v>
      </c>
      <c r="CQ22" s="53">
        <f t="shared" si="10"/>
        <v>0</v>
      </c>
      <c r="CR22" s="53">
        <f t="shared" si="10"/>
        <v>0</v>
      </c>
      <c r="CS22" s="53">
        <f t="shared" si="10"/>
        <v>0</v>
      </c>
      <c r="CT22" s="53">
        <f t="shared" si="10"/>
        <v>0</v>
      </c>
      <c r="CU22" s="53">
        <f t="shared" si="10"/>
        <v>0</v>
      </c>
      <c r="CV22" s="53">
        <f t="shared" si="10"/>
        <v>0</v>
      </c>
      <c r="CW22" s="53">
        <f t="shared" si="10"/>
        <v>0</v>
      </c>
      <c r="CX22" s="53">
        <f t="shared" si="10"/>
        <v>0</v>
      </c>
      <c r="CY22" s="53">
        <f t="shared" si="10"/>
        <v>0</v>
      </c>
      <c r="CZ22" s="53">
        <f t="shared" si="10"/>
        <v>0</v>
      </c>
      <c r="DA22" s="53">
        <f t="shared" si="10"/>
        <v>0</v>
      </c>
      <c r="DB22" s="53">
        <f t="shared" si="10"/>
        <v>0</v>
      </c>
      <c r="DC22" s="53">
        <f t="shared" si="10"/>
        <v>0</v>
      </c>
      <c r="DD22" s="53">
        <f t="shared" si="10"/>
        <v>0</v>
      </c>
      <c r="DE22" s="53">
        <f t="shared" si="10"/>
        <v>0</v>
      </c>
      <c r="DF22" s="53">
        <f t="shared" si="10"/>
        <v>0</v>
      </c>
      <c r="DG22" s="54">
        <f t="shared" ref="DG22:EL22" si="11">DG1264</f>
        <v>0</v>
      </c>
      <c r="DH22" s="54">
        <f t="shared" si="11"/>
        <v>0</v>
      </c>
      <c r="DI22" s="54">
        <f t="shared" si="11"/>
        <v>0</v>
      </c>
      <c r="DJ22" s="54">
        <f t="shared" si="11"/>
        <v>0</v>
      </c>
      <c r="DK22" s="54">
        <f t="shared" si="11"/>
        <v>0</v>
      </c>
      <c r="DL22" s="54">
        <f t="shared" si="11"/>
        <v>0</v>
      </c>
      <c r="DM22" s="54">
        <f t="shared" si="11"/>
        <v>0</v>
      </c>
      <c r="DN22" s="54">
        <f t="shared" si="11"/>
        <v>0</v>
      </c>
      <c r="DO22" s="54">
        <f t="shared" si="11"/>
        <v>0</v>
      </c>
      <c r="DP22" s="54">
        <f t="shared" si="11"/>
        <v>0</v>
      </c>
      <c r="DQ22" s="54">
        <f t="shared" si="11"/>
        <v>0</v>
      </c>
      <c r="DR22" s="54">
        <f t="shared" si="11"/>
        <v>0</v>
      </c>
      <c r="DS22" s="54">
        <f t="shared" si="11"/>
        <v>0</v>
      </c>
      <c r="DT22" s="54">
        <f t="shared" si="11"/>
        <v>0</v>
      </c>
      <c r="DU22" s="54">
        <f t="shared" si="11"/>
        <v>0</v>
      </c>
      <c r="DV22" s="54">
        <f t="shared" si="11"/>
        <v>0</v>
      </c>
      <c r="DW22" s="54">
        <f t="shared" si="11"/>
        <v>0</v>
      </c>
      <c r="DX22" s="54">
        <f t="shared" si="11"/>
        <v>0</v>
      </c>
      <c r="DY22" s="54">
        <f t="shared" si="11"/>
        <v>0</v>
      </c>
      <c r="DZ22" s="54">
        <f t="shared" si="11"/>
        <v>0</v>
      </c>
      <c r="EA22" s="54">
        <f t="shared" si="11"/>
        <v>0</v>
      </c>
      <c r="EB22" s="54">
        <f t="shared" si="11"/>
        <v>0</v>
      </c>
      <c r="EC22" s="54">
        <f t="shared" si="11"/>
        <v>0</v>
      </c>
      <c r="ED22" s="54">
        <f t="shared" si="11"/>
        <v>0</v>
      </c>
      <c r="EE22" s="54">
        <f t="shared" si="11"/>
        <v>0</v>
      </c>
      <c r="EF22" s="54">
        <f t="shared" si="11"/>
        <v>0</v>
      </c>
      <c r="EG22" s="54">
        <f t="shared" si="11"/>
        <v>0</v>
      </c>
      <c r="EH22" s="54">
        <f t="shared" si="11"/>
        <v>0</v>
      </c>
      <c r="EI22" s="54">
        <f t="shared" si="11"/>
        <v>0</v>
      </c>
      <c r="EJ22" s="54">
        <f t="shared" si="11"/>
        <v>0</v>
      </c>
      <c r="EK22" s="54">
        <f t="shared" si="11"/>
        <v>0</v>
      </c>
      <c r="EL22" s="54">
        <f t="shared" si="11"/>
        <v>0</v>
      </c>
      <c r="EM22" s="54">
        <f t="shared" ref="EM22:FR22" si="12">EM1264</f>
        <v>0</v>
      </c>
      <c r="EN22" s="54">
        <f t="shared" si="12"/>
        <v>0</v>
      </c>
      <c r="EO22" s="54">
        <f t="shared" si="12"/>
        <v>0</v>
      </c>
      <c r="EP22" s="54">
        <f t="shared" si="12"/>
        <v>0</v>
      </c>
      <c r="EQ22" s="54">
        <f t="shared" si="12"/>
        <v>0</v>
      </c>
      <c r="ER22" s="54">
        <f t="shared" si="12"/>
        <v>0</v>
      </c>
      <c r="ES22" s="54">
        <f t="shared" si="12"/>
        <v>0</v>
      </c>
      <c r="ET22" s="54">
        <f t="shared" si="12"/>
        <v>0</v>
      </c>
      <c r="EU22" s="54">
        <f t="shared" si="12"/>
        <v>0</v>
      </c>
      <c r="EV22" s="54">
        <f t="shared" si="12"/>
        <v>0</v>
      </c>
      <c r="EW22" s="54">
        <f t="shared" si="12"/>
        <v>0</v>
      </c>
      <c r="EX22" s="54">
        <f t="shared" si="12"/>
        <v>0</v>
      </c>
      <c r="EY22" s="54">
        <f t="shared" si="12"/>
        <v>0</v>
      </c>
      <c r="EZ22" s="54">
        <f t="shared" si="12"/>
        <v>0</v>
      </c>
      <c r="FA22" s="54">
        <f t="shared" si="12"/>
        <v>0</v>
      </c>
      <c r="FB22" s="54">
        <f t="shared" si="12"/>
        <v>0</v>
      </c>
      <c r="FC22" s="54">
        <f t="shared" si="12"/>
        <v>0</v>
      </c>
      <c r="FD22" s="54">
        <f t="shared" si="12"/>
        <v>0</v>
      </c>
      <c r="FE22" s="54">
        <f t="shared" si="12"/>
        <v>0</v>
      </c>
      <c r="FF22" s="54">
        <f t="shared" si="12"/>
        <v>0</v>
      </c>
      <c r="FG22" s="54">
        <f t="shared" si="12"/>
        <v>0</v>
      </c>
      <c r="FH22" s="54">
        <f t="shared" si="12"/>
        <v>0</v>
      </c>
      <c r="FI22" s="54">
        <f t="shared" si="12"/>
        <v>0</v>
      </c>
      <c r="FJ22" s="54">
        <f t="shared" si="12"/>
        <v>0</v>
      </c>
      <c r="FK22" s="54">
        <f t="shared" si="12"/>
        <v>0</v>
      </c>
      <c r="FL22" s="54">
        <f t="shared" si="12"/>
        <v>0</v>
      </c>
      <c r="FM22" s="54">
        <f t="shared" si="12"/>
        <v>0</v>
      </c>
      <c r="FN22" s="54">
        <f t="shared" si="12"/>
        <v>0</v>
      </c>
      <c r="FO22" s="54">
        <f t="shared" si="12"/>
        <v>0</v>
      </c>
      <c r="FP22" s="54">
        <f t="shared" si="12"/>
        <v>0</v>
      </c>
      <c r="FQ22" s="54">
        <f t="shared" si="12"/>
        <v>0</v>
      </c>
      <c r="FR22" s="54">
        <f t="shared" si="12"/>
        <v>0</v>
      </c>
      <c r="FS22" s="54">
        <f t="shared" ref="FS22:GX22" si="13">FS1264</f>
        <v>0</v>
      </c>
      <c r="FT22" s="54">
        <f t="shared" si="13"/>
        <v>0</v>
      </c>
      <c r="FU22" s="54">
        <f t="shared" si="13"/>
        <v>0</v>
      </c>
      <c r="FV22" s="54">
        <f t="shared" si="13"/>
        <v>0</v>
      </c>
      <c r="FW22" s="54">
        <f t="shared" si="13"/>
        <v>0</v>
      </c>
      <c r="FX22" s="54">
        <f t="shared" si="13"/>
        <v>0</v>
      </c>
      <c r="FY22" s="54">
        <f t="shared" si="13"/>
        <v>0</v>
      </c>
      <c r="FZ22" s="54">
        <f t="shared" si="13"/>
        <v>0</v>
      </c>
      <c r="GA22" s="54">
        <f t="shared" si="13"/>
        <v>0</v>
      </c>
      <c r="GB22" s="54">
        <f t="shared" si="13"/>
        <v>0</v>
      </c>
      <c r="GC22" s="54">
        <f t="shared" si="13"/>
        <v>0</v>
      </c>
      <c r="GD22" s="54">
        <f t="shared" si="13"/>
        <v>0</v>
      </c>
      <c r="GE22" s="54">
        <f t="shared" si="13"/>
        <v>0</v>
      </c>
      <c r="GF22" s="54">
        <f t="shared" si="13"/>
        <v>0</v>
      </c>
      <c r="GG22" s="54">
        <f t="shared" si="13"/>
        <v>0</v>
      </c>
      <c r="GH22" s="54">
        <f t="shared" si="13"/>
        <v>0</v>
      </c>
      <c r="GI22" s="54">
        <f t="shared" si="13"/>
        <v>0</v>
      </c>
      <c r="GJ22" s="54">
        <f t="shared" si="13"/>
        <v>0</v>
      </c>
      <c r="GK22" s="54">
        <f t="shared" si="13"/>
        <v>0</v>
      </c>
      <c r="GL22" s="54">
        <f t="shared" si="13"/>
        <v>0</v>
      </c>
      <c r="GM22" s="54">
        <f t="shared" si="13"/>
        <v>0</v>
      </c>
      <c r="GN22" s="54">
        <f t="shared" si="13"/>
        <v>0</v>
      </c>
      <c r="GO22" s="54">
        <f t="shared" si="13"/>
        <v>0</v>
      </c>
      <c r="GP22" s="54">
        <f t="shared" si="13"/>
        <v>0</v>
      </c>
      <c r="GQ22" s="54">
        <f t="shared" si="13"/>
        <v>0</v>
      </c>
      <c r="GR22" s="54">
        <f t="shared" si="13"/>
        <v>0</v>
      </c>
      <c r="GS22" s="54">
        <f t="shared" si="13"/>
        <v>0</v>
      </c>
      <c r="GT22" s="54">
        <f t="shared" si="13"/>
        <v>0</v>
      </c>
      <c r="GU22" s="54">
        <f t="shared" si="13"/>
        <v>0</v>
      </c>
      <c r="GV22" s="54">
        <f t="shared" si="13"/>
        <v>0</v>
      </c>
      <c r="GW22" s="54">
        <f t="shared" si="13"/>
        <v>0</v>
      </c>
      <c r="GX22" s="54">
        <f t="shared" si="13"/>
        <v>0</v>
      </c>
    </row>
    <row r="24" spans="1:245">
      <c r="A24" s="52">
        <v>4</v>
      </c>
      <c r="B24" s="52">
        <v>1</v>
      </c>
      <c r="C24" s="52"/>
      <c r="D24" s="52">
        <f>ROW(A114)</f>
        <v>114</v>
      </c>
      <c r="E24" s="52"/>
      <c r="F24" s="52" t="s">
        <v>138</v>
      </c>
      <c r="G24" s="52" t="s">
        <v>139</v>
      </c>
      <c r="H24" s="52"/>
      <c r="I24" s="52">
        <v>0</v>
      </c>
      <c r="J24" s="52"/>
      <c r="K24" s="52">
        <v>0</v>
      </c>
      <c r="L24" s="52"/>
      <c r="M24" s="52"/>
      <c r="N24" s="52"/>
      <c r="O24" s="52"/>
      <c r="P24" s="52"/>
      <c r="Q24" s="52"/>
      <c r="R24" s="52"/>
      <c r="S24" s="52">
        <v>0</v>
      </c>
      <c r="T24" s="52"/>
      <c r="U24" s="52"/>
      <c r="V24" s="52">
        <v>0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>
        <v>0</v>
      </c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>
        <v>0</v>
      </c>
    </row>
    <row r="26" spans="1:245">
      <c r="A26" s="53">
        <v>52</v>
      </c>
      <c r="B26" s="53">
        <f t="shared" ref="B26:G26" si="14">B114</f>
        <v>1</v>
      </c>
      <c r="C26" s="53">
        <f t="shared" si="14"/>
        <v>4</v>
      </c>
      <c r="D26" s="53">
        <f t="shared" si="14"/>
        <v>24</v>
      </c>
      <c r="E26" s="53">
        <f t="shared" si="14"/>
        <v>0</v>
      </c>
      <c r="F26" s="53" t="str">
        <f t="shared" si="14"/>
        <v>Новый раздел</v>
      </c>
      <c r="G26" s="53" t="str">
        <f t="shared" si="14"/>
        <v>Борисовское кладбище, ул.Борисовские пруды</v>
      </c>
      <c r="H26" s="53"/>
      <c r="I26" s="53"/>
      <c r="J26" s="53"/>
      <c r="K26" s="53"/>
      <c r="L26" s="53"/>
      <c r="M26" s="53"/>
      <c r="N26" s="53"/>
      <c r="O26" s="53">
        <f t="shared" ref="O26:AT26" si="15">O114</f>
        <v>126680.33</v>
      </c>
      <c r="P26" s="53">
        <f t="shared" si="15"/>
        <v>68302</v>
      </c>
      <c r="Q26" s="53">
        <f t="shared" si="15"/>
        <v>45959.53</v>
      </c>
      <c r="R26" s="53">
        <f t="shared" si="15"/>
        <v>23804.7</v>
      </c>
      <c r="S26" s="53">
        <f t="shared" si="15"/>
        <v>12418.8</v>
      </c>
      <c r="T26" s="53">
        <f t="shared" si="15"/>
        <v>0</v>
      </c>
      <c r="U26" s="53">
        <f t="shared" si="15"/>
        <v>47.7</v>
      </c>
      <c r="V26" s="53">
        <f t="shared" si="15"/>
        <v>0</v>
      </c>
      <c r="W26" s="53">
        <f t="shared" si="15"/>
        <v>0</v>
      </c>
      <c r="X26" s="53">
        <f t="shared" si="15"/>
        <v>8693.16</v>
      </c>
      <c r="Y26" s="53">
        <f t="shared" si="15"/>
        <v>1241.8800000000001</v>
      </c>
      <c r="Z26" s="53">
        <f t="shared" si="15"/>
        <v>0</v>
      </c>
      <c r="AA26" s="53">
        <f t="shared" si="15"/>
        <v>0</v>
      </c>
      <c r="AB26" s="53">
        <f t="shared" si="15"/>
        <v>0</v>
      </c>
      <c r="AC26" s="53">
        <f t="shared" si="15"/>
        <v>0</v>
      </c>
      <c r="AD26" s="53">
        <f t="shared" si="15"/>
        <v>0</v>
      </c>
      <c r="AE26" s="53">
        <f t="shared" si="15"/>
        <v>0</v>
      </c>
      <c r="AF26" s="53">
        <f t="shared" si="15"/>
        <v>0</v>
      </c>
      <c r="AG26" s="53">
        <f t="shared" si="15"/>
        <v>0</v>
      </c>
      <c r="AH26" s="53">
        <f t="shared" si="15"/>
        <v>0</v>
      </c>
      <c r="AI26" s="53">
        <f t="shared" si="15"/>
        <v>0</v>
      </c>
      <c r="AJ26" s="53">
        <f t="shared" si="15"/>
        <v>0</v>
      </c>
      <c r="AK26" s="53">
        <f t="shared" si="15"/>
        <v>0</v>
      </c>
      <c r="AL26" s="53">
        <f t="shared" si="15"/>
        <v>0</v>
      </c>
      <c r="AM26" s="53">
        <f t="shared" si="15"/>
        <v>0</v>
      </c>
      <c r="AN26" s="53">
        <f t="shared" si="15"/>
        <v>0</v>
      </c>
      <c r="AO26" s="53">
        <f t="shared" si="15"/>
        <v>0</v>
      </c>
      <c r="AP26" s="53">
        <f t="shared" si="15"/>
        <v>0</v>
      </c>
      <c r="AQ26" s="53">
        <f t="shared" si="15"/>
        <v>0</v>
      </c>
      <c r="AR26" s="53">
        <f t="shared" si="15"/>
        <v>145875.18</v>
      </c>
      <c r="AS26" s="53">
        <f t="shared" si="15"/>
        <v>0</v>
      </c>
      <c r="AT26" s="53">
        <f t="shared" si="15"/>
        <v>0</v>
      </c>
      <c r="AU26" s="53">
        <f t="shared" ref="AU26:BZ26" si="16">AU114</f>
        <v>145875.18</v>
      </c>
      <c r="AV26" s="53">
        <f t="shared" si="16"/>
        <v>68302</v>
      </c>
      <c r="AW26" s="53">
        <f t="shared" si="16"/>
        <v>68302</v>
      </c>
      <c r="AX26" s="53">
        <f t="shared" si="16"/>
        <v>0</v>
      </c>
      <c r="AY26" s="53">
        <f t="shared" si="16"/>
        <v>68302</v>
      </c>
      <c r="AZ26" s="53">
        <f t="shared" si="16"/>
        <v>0</v>
      </c>
      <c r="BA26" s="53">
        <f t="shared" si="16"/>
        <v>0</v>
      </c>
      <c r="BB26" s="53">
        <f t="shared" si="16"/>
        <v>0</v>
      </c>
      <c r="BC26" s="53">
        <f t="shared" si="16"/>
        <v>0</v>
      </c>
      <c r="BD26" s="53">
        <f t="shared" si="16"/>
        <v>0</v>
      </c>
      <c r="BE26" s="53">
        <f t="shared" si="16"/>
        <v>0</v>
      </c>
      <c r="BF26" s="53">
        <f t="shared" si="16"/>
        <v>0</v>
      </c>
      <c r="BG26" s="53">
        <f t="shared" si="16"/>
        <v>0</v>
      </c>
      <c r="BH26" s="53">
        <f t="shared" si="16"/>
        <v>0</v>
      </c>
      <c r="BI26" s="53">
        <f t="shared" si="16"/>
        <v>0</v>
      </c>
      <c r="BJ26" s="53">
        <f t="shared" si="16"/>
        <v>0</v>
      </c>
      <c r="BK26" s="53">
        <f t="shared" si="16"/>
        <v>0</v>
      </c>
      <c r="BL26" s="53">
        <f t="shared" si="16"/>
        <v>0</v>
      </c>
      <c r="BM26" s="53">
        <f t="shared" si="16"/>
        <v>0</v>
      </c>
      <c r="BN26" s="53">
        <f t="shared" si="16"/>
        <v>0</v>
      </c>
      <c r="BO26" s="53">
        <f t="shared" si="16"/>
        <v>0</v>
      </c>
      <c r="BP26" s="53">
        <f t="shared" si="16"/>
        <v>0</v>
      </c>
      <c r="BQ26" s="53">
        <f t="shared" si="16"/>
        <v>0</v>
      </c>
      <c r="BR26" s="53">
        <f t="shared" si="16"/>
        <v>0</v>
      </c>
      <c r="BS26" s="53">
        <f t="shared" si="16"/>
        <v>0</v>
      </c>
      <c r="BT26" s="53">
        <f t="shared" si="16"/>
        <v>0</v>
      </c>
      <c r="BU26" s="53">
        <f t="shared" si="16"/>
        <v>0</v>
      </c>
      <c r="BV26" s="53">
        <f t="shared" si="16"/>
        <v>0</v>
      </c>
      <c r="BW26" s="53">
        <f t="shared" si="16"/>
        <v>0</v>
      </c>
      <c r="BX26" s="53">
        <f t="shared" si="16"/>
        <v>0</v>
      </c>
      <c r="BY26" s="53">
        <f t="shared" si="16"/>
        <v>0</v>
      </c>
      <c r="BZ26" s="53">
        <f t="shared" si="16"/>
        <v>0</v>
      </c>
      <c r="CA26" s="53">
        <f t="shared" ref="CA26:DF26" si="17">CA114</f>
        <v>0</v>
      </c>
      <c r="CB26" s="53">
        <f t="shared" si="17"/>
        <v>0</v>
      </c>
      <c r="CC26" s="53">
        <f t="shared" si="17"/>
        <v>0</v>
      </c>
      <c r="CD26" s="53">
        <f t="shared" si="17"/>
        <v>0</v>
      </c>
      <c r="CE26" s="53">
        <f t="shared" si="17"/>
        <v>0</v>
      </c>
      <c r="CF26" s="53">
        <f t="shared" si="17"/>
        <v>0</v>
      </c>
      <c r="CG26" s="53">
        <f t="shared" si="17"/>
        <v>0</v>
      </c>
      <c r="CH26" s="53">
        <f t="shared" si="17"/>
        <v>0</v>
      </c>
      <c r="CI26" s="53">
        <f t="shared" si="17"/>
        <v>0</v>
      </c>
      <c r="CJ26" s="53">
        <f t="shared" si="17"/>
        <v>0</v>
      </c>
      <c r="CK26" s="53">
        <f t="shared" si="17"/>
        <v>0</v>
      </c>
      <c r="CL26" s="53">
        <f t="shared" si="17"/>
        <v>0</v>
      </c>
      <c r="CM26" s="53">
        <f t="shared" si="17"/>
        <v>0</v>
      </c>
      <c r="CN26" s="53">
        <f t="shared" si="17"/>
        <v>0</v>
      </c>
      <c r="CO26" s="53">
        <f t="shared" si="17"/>
        <v>0</v>
      </c>
      <c r="CP26" s="53">
        <f t="shared" si="17"/>
        <v>0</v>
      </c>
      <c r="CQ26" s="53">
        <f t="shared" si="17"/>
        <v>0</v>
      </c>
      <c r="CR26" s="53">
        <f t="shared" si="17"/>
        <v>0</v>
      </c>
      <c r="CS26" s="53">
        <f t="shared" si="17"/>
        <v>0</v>
      </c>
      <c r="CT26" s="53">
        <f t="shared" si="17"/>
        <v>0</v>
      </c>
      <c r="CU26" s="53">
        <f t="shared" si="17"/>
        <v>0</v>
      </c>
      <c r="CV26" s="53">
        <f t="shared" si="17"/>
        <v>0</v>
      </c>
      <c r="CW26" s="53">
        <f t="shared" si="17"/>
        <v>0</v>
      </c>
      <c r="CX26" s="53">
        <f t="shared" si="17"/>
        <v>0</v>
      </c>
      <c r="CY26" s="53">
        <f t="shared" si="17"/>
        <v>0</v>
      </c>
      <c r="CZ26" s="53">
        <f t="shared" si="17"/>
        <v>0</v>
      </c>
      <c r="DA26" s="53">
        <f t="shared" si="17"/>
        <v>0</v>
      </c>
      <c r="DB26" s="53">
        <f t="shared" si="17"/>
        <v>0</v>
      </c>
      <c r="DC26" s="53">
        <f t="shared" si="17"/>
        <v>0</v>
      </c>
      <c r="DD26" s="53">
        <f t="shared" si="17"/>
        <v>0</v>
      </c>
      <c r="DE26" s="53">
        <f t="shared" si="17"/>
        <v>0</v>
      </c>
      <c r="DF26" s="53">
        <f t="shared" si="17"/>
        <v>0</v>
      </c>
      <c r="DG26" s="54">
        <f t="shared" ref="DG26:EL26" si="18">DG114</f>
        <v>0</v>
      </c>
      <c r="DH26" s="54">
        <f t="shared" si="18"/>
        <v>0</v>
      </c>
      <c r="DI26" s="54">
        <f t="shared" si="18"/>
        <v>0</v>
      </c>
      <c r="DJ26" s="54">
        <f t="shared" si="18"/>
        <v>0</v>
      </c>
      <c r="DK26" s="54">
        <f t="shared" si="18"/>
        <v>0</v>
      </c>
      <c r="DL26" s="54">
        <f t="shared" si="18"/>
        <v>0</v>
      </c>
      <c r="DM26" s="54">
        <f t="shared" si="18"/>
        <v>0</v>
      </c>
      <c r="DN26" s="54">
        <f t="shared" si="18"/>
        <v>0</v>
      </c>
      <c r="DO26" s="54">
        <f t="shared" si="18"/>
        <v>0</v>
      </c>
      <c r="DP26" s="54">
        <f t="shared" si="18"/>
        <v>0</v>
      </c>
      <c r="DQ26" s="54">
        <f t="shared" si="18"/>
        <v>0</v>
      </c>
      <c r="DR26" s="54">
        <f t="shared" si="18"/>
        <v>0</v>
      </c>
      <c r="DS26" s="54">
        <f t="shared" si="18"/>
        <v>0</v>
      </c>
      <c r="DT26" s="54">
        <f t="shared" si="18"/>
        <v>0</v>
      </c>
      <c r="DU26" s="54">
        <f t="shared" si="18"/>
        <v>0</v>
      </c>
      <c r="DV26" s="54">
        <f t="shared" si="18"/>
        <v>0</v>
      </c>
      <c r="DW26" s="54">
        <f t="shared" si="18"/>
        <v>0</v>
      </c>
      <c r="DX26" s="54">
        <f t="shared" si="18"/>
        <v>0</v>
      </c>
      <c r="DY26" s="54">
        <f t="shared" si="18"/>
        <v>0</v>
      </c>
      <c r="DZ26" s="54">
        <f t="shared" si="18"/>
        <v>0</v>
      </c>
      <c r="EA26" s="54">
        <f t="shared" si="18"/>
        <v>0</v>
      </c>
      <c r="EB26" s="54">
        <f t="shared" si="18"/>
        <v>0</v>
      </c>
      <c r="EC26" s="54">
        <f t="shared" si="18"/>
        <v>0</v>
      </c>
      <c r="ED26" s="54">
        <f t="shared" si="18"/>
        <v>0</v>
      </c>
      <c r="EE26" s="54">
        <f t="shared" si="18"/>
        <v>0</v>
      </c>
      <c r="EF26" s="54">
        <f t="shared" si="18"/>
        <v>0</v>
      </c>
      <c r="EG26" s="54">
        <f t="shared" si="18"/>
        <v>0</v>
      </c>
      <c r="EH26" s="54">
        <f t="shared" si="18"/>
        <v>0</v>
      </c>
      <c r="EI26" s="54">
        <f t="shared" si="18"/>
        <v>0</v>
      </c>
      <c r="EJ26" s="54">
        <f t="shared" si="18"/>
        <v>0</v>
      </c>
      <c r="EK26" s="54">
        <f t="shared" si="18"/>
        <v>0</v>
      </c>
      <c r="EL26" s="54">
        <f t="shared" si="18"/>
        <v>0</v>
      </c>
      <c r="EM26" s="54">
        <f t="shared" ref="EM26:FR26" si="19">EM114</f>
        <v>0</v>
      </c>
      <c r="EN26" s="54">
        <f t="shared" si="19"/>
        <v>0</v>
      </c>
      <c r="EO26" s="54">
        <f t="shared" si="19"/>
        <v>0</v>
      </c>
      <c r="EP26" s="54">
        <f t="shared" si="19"/>
        <v>0</v>
      </c>
      <c r="EQ26" s="54">
        <f t="shared" si="19"/>
        <v>0</v>
      </c>
      <c r="ER26" s="54">
        <f t="shared" si="19"/>
        <v>0</v>
      </c>
      <c r="ES26" s="54">
        <f t="shared" si="19"/>
        <v>0</v>
      </c>
      <c r="ET26" s="54">
        <f t="shared" si="19"/>
        <v>0</v>
      </c>
      <c r="EU26" s="54">
        <f t="shared" si="19"/>
        <v>0</v>
      </c>
      <c r="EV26" s="54">
        <f t="shared" si="19"/>
        <v>0</v>
      </c>
      <c r="EW26" s="54">
        <f t="shared" si="19"/>
        <v>0</v>
      </c>
      <c r="EX26" s="54">
        <f t="shared" si="19"/>
        <v>0</v>
      </c>
      <c r="EY26" s="54">
        <f t="shared" si="19"/>
        <v>0</v>
      </c>
      <c r="EZ26" s="54">
        <f t="shared" si="19"/>
        <v>0</v>
      </c>
      <c r="FA26" s="54">
        <f t="shared" si="19"/>
        <v>0</v>
      </c>
      <c r="FB26" s="54">
        <f t="shared" si="19"/>
        <v>0</v>
      </c>
      <c r="FC26" s="54">
        <f t="shared" si="19"/>
        <v>0</v>
      </c>
      <c r="FD26" s="54">
        <f t="shared" si="19"/>
        <v>0</v>
      </c>
      <c r="FE26" s="54">
        <f t="shared" si="19"/>
        <v>0</v>
      </c>
      <c r="FF26" s="54">
        <f t="shared" si="19"/>
        <v>0</v>
      </c>
      <c r="FG26" s="54">
        <f t="shared" si="19"/>
        <v>0</v>
      </c>
      <c r="FH26" s="54">
        <f t="shared" si="19"/>
        <v>0</v>
      </c>
      <c r="FI26" s="54">
        <f t="shared" si="19"/>
        <v>0</v>
      </c>
      <c r="FJ26" s="54">
        <f t="shared" si="19"/>
        <v>0</v>
      </c>
      <c r="FK26" s="54">
        <f t="shared" si="19"/>
        <v>0</v>
      </c>
      <c r="FL26" s="54">
        <f t="shared" si="19"/>
        <v>0</v>
      </c>
      <c r="FM26" s="54">
        <f t="shared" si="19"/>
        <v>0</v>
      </c>
      <c r="FN26" s="54">
        <f t="shared" si="19"/>
        <v>0</v>
      </c>
      <c r="FO26" s="54">
        <f t="shared" si="19"/>
        <v>0</v>
      </c>
      <c r="FP26" s="54">
        <f t="shared" si="19"/>
        <v>0</v>
      </c>
      <c r="FQ26" s="54">
        <f t="shared" si="19"/>
        <v>0</v>
      </c>
      <c r="FR26" s="54">
        <f t="shared" si="19"/>
        <v>0</v>
      </c>
      <c r="FS26" s="54">
        <f t="shared" ref="FS26:GX26" si="20">FS114</f>
        <v>0</v>
      </c>
      <c r="FT26" s="54">
        <f t="shared" si="20"/>
        <v>0</v>
      </c>
      <c r="FU26" s="54">
        <f t="shared" si="20"/>
        <v>0</v>
      </c>
      <c r="FV26" s="54">
        <f t="shared" si="20"/>
        <v>0</v>
      </c>
      <c r="FW26" s="54">
        <f t="shared" si="20"/>
        <v>0</v>
      </c>
      <c r="FX26" s="54">
        <f t="shared" si="20"/>
        <v>0</v>
      </c>
      <c r="FY26" s="54">
        <f t="shared" si="20"/>
        <v>0</v>
      </c>
      <c r="FZ26" s="54">
        <f t="shared" si="20"/>
        <v>0</v>
      </c>
      <c r="GA26" s="54">
        <f t="shared" si="20"/>
        <v>0</v>
      </c>
      <c r="GB26" s="54">
        <f t="shared" si="20"/>
        <v>0</v>
      </c>
      <c r="GC26" s="54">
        <f t="shared" si="20"/>
        <v>0</v>
      </c>
      <c r="GD26" s="54">
        <f t="shared" si="20"/>
        <v>0</v>
      </c>
      <c r="GE26" s="54">
        <f t="shared" si="20"/>
        <v>0</v>
      </c>
      <c r="GF26" s="54">
        <f t="shared" si="20"/>
        <v>0</v>
      </c>
      <c r="GG26" s="54">
        <f t="shared" si="20"/>
        <v>0</v>
      </c>
      <c r="GH26" s="54">
        <f t="shared" si="20"/>
        <v>0</v>
      </c>
      <c r="GI26" s="54">
        <f t="shared" si="20"/>
        <v>0</v>
      </c>
      <c r="GJ26" s="54">
        <f t="shared" si="20"/>
        <v>0</v>
      </c>
      <c r="GK26" s="54">
        <f t="shared" si="20"/>
        <v>0</v>
      </c>
      <c r="GL26" s="54">
        <f t="shared" si="20"/>
        <v>0</v>
      </c>
      <c r="GM26" s="54">
        <f t="shared" si="20"/>
        <v>0</v>
      </c>
      <c r="GN26" s="54">
        <f t="shared" si="20"/>
        <v>0</v>
      </c>
      <c r="GO26" s="54">
        <f t="shared" si="20"/>
        <v>0</v>
      </c>
      <c r="GP26" s="54">
        <f t="shared" si="20"/>
        <v>0</v>
      </c>
      <c r="GQ26" s="54">
        <f t="shared" si="20"/>
        <v>0</v>
      </c>
      <c r="GR26" s="54">
        <f t="shared" si="20"/>
        <v>0</v>
      </c>
      <c r="GS26" s="54">
        <f t="shared" si="20"/>
        <v>0</v>
      </c>
      <c r="GT26" s="54">
        <f t="shared" si="20"/>
        <v>0</v>
      </c>
      <c r="GU26" s="54">
        <f t="shared" si="20"/>
        <v>0</v>
      </c>
      <c r="GV26" s="54">
        <f t="shared" si="20"/>
        <v>0</v>
      </c>
      <c r="GW26" s="54">
        <f t="shared" si="20"/>
        <v>0</v>
      </c>
      <c r="GX26" s="54">
        <f t="shared" si="20"/>
        <v>0</v>
      </c>
    </row>
    <row r="28" spans="1:245">
      <c r="A28" s="52">
        <v>5</v>
      </c>
      <c r="B28" s="52">
        <v>1</v>
      </c>
      <c r="C28" s="52"/>
      <c r="D28" s="52">
        <f>ROW(A37)</f>
        <v>37</v>
      </c>
      <c r="E28" s="52"/>
      <c r="F28" s="52" t="s">
        <v>140</v>
      </c>
      <c r="G28" s="52" t="s">
        <v>141</v>
      </c>
      <c r="H28" s="52"/>
      <c r="I28" s="52">
        <v>0</v>
      </c>
      <c r="J28" s="52"/>
      <c r="K28" s="52">
        <v>-1</v>
      </c>
      <c r="L28" s="52"/>
      <c r="M28" s="52"/>
      <c r="N28" s="52"/>
      <c r="O28" s="52"/>
      <c r="P28" s="52"/>
      <c r="Q28" s="52"/>
      <c r="R28" s="52"/>
      <c r="S28" s="52">
        <v>0</v>
      </c>
      <c r="T28" s="52"/>
      <c r="U28" s="52"/>
      <c r="V28" s="52">
        <v>0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>
        <v>0</v>
      </c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>
        <v>0</v>
      </c>
    </row>
    <row r="30" spans="1:245">
      <c r="A30" s="53">
        <v>52</v>
      </c>
      <c r="B30" s="53">
        <f t="shared" ref="B30:G30" si="21">B37</f>
        <v>1</v>
      </c>
      <c r="C30" s="53">
        <f t="shared" si="21"/>
        <v>5</v>
      </c>
      <c r="D30" s="53">
        <f t="shared" si="21"/>
        <v>28</v>
      </c>
      <c r="E30" s="53">
        <f t="shared" si="21"/>
        <v>0</v>
      </c>
      <c r="F30" s="53" t="str">
        <f t="shared" si="21"/>
        <v>Новый подраздел</v>
      </c>
      <c r="G30" s="53" t="str">
        <f t="shared" si="21"/>
        <v>Ремонт асфальтобетонного покрытия - 150,0 м2</v>
      </c>
      <c r="H30" s="53"/>
      <c r="I30" s="53"/>
      <c r="J30" s="53"/>
      <c r="K30" s="53"/>
      <c r="L30" s="53"/>
      <c r="M30" s="53"/>
      <c r="N30" s="53"/>
      <c r="O30" s="53">
        <f t="shared" ref="O30:AT30" si="22">O37</f>
        <v>102166.83</v>
      </c>
      <c r="P30" s="53">
        <f t="shared" si="22"/>
        <v>56811</v>
      </c>
      <c r="Q30" s="53">
        <f t="shared" si="22"/>
        <v>35899.83</v>
      </c>
      <c r="R30" s="53">
        <f t="shared" si="22"/>
        <v>18274.86</v>
      </c>
      <c r="S30" s="53">
        <f t="shared" si="22"/>
        <v>9456</v>
      </c>
      <c r="T30" s="53">
        <f t="shared" si="22"/>
        <v>0</v>
      </c>
      <c r="U30" s="53">
        <f t="shared" si="22"/>
        <v>34.5</v>
      </c>
      <c r="V30" s="53">
        <f t="shared" si="22"/>
        <v>0</v>
      </c>
      <c r="W30" s="53">
        <f t="shared" si="22"/>
        <v>0</v>
      </c>
      <c r="X30" s="53">
        <f t="shared" si="22"/>
        <v>6619.2</v>
      </c>
      <c r="Y30" s="53">
        <f t="shared" si="22"/>
        <v>945.6</v>
      </c>
      <c r="Z30" s="53">
        <f t="shared" si="22"/>
        <v>0</v>
      </c>
      <c r="AA30" s="53">
        <f t="shared" si="22"/>
        <v>0</v>
      </c>
      <c r="AB30" s="53">
        <f t="shared" si="22"/>
        <v>102166.83</v>
      </c>
      <c r="AC30" s="53">
        <f t="shared" si="22"/>
        <v>56811</v>
      </c>
      <c r="AD30" s="53">
        <f t="shared" si="22"/>
        <v>35899.83</v>
      </c>
      <c r="AE30" s="53">
        <f t="shared" si="22"/>
        <v>18274.86</v>
      </c>
      <c r="AF30" s="53">
        <f t="shared" si="22"/>
        <v>9456</v>
      </c>
      <c r="AG30" s="53">
        <f t="shared" si="22"/>
        <v>0</v>
      </c>
      <c r="AH30" s="53">
        <f t="shared" si="22"/>
        <v>34.5</v>
      </c>
      <c r="AI30" s="53">
        <f t="shared" si="22"/>
        <v>0</v>
      </c>
      <c r="AJ30" s="53">
        <f t="shared" si="22"/>
        <v>0</v>
      </c>
      <c r="AK30" s="53">
        <f t="shared" si="22"/>
        <v>6619.2</v>
      </c>
      <c r="AL30" s="53">
        <f t="shared" si="22"/>
        <v>945.6</v>
      </c>
      <c r="AM30" s="53">
        <f t="shared" si="22"/>
        <v>0</v>
      </c>
      <c r="AN30" s="53">
        <f t="shared" si="22"/>
        <v>0</v>
      </c>
      <c r="AO30" s="53">
        <f t="shared" si="22"/>
        <v>0</v>
      </c>
      <c r="AP30" s="53">
        <f t="shared" si="22"/>
        <v>0</v>
      </c>
      <c r="AQ30" s="53">
        <f t="shared" si="22"/>
        <v>0</v>
      </c>
      <c r="AR30" s="53">
        <f t="shared" si="22"/>
        <v>116550.21</v>
      </c>
      <c r="AS30" s="53">
        <f t="shared" si="22"/>
        <v>0</v>
      </c>
      <c r="AT30" s="53">
        <f t="shared" si="22"/>
        <v>0</v>
      </c>
      <c r="AU30" s="53">
        <f t="shared" ref="AU30:BZ30" si="23">AU37</f>
        <v>116550.21</v>
      </c>
      <c r="AV30" s="53">
        <f t="shared" si="23"/>
        <v>56811</v>
      </c>
      <c r="AW30" s="53">
        <f t="shared" si="23"/>
        <v>56811</v>
      </c>
      <c r="AX30" s="53">
        <f t="shared" si="23"/>
        <v>0</v>
      </c>
      <c r="AY30" s="53">
        <f t="shared" si="23"/>
        <v>56811</v>
      </c>
      <c r="AZ30" s="53">
        <f t="shared" si="23"/>
        <v>0</v>
      </c>
      <c r="BA30" s="53">
        <f t="shared" si="23"/>
        <v>0</v>
      </c>
      <c r="BB30" s="53">
        <f t="shared" si="23"/>
        <v>0</v>
      </c>
      <c r="BC30" s="53">
        <f t="shared" si="23"/>
        <v>0</v>
      </c>
      <c r="BD30" s="53">
        <f t="shared" si="23"/>
        <v>0</v>
      </c>
      <c r="BE30" s="53">
        <f t="shared" si="23"/>
        <v>0</v>
      </c>
      <c r="BF30" s="53">
        <f t="shared" si="23"/>
        <v>0</v>
      </c>
      <c r="BG30" s="53">
        <f t="shared" si="23"/>
        <v>0</v>
      </c>
      <c r="BH30" s="53">
        <f t="shared" si="23"/>
        <v>0</v>
      </c>
      <c r="BI30" s="53">
        <f t="shared" si="23"/>
        <v>0</v>
      </c>
      <c r="BJ30" s="53">
        <f t="shared" si="23"/>
        <v>0</v>
      </c>
      <c r="BK30" s="53">
        <f t="shared" si="23"/>
        <v>0</v>
      </c>
      <c r="BL30" s="53">
        <f t="shared" si="23"/>
        <v>0</v>
      </c>
      <c r="BM30" s="53">
        <f t="shared" si="23"/>
        <v>0</v>
      </c>
      <c r="BN30" s="53">
        <f t="shared" si="23"/>
        <v>0</v>
      </c>
      <c r="BO30" s="53">
        <f t="shared" si="23"/>
        <v>0</v>
      </c>
      <c r="BP30" s="53">
        <f t="shared" si="23"/>
        <v>0</v>
      </c>
      <c r="BQ30" s="53">
        <f t="shared" si="23"/>
        <v>0</v>
      </c>
      <c r="BR30" s="53">
        <f t="shared" si="23"/>
        <v>0</v>
      </c>
      <c r="BS30" s="53">
        <f t="shared" si="23"/>
        <v>0</v>
      </c>
      <c r="BT30" s="53">
        <f t="shared" si="23"/>
        <v>0</v>
      </c>
      <c r="BU30" s="53">
        <f t="shared" si="23"/>
        <v>0</v>
      </c>
      <c r="BV30" s="53">
        <f t="shared" si="23"/>
        <v>0</v>
      </c>
      <c r="BW30" s="53">
        <f t="shared" si="23"/>
        <v>0</v>
      </c>
      <c r="BX30" s="53">
        <f t="shared" si="23"/>
        <v>0</v>
      </c>
      <c r="BY30" s="53">
        <f t="shared" si="23"/>
        <v>0</v>
      </c>
      <c r="BZ30" s="53">
        <f t="shared" si="23"/>
        <v>0</v>
      </c>
      <c r="CA30" s="53">
        <f t="shared" ref="CA30:DF30" si="24">CA37</f>
        <v>116550.21</v>
      </c>
      <c r="CB30" s="53">
        <f t="shared" si="24"/>
        <v>0</v>
      </c>
      <c r="CC30" s="53">
        <f t="shared" si="24"/>
        <v>0</v>
      </c>
      <c r="CD30" s="53">
        <f t="shared" si="24"/>
        <v>116550.21</v>
      </c>
      <c r="CE30" s="53">
        <f t="shared" si="24"/>
        <v>56811</v>
      </c>
      <c r="CF30" s="53">
        <f t="shared" si="24"/>
        <v>56811</v>
      </c>
      <c r="CG30" s="53">
        <f t="shared" si="24"/>
        <v>0</v>
      </c>
      <c r="CH30" s="53">
        <f t="shared" si="24"/>
        <v>56811</v>
      </c>
      <c r="CI30" s="53">
        <f t="shared" si="24"/>
        <v>0</v>
      </c>
      <c r="CJ30" s="53">
        <f t="shared" si="24"/>
        <v>0</v>
      </c>
      <c r="CK30" s="53">
        <f t="shared" si="24"/>
        <v>0</v>
      </c>
      <c r="CL30" s="53">
        <f t="shared" si="24"/>
        <v>0</v>
      </c>
      <c r="CM30" s="53">
        <f t="shared" si="24"/>
        <v>0</v>
      </c>
      <c r="CN30" s="53">
        <f t="shared" si="24"/>
        <v>0</v>
      </c>
      <c r="CO30" s="53">
        <f t="shared" si="24"/>
        <v>0</v>
      </c>
      <c r="CP30" s="53">
        <f t="shared" si="24"/>
        <v>0</v>
      </c>
      <c r="CQ30" s="53">
        <f t="shared" si="24"/>
        <v>0</v>
      </c>
      <c r="CR30" s="53">
        <f t="shared" si="24"/>
        <v>0</v>
      </c>
      <c r="CS30" s="53">
        <f t="shared" si="24"/>
        <v>0</v>
      </c>
      <c r="CT30" s="53">
        <f t="shared" si="24"/>
        <v>0</v>
      </c>
      <c r="CU30" s="53">
        <f t="shared" si="24"/>
        <v>0</v>
      </c>
      <c r="CV30" s="53">
        <f t="shared" si="24"/>
        <v>0</v>
      </c>
      <c r="CW30" s="53">
        <f t="shared" si="24"/>
        <v>0</v>
      </c>
      <c r="CX30" s="53">
        <f t="shared" si="24"/>
        <v>0</v>
      </c>
      <c r="CY30" s="53">
        <f t="shared" si="24"/>
        <v>0</v>
      </c>
      <c r="CZ30" s="53">
        <f t="shared" si="24"/>
        <v>0</v>
      </c>
      <c r="DA30" s="53">
        <f t="shared" si="24"/>
        <v>0</v>
      </c>
      <c r="DB30" s="53">
        <f t="shared" si="24"/>
        <v>0</v>
      </c>
      <c r="DC30" s="53">
        <f t="shared" si="24"/>
        <v>0</v>
      </c>
      <c r="DD30" s="53">
        <f t="shared" si="24"/>
        <v>0</v>
      </c>
      <c r="DE30" s="53">
        <f t="shared" si="24"/>
        <v>0</v>
      </c>
      <c r="DF30" s="53">
        <f t="shared" si="24"/>
        <v>0</v>
      </c>
      <c r="DG30" s="54">
        <f t="shared" ref="DG30:EL30" si="25">DG37</f>
        <v>0</v>
      </c>
      <c r="DH30" s="54">
        <f t="shared" si="25"/>
        <v>0</v>
      </c>
      <c r="DI30" s="54">
        <f t="shared" si="25"/>
        <v>0</v>
      </c>
      <c r="DJ30" s="54">
        <f t="shared" si="25"/>
        <v>0</v>
      </c>
      <c r="DK30" s="54">
        <f t="shared" si="25"/>
        <v>0</v>
      </c>
      <c r="DL30" s="54">
        <f t="shared" si="25"/>
        <v>0</v>
      </c>
      <c r="DM30" s="54">
        <f t="shared" si="25"/>
        <v>0</v>
      </c>
      <c r="DN30" s="54">
        <f t="shared" si="25"/>
        <v>0</v>
      </c>
      <c r="DO30" s="54">
        <f t="shared" si="25"/>
        <v>0</v>
      </c>
      <c r="DP30" s="54">
        <f t="shared" si="25"/>
        <v>0</v>
      </c>
      <c r="DQ30" s="54">
        <f t="shared" si="25"/>
        <v>0</v>
      </c>
      <c r="DR30" s="54">
        <f t="shared" si="25"/>
        <v>0</v>
      </c>
      <c r="DS30" s="54">
        <f t="shared" si="25"/>
        <v>0</v>
      </c>
      <c r="DT30" s="54">
        <f t="shared" si="25"/>
        <v>0</v>
      </c>
      <c r="DU30" s="54">
        <f t="shared" si="25"/>
        <v>0</v>
      </c>
      <c r="DV30" s="54">
        <f t="shared" si="25"/>
        <v>0</v>
      </c>
      <c r="DW30" s="54">
        <f t="shared" si="25"/>
        <v>0</v>
      </c>
      <c r="DX30" s="54">
        <f t="shared" si="25"/>
        <v>0</v>
      </c>
      <c r="DY30" s="54">
        <f t="shared" si="25"/>
        <v>0</v>
      </c>
      <c r="DZ30" s="54">
        <f t="shared" si="25"/>
        <v>0</v>
      </c>
      <c r="EA30" s="54">
        <f t="shared" si="25"/>
        <v>0</v>
      </c>
      <c r="EB30" s="54">
        <f t="shared" si="25"/>
        <v>0</v>
      </c>
      <c r="EC30" s="54">
        <f t="shared" si="25"/>
        <v>0</v>
      </c>
      <c r="ED30" s="54">
        <f t="shared" si="25"/>
        <v>0</v>
      </c>
      <c r="EE30" s="54">
        <f t="shared" si="25"/>
        <v>0</v>
      </c>
      <c r="EF30" s="54">
        <f t="shared" si="25"/>
        <v>0</v>
      </c>
      <c r="EG30" s="54">
        <f t="shared" si="25"/>
        <v>0</v>
      </c>
      <c r="EH30" s="54">
        <f t="shared" si="25"/>
        <v>0</v>
      </c>
      <c r="EI30" s="54">
        <f t="shared" si="25"/>
        <v>0</v>
      </c>
      <c r="EJ30" s="54">
        <f t="shared" si="25"/>
        <v>0</v>
      </c>
      <c r="EK30" s="54">
        <f t="shared" si="25"/>
        <v>0</v>
      </c>
      <c r="EL30" s="54">
        <f t="shared" si="25"/>
        <v>0</v>
      </c>
      <c r="EM30" s="54">
        <f t="shared" ref="EM30:FR30" si="26">EM37</f>
        <v>0</v>
      </c>
      <c r="EN30" s="54">
        <f t="shared" si="26"/>
        <v>0</v>
      </c>
      <c r="EO30" s="54">
        <f t="shared" si="26"/>
        <v>0</v>
      </c>
      <c r="EP30" s="54">
        <f t="shared" si="26"/>
        <v>0</v>
      </c>
      <c r="EQ30" s="54">
        <f t="shared" si="26"/>
        <v>0</v>
      </c>
      <c r="ER30" s="54">
        <f t="shared" si="26"/>
        <v>0</v>
      </c>
      <c r="ES30" s="54">
        <f t="shared" si="26"/>
        <v>0</v>
      </c>
      <c r="ET30" s="54">
        <f t="shared" si="26"/>
        <v>0</v>
      </c>
      <c r="EU30" s="54">
        <f t="shared" si="26"/>
        <v>0</v>
      </c>
      <c r="EV30" s="54">
        <f t="shared" si="26"/>
        <v>0</v>
      </c>
      <c r="EW30" s="54">
        <f t="shared" si="26"/>
        <v>0</v>
      </c>
      <c r="EX30" s="54">
        <f t="shared" si="26"/>
        <v>0</v>
      </c>
      <c r="EY30" s="54">
        <f t="shared" si="26"/>
        <v>0</v>
      </c>
      <c r="EZ30" s="54">
        <f t="shared" si="26"/>
        <v>0</v>
      </c>
      <c r="FA30" s="54">
        <f t="shared" si="26"/>
        <v>0</v>
      </c>
      <c r="FB30" s="54">
        <f t="shared" si="26"/>
        <v>0</v>
      </c>
      <c r="FC30" s="54">
        <f t="shared" si="26"/>
        <v>0</v>
      </c>
      <c r="FD30" s="54">
        <f t="shared" si="26"/>
        <v>0</v>
      </c>
      <c r="FE30" s="54">
        <f t="shared" si="26"/>
        <v>0</v>
      </c>
      <c r="FF30" s="54">
        <f t="shared" si="26"/>
        <v>0</v>
      </c>
      <c r="FG30" s="54">
        <f t="shared" si="26"/>
        <v>0</v>
      </c>
      <c r="FH30" s="54">
        <f t="shared" si="26"/>
        <v>0</v>
      </c>
      <c r="FI30" s="54">
        <f t="shared" si="26"/>
        <v>0</v>
      </c>
      <c r="FJ30" s="54">
        <f t="shared" si="26"/>
        <v>0</v>
      </c>
      <c r="FK30" s="54">
        <f t="shared" si="26"/>
        <v>0</v>
      </c>
      <c r="FL30" s="54">
        <f t="shared" si="26"/>
        <v>0</v>
      </c>
      <c r="FM30" s="54">
        <f t="shared" si="26"/>
        <v>0</v>
      </c>
      <c r="FN30" s="54">
        <f t="shared" si="26"/>
        <v>0</v>
      </c>
      <c r="FO30" s="54">
        <f t="shared" si="26"/>
        <v>0</v>
      </c>
      <c r="FP30" s="54">
        <f t="shared" si="26"/>
        <v>0</v>
      </c>
      <c r="FQ30" s="54">
        <f t="shared" si="26"/>
        <v>0</v>
      </c>
      <c r="FR30" s="54">
        <f t="shared" si="26"/>
        <v>0</v>
      </c>
      <c r="FS30" s="54">
        <f t="shared" ref="FS30:GX30" si="27">FS37</f>
        <v>0</v>
      </c>
      <c r="FT30" s="54">
        <f t="shared" si="27"/>
        <v>0</v>
      </c>
      <c r="FU30" s="54">
        <f t="shared" si="27"/>
        <v>0</v>
      </c>
      <c r="FV30" s="54">
        <f t="shared" si="27"/>
        <v>0</v>
      </c>
      <c r="FW30" s="54">
        <f t="shared" si="27"/>
        <v>0</v>
      </c>
      <c r="FX30" s="54">
        <f t="shared" si="27"/>
        <v>0</v>
      </c>
      <c r="FY30" s="54">
        <f t="shared" si="27"/>
        <v>0</v>
      </c>
      <c r="FZ30" s="54">
        <f t="shared" si="27"/>
        <v>0</v>
      </c>
      <c r="GA30" s="54">
        <f t="shared" si="27"/>
        <v>0</v>
      </c>
      <c r="GB30" s="54">
        <f t="shared" si="27"/>
        <v>0</v>
      </c>
      <c r="GC30" s="54">
        <f t="shared" si="27"/>
        <v>0</v>
      </c>
      <c r="GD30" s="54">
        <f t="shared" si="27"/>
        <v>0</v>
      </c>
      <c r="GE30" s="54">
        <f t="shared" si="27"/>
        <v>0</v>
      </c>
      <c r="GF30" s="54">
        <f t="shared" si="27"/>
        <v>0</v>
      </c>
      <c r="GG30" s="54">
        <f t="shared" si="27"/>
        <v>0</v>
      </c>
      <c r="GH30" s="54">
        <f t="shared" si="27"/>
        <v>0</v>
      </c>
      <c r="GI30" s="54">
        <f t="shared" si="27"/>
        <v>0</v>
      </c>
      <c r="GJ30" s="54">
        <f t="shared" si="27"/>
        <v>0</v>
      </c>
      <c r="GK30" s="54">
        <f t="shared" si="27"/>
        <v>0</v>
      </c>
      <c r="GL30" s="54">
        <f t="shared" si="27"/>
        <v>0</v>
      </c>
      <c r="GM30" s="54">
        <f t="shared" si="27"/>
        <v>0</v>
      </c>
      <c r="GN30" s="54">
        <f t="shared" si="27"/>
        <v>0</v>
      </c>
      <c r="GO30" s="54">
        <f t="shared" si="27"/>
        <v>0</v>
      </c>
      <c r="GP30" s="54">
        <f t="shared" si="27"/>
        <v>0</v>
      </c>
      <c r="GQ30" s="54">
        <f t="shared" si="27"/>
        <v>0</v>
      </c>
      <c r="GR30" s="54">
        <f t="shared" si="27"/>
        <v>0</v>
      </c>
      <c r="GS30" s="54">
        <f t="shared" si="27"/>
        <v>0</v>
      </c>
      <c r="GT30" s="54">
        <f t="shared" si="27"/>
        <v>0</v>
      </c>
      <c r="GU30" s="54">
        <f t="shared" si="27"/>
        <v>0</v>
      </c>
      <c r="GV30" s="54">
        <f t="shared" si="27"/>
        <v>0</v>
      </c>
      <c r="GW30" s="54">
        <f t="shared" si="27"/>
        <v>0</v>
      </c>
      <c r="GX30" s="54">
        <f t="shared" si="27"/>
        <v>0</v>
      </c>
    </row>
    <row r="32" spans="1:245">
      <c r="A32">
        <v>17</v>
      </c>
      <c r="B32">
        <v>1</v>
      </c>
      <c r="D32">
        <f>ROW(EtalonRes!A11)</f>
        <v>11</v>
      </c>
      <c r="E32" t="s">
        <v>142</v>
      </c>
      <c r="F32" t="s">
        <v>143</v>
      </c>
      <c r="G32" t="s">
        <v>144</v>
      </c>
      <c r="H32" t="s">
        <v>39</v>
      </c>
      <c r="I32">
        <v>150</v>
      </c>
      <c r="J32">
        <v>0</v>
      </c>
      <c r="K32">
        <v>150</v>
      </c>
      <c r="O32">
        <f t="shared" ref="O32:O35" si="28">ROUND(CP32,2)</f>
        <v>79995</v>
      </c>
      <c r="P32">
        <f t="shared" ref="P32:P35" si="29">ROUND(CQ32*I32,2)</f>
        <v>56811</v>
      </c>
      <c r="Q32">
        <f t="shared" ref="Q32:Q35" si="30">ROUND(CR32*I32,2)</f>
        <v>13728</v>
      </c>
      <c r="R32">
        <f t="shared" ref="R32:R35" si="31">ROUND(CS32*I32,2)</f>
        <v>6313.5</v>
      </c>
      <c r="S32">
        <f t="shared" ref="S32:S35" si="32">ROUND(CT32*I32,2)</f>
        <v>9456</v>
      </c>
      <c r="T32">
        <f t="shared" ref="T32:T35" si="33">ROUND(CU32*I32,2)</f>
        <v>0</v>
      </c>
      <c r="U32">
        <f t="shared" ref="U32:U35" si="34">CV32*I32</f>
        <v>34.5</v>
      </c>
      <c r="V32">
        <f t="shared" ref="V32:V35" si="35">CW32*I32</f>
        <v>0</v>
      </c>
      <c r="W32">
        <f t="shared" ref="W32:W35" si="36">ROUND(CX32*I32,2)</f>
        <v>0</v>
      </c>
      <c r="X32">
        <f t="shared" ref="X32:X35" si="37">ROUND(CY32,2)</f>
        <v>6619.2</v>
      </c>
      <c r="Y32">
        <f t="shared" ref="Y32:Y35" si="38">ROUND(CZ32,2)</f>
        <v>945.6</v>
      </c>
      <c r="AA32">
        <v>52146028</v>
      </c>
      <c r="AB32">
        <f t="shared" ref="AB32:AB35" si="39">ROUND((AC32+AD32+AF32),6)</f>
        <v>533.29999999999995</v>
      </c>
      <c r="AC32">
        <f t="shared" ref="AC32:AC35" si="40">ROUND((ES32),6)</f>
        <v>378.74</v>
      </c>
      <c r="AD32">
        <f t="shared" ref="AD32:AD34" si="41">ROUND((((ET32)-(EU32))+AE32),6)</f>
        <v>91.52</v>
      </c>
      <c r="AE32">
        <f t="shared" ref="AE32:AE34" si="42">ROUND((EU32),6)</f>
        <v>42.09</v>
      </c>
      <c r="AF32">
        <f t="shared" ref="AF32:AF34" si="43">ROUND((EV32),6)</f>
        <v>63.04</v>
      </c>
      <c r="AG32">
        <f t="shared" ref="AG32:AG35" si="44">ROUND((AP32),6)</f>
        <v>0</v>
      </c>
      <c r="AH32">
        <f t="shared" ref="AH32:AH34" si="45">(EW32)</f>
        <v>0.23</v>
      </c>
      <c r="AI32">
        <f t="shared" ref="AI32:AI34" si="46">(EX32)</f>
        <v>0</v>
      </c>
      <c r="AJ32">
        <f t="shared" ref="AJ32:AJ35" si="47">(AS32)</f>
        <v>0</v>
      </c>
      <c r="AK32">
        <v>533.29999999999995</v>
      </c>
      <c r="AL32">
        <v>378.74</v>
      </c>
      <c r="AM32">
        <v>91.52</v>
      </c>
      <c r="AN32">
        <v>42.09</v>
      </c>
      <c r="AO32">
        <v>63.04</v>
      </c>
      <c r="AP32">
        <v>0</v>
      </c>
      <c r="AQ32">
        <v>0.23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H32">
        <v>0</v>
      </c>
      <c r="BI32">
        <v>4</v>
      </c>
      <c r="BJ32" t="s">
        <v>145</v>
      </c>
      <c r="BM32">
        <v>0</v>
      </c>
      <c r="BN32">
        <v>0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O32">
        <v>0</v>
      </c>
      <c r="CP32">
        <f t="shared" ref="CP32:CP35" si="48">(P32+Q32+S32)</f>
        <v>79995</v>
      </c>
      <c r="CQ32">
        <f t="shared" ref="CQ32:CQ35" si="49">(AC32*BC32*AW32)</f>
        <v>378.74</v>
      </c>
      <c r="CR32">
        <f t="shared" ref="CR32:CR34" si="50">((((ET32)*BB32-(EU32)*BS32)+AE32*BS32)*AV32)</f>
        <v>91.52</v>
      </c>
      <c r="CS32">
        <f t="shared" ref="CS32:CS35" si="51">(AE32*BS32*AV32)</f>
        <v>42.09</v>
      </c>
      <c r="CT32">
        <f t="shared" ref="CT32:CT35" si="52">(AF32*BA32*AV32)</f>
        <v>63.04</v>
      </c>
      <c r="CU32">
        <f t="shared" ref="CU32:CU35" si="53">AG32</f>
        <v>0</v>
      </c>
      <c r="CV32">
        <f t="shared" ref="CV32:CV35" si="54">(AH32*AV32)</f>
        <v>0.23</v>
      </c>
      <c r="CW32">
        <f t="shared" ref="CW32:CW35" si="55">AI32</f>
        <v>0</v>
      </c>
      <c r="CX32">
        <f t="shared" ref="CX32:CX35" si="56">AJ32</f>
        <v>0</v>
      </c>
      <c r="CY32">
        <f t="shared" ref="CY32:CY35" si="57">((S32*BZ32)/100)</f>
        <v>6619.2</v>
      </c>
      <c r="CZ32">
        <f t="shared" ref="CZ32:CZ35" si="58">((S32*CA32)/100)</f>
        <v>945.6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39</v>
      </c>
      <c r="DW32" t="s">
        <v>39</v>
      </c>
      <c r="DX32">
        <v>1</v>
      </c>
      <c r="EE32">
        <v>51761345</v>
      </c>
      <c r="EF32">
        <v>1</v>
      </c>
      <c r="EG32" t="s">
        <v>18</v>
      </c>
      <c r="EH32">
        <v>0</v>
      </c>
      <c r="EJ32">
        <v>4</v>
      </c>
      <c r="EK32">
        <v>0</v>
      </c>
      <c r="EL32" t="s">
        <v>146</v>
      </c>
      <c r="EM32" t="s">
        <v>147</v>
      </c>
      <c r="EQ32">
        <v>0</v>
      </c>
      <c r="ER32">
        <v>533.29999999999995</v>
      </c>
      <c r="ES32">
        <v>378.74</v>
      </c>
      <c r="ET32">
        <v>91.52</v>
      </c>
      <c r="EU32">
        <v>42.09</v>
      </c>
      <c r="EV32">
        <v>63.04</v>
      </c>
      <c r="EW32">
        <v>0.23</v>
      </c>
      <c r="EX32">
        <v>0</v>
      </c>
      <c r="EY32">
        <v>0</v>
      </c>
      <c r="FQ32">
        <v>0</v>
      </c>
      <c r="FR32">
        <f t="shared" ref="FR32:FR35" si="59">ROUND(IF(AND(BH32=3,BI32=3),P32,0),2)</f>
        <v>0</v>
      </c>
      <c r="FS32">
        <v>0</v>
      </c>
      <c r="FX32">
        <v>70</v>
      </c>
      <c r="FY32">
        <v>10</v>
      </c>
      <c r="GD32">
        <v>0</v>
      </c>
      <c r="GF32">
        <v>196493599</v>
      </c>
      <c r="GG32">
        <v>2</v>
      </c>
      <c r="GH32">
        <v>1</v>
      </c>
      <c r="GI32">
        <v>-2</v>
      </c>
      <c r="GJ32">
        <v>0</v>
      </c>
      <c r="GK32">
        <f>ROUND(R32*(R12)/100,2)</f>
        <v>6818.58</v>
      </c>
      <c r="GL32">
        <f t="shared" ref="GL32:GL35" si="60">ROUND(IF(AND(BH32=3,BI32=3,FS32&lt;&gt;0),P32,0),2)</f>
        <v>0</v>
      </c>
      <c r="GM32">
        <f t="shared" ref="GM32:GM33" si="61">ROUND(O32+X32+Y32+GK32,2)+GX32</f>
        <v>94378.38</v>
      </c>
      <c r="GN32">
        <f t="shared" ref="GN32:GN33" si="62">IF(OR(BI32=0,BI32=1),ROUND(O32+X32+Y32+GK32,2),0)</f>
        <v>0</v>
      </c>
      <c r="GO32">
        <f t="shared" ref="GO32:GO33" si="63">IF(BI32=2,ROUND(O32+X32+Y32+GK32,2),0)</f>
        <v>0</v>
      </c>
      <c r="GP32">
        <f t="shared" ref="GP32:GP33" si="64">IF(BI32=4,ROUND(O32+X32+Y32+GK32,2)+GX32,0)</f>
        <v>94378.38</v>
      </c>
      <c r="GR32">
        <v>0</v>
      </c>
      <c r="GS32">
        <v>3</v>
      </c>
      <c r="GT32">
        <v>0</v>
      </c>
      <c r="GV32">
        <f t="shared" ref="GV32:GV35" si="65">ROUND((GT32),6)</f>
        <v>0</v>
      </c>
      <c r="GW32">
        <v>1</v>
      </c>
      <c r="GX32">
        <f t="shared" ref="GX32:GX35" si="66">ROUND(HC32*I32,2)</f>
        <v>0</v>
      </c>
      <c r="HA32">
        <v>0</v>
      </c>
      <c r="HB32">
        <v>0</v>
      </c>
      <c r="HC32">
        <f t="shared" ref="HC32:HC78" si="67">GV32*GW32</f>
        <v>0</v>
      </c>
      <c r="IK32">
        <v>0</v>
      </c>
    </row>
    <row r="33" spans="1:245">
      <c r="A33">
        <v>18</v>
      </c>
      <c r="B33">
        <v>1</v>
      </c>
      <c r="E33" t="s">
        <v>148</v>
      </c>
      <c r="F33" t="s">
        <v>149</v>
      </c>
      <c r="G33" t="s">
        <v>150</v>
      </c>
      <c r="H33" t="s">
        <v>151</v>
      </c>
      <c r="I33">
        <f>I32*J33</f>
        <v>-18</v>
      </c>
      <c r="J33">
        <v>-0.12</v>
      </c>
      <c r="K33">
        <v>-0.12</v>
      </c>
      <c r="O33">
        <f t="shared" si="28"/>
        <v>0</v>
      </c>
      <c r="P33">
        <f t="shared" si="29"/>
        <v>0</v>
      </c>
      <c r="Q33">
        <f t="shared" si="30"/>
        <v>0</v>
      </c>
      <c r="R33">
        <f t="shared" si="31"/>
        <v>0</v>
      </c>
      <c r="S33">
        <f t="shared" si="32"/>
        <v>0</v>
      </c>
      <c r="T33">
        <f t="shared" si="33"/>
        <v>0</v>
      </c>
      <c r="U33">
        <f t="shared" si="34"/>
        <v>0</v>
      </c>
      <c r="V33">
        <f t="shared" si="35"/>
        <v>0</v>
      </c>
      <c r="W33">
        <f t="shared" si="36"/>
        <v>0</v>
      </c>
      <c r="X33">
        <f t="shared" si="37"/>
        <v>0</v>
      </c>
      <c r="Y33">
        <f t="shared" si="38"/>
        <v>0</v>
      </c>
      <c r="AA33">
        <v>52146028</v>
      </c>
      <c r="AB33">
        <f t="shared" si="39"/>
        <v>0</v>
      </c>
      <c r="AC33">
        <f t="shared" si="40"/>
        <v>0</v>
      </c>
      <c r="AD33">
        <f t="shared" si="41"/>
        <v>0</v>
      </c>
      <c r="AE33">
        <f t="shared" si="42"/>
        <v>0</v>
      </c>
      <c r="AF33">
        <f t="shared" si="43"/>
        <v>0</v>
      </c>
      <c r="AG33">
        <f t="shared" si="44"/>
        <v>0</v>
      </c>
      <c r="AH33">
        <f t="shared" si="45"/>
        <v>0</v>
      </c>
      <c r="AI33">
        <f t="shared" si="46"/>
        <v>0</v>
      </c>
      <c r="AJ33">
        <f t="shared" si="47"/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H33">
        <v>3</v>
      </c>
      <c r="BI33">
        <v>4</v>
      </c>
      <c r="BM33">
        <v>0</v>
      </c>
      <c r="BN33">
        <v>0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O33">
        <v>0</v>
      </c>
      <c r="CP33">
        <f t="shared" si="48"/>
        <v>0</v>
      </c>
      <c r="CQ33">
        <f t="shared" si="49"/>
        <v>0</v>
      </c>
      <c r="CR33">
        <f t="shared" si="50"/>
        <v>0</v>
      </c>
      <c r="CS33">
        <f t="shared" si="51"/>
        <v>0</v>
      </c>
      <c r="CT33">
        <f t="shared" si="52"/>
        <v>0</v>
      </c>
      <c r="CU33">
        <f t="shared" si="53"/>
        <v>0</v>
      </c>
      <c r="CV33">
        <f t="shared" si="54"/>
        <v>0</v>
      </c>
      <c r="CW33">
        <f t="shared" si="55"/>
        <v>0</v>
      </c>
      <c r="CX33">
        <f t="shared" si="56"/>
        <v>0</v>
      </c>
      <c r="CY33">
        <f t="shared" si="57"/>
        <v>0</v>
      </c>
      <c r="CZ33">
        <f t="shared" si="58"/>
        <v>0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151</v>
      </c>
      <c r="DW33" t="s">
        <v>151</v>
      </c>
      <c r="DX33">
        <v>1000</v>
      </c>
      <c r="EE33">
        <v>51761345</v>
      </c>
      <c r="EF33">
        <v>1</v>
      </c>
      <c r="EG33" t="s">
        <v>18</v>
      </c>
      <c r="EH33">
        <v>0</v>
      </c>
      <c r="EJ33">
        <v>4</v>
      </c>
      <c r="EK33">
        <v>0</v>
      </c>
      <c r="EL33" t="s">
        <v>146</v>
      </c>
      <c r="EM33" t="s">
        <v>147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59"/>
        <v>0</v>
      </c>
      <c r="FS33">
        <v>0</v>
      </c>
      <c r="FX33">
        <v>70</v>
      </c>
      <c r="FY33">
        <v>10</v>
      </c>
      <c r="GD33">
        <v>0</v>
      </c>
      <c r="GF33">
        <v>1489638031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60"/>
        <v>0</v>
      </c>
      <c r="GM33">
        <f t="shared" si="61"/>
        <v>0</v>
      </c>
      <c r="GN33">
        <f t="shared" si="62"/>
        <v>0</v>
      </c>
      <c r="GO33">
        <f t="shared" si="63"/>
        <v>0</v>
      </c>
      <c r="GP33">
        <f t="shared" si="64"/>
        <v>0</v>
      </c>
      <c r="GR33">
        <v>0</v>
      </c>
      <c r="GS33">
        <v>3</v>
      </c>
      <c r="GT33">
        <v>0</v>
      </c>
      <c r="GV33">
        <f t="shared" si="65"/>
        <v>0</v>
      </c>
      <c r="GW33">
        <v>1</v>
      </c>
      <c r="GX33">
        <f t="shared" si="66"/>
        <v>0</v>
      </c>
      <c r="HA33">
        <v>0</v>
      </c>
      <c r="HB33">
        <v>0</v>
      </c>
      <c r="HC33">
        <f t="shared" si="67"/>
        <v>0</v>
      </c>
      <c r="IK33">
        <v>0</v>
      </c>
    </row>
    <row r="34" spans="1:245">
      <c r="A34">
        <v>17</v>
      </c>
      <c r="B34">
        <v>1</v>
      </c>
      <c r="D34">
        <f>ROW(EtalonRes!A13)</f>
        <v>13</v>
      </c>
      <c r="E34" t="s">
        <v>152</v>
      </c>
      <c r="F34" t="s">
        <v>153</v>
      </c>
      <c r="G34" t="s">
        <v>154</v>
      </c>
      <c r="H34" t="s">
        <v>151</v>
      </c>
      <c r="I34">
        <f>ROUND(18*0.8,9)</f>
        <v>14.4</v>
      </c>
      <c r="J34">
        <v>0</v>
      </c>
      <c r="K34">
        <f>ROUND(18*0.8,9)</f>
        <v>14.4</v>
      </c>
      <c r="O34">
        <f t="shared" si="28"/>
        <v>881.57</v>
      </c>
      <c r="P34">
        <f t="shared" si="29"/>
        <v>0</v>
      </c>
      <c r="Q34">
        <f t="shared" si="30"/>
        <v>881.57</v>
      </c>
      <c r="R34">
        <f t="shared" si="31"/>
        <v>475.34</v>
      </c>
      <c r="S34">
        <f t="shared" si="32"/>
        <v>0</v>
      </c>
      <c r="T34">
        <f t="shared" si="33"/>
        <v>0</v>
      </c>
      <c r="U34">
        <f t="shared" si="34"/>
        <v>0</v>
      </c>
      <c r="V34">
        <f t="shared" si="35"/>
        <v>0</v>
      </c>
      <c r="W34">
        <f t="shared" si="36"/>
        <v>0</v>
      </c>
      <c r="X34">
        <f t="shared" si="37"/>
        <v>0</v>
      </c>
      <c r="Y34">
        <f t="shared" si="38"/>
        <v>0</v>
      </c>
      <c r="AA34">
        <v>52146028</v>
      </c>
      <c r="AB34">
        <f t="shared" si="39"/>
        <v>61.22</v>
      </c>
      <c r="AC34">
        <f t="shared" si="40"/>
        <v>0</v>
      </c>
      <c r="AD34">
        <f t="shared" si="41"/>
        <v>61.22</v>
      </c>
      <c r="AE34">
        <f t="shared" si="42"/>
        <v>33.01</v>
      </c>
      <c r="AF34">
        <f t="shared" si="43"/>
        <v>0</v>
      </c>
      <c r="AG34">
        <f t="shared" si="44"/>
        <v>0</v>
      </c>
      <c r="AH34">
        <f t="shared" si="45"/>
        <v>0</v>
      </c>
      <c r="AI34">
        <f t="shared" si="46"/>
        <v>0</v>
      </c>
      <c r="AJ34">
        <f t="shared" si="47"/>
        <v>0</v>
      </c>
      <c r="AK34">
        <v>61.22</v>
      </c>
      <c r="AL34">
        <v>0</v>
      </c>
      <c r="AM34">
        <v>61.22</v>
      </c>
      <c r="AN34">
        <v>33.01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H34">
        <v>0</v>
      </c>
      <c r="BI34">
        <v>4</v>
      </c>
      <c r="BJ34" t="s">
        <v>155</v>
      </c>
      <c r="BM34">
        <v>1</v>
      </c>
      <c r="BN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Z34">
        <v>0</v>
      </c>
      <c r="CA34">
        <v>0</v>
      </c>
      <c r="CE34">
        <v>0</v>
      </c>
      <c r="CF34">
        <v>0</v>
      </c>
      <c r="CG34">
        <v>0</v>
      </c>
      <c r="CM34">
        <v>0</v>
      </c>
      <c r="CO34">
        <v>0</v>
      </c>
      <c r="CP34">
        <f t="shared" si="48"/>
        <v>881.57</v>
      </c>
      <c r="CQ34">
        <f t="shared" si="49"/>
        <v>0</v>
      </c>
      <c r="CR34">
        <f t="shared" si="50"/>
        <v>61.22</v>
      </c>
      <c r="CS34">
        <f t="shared" si="51"/>
        <v>33.01</v>
      </c>
      <c r="CT34">
        <f t="shared" si="52"/>
        <v>0</v>
      </c>
      <c r="CU34">
        <f t="shared" si="53"/>
        <v>0</v>
      </c>
      <c r="CV34">
        <f t="shared" si="54"/>
        <v>0</v>
      </c>
      <c r="CW34">
        <f t="shared" si="55"/>
        <v>0</v>
      </c>
      <c r="CX34">
        <f t="shared" si="56"/>
        <v>0</v>
      </c>
      <c r="CY34">
        <f t="shared" si="57"/>
        <v>0</v>
      </c>
      <c r="CZ34">
        <f t="shared" si="58"/>
        <v>0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151</v>
      </c>
      <c r="DW34" t="s">
        <v>151</v>
      </c>
      <c r="DX34">
        <v>1000</v>
      </c>
      <c r="EE34">
        <v>51761347</v>
      </c>
      <c r="EF34">
        <v>1</v>
      </c>
      <c r="EG34" t="s">
        <v>18</v>
      </c>
      <c r="EH34">
        <v>0</v>
      </c>
      <c r="EJ34">
        <v>4</v>
      </c>
      <c r="EK34">
        <v>1</v>
      </c>
      <c r="EL34" t="s">
        <v>156</v>
      </c>
      <c r="EM34" t="s">
        <v>147</v>
      </c>
      <c r="EQ34">
        <v>0</v>
      </c>
      <c r="ER34">
        <v>61.22</v>
      </c>
      <c r="ES34">
        <v>0</v>
      </c>
      <c r="ET34">
        <v>61.22</v>
      </c>
      <c r="EU34">
        <v>33.01</v>
      </c>
      <c r="EV34">
        <v>0</v>
      </c>
      <c r="EW34">
        <v>0</v>
      </c>
      <c r="EX34">
        <v>0</v>
      </c>
      <c r="EY34">
        <v>0</v>
      </c>
      <c r="FQ34">
        <v>0</v>
      </c>
      <c r="FR34">
        <f t="shared" si="59"/>
        <v>0</v>
      </c>
      <c r="FS34">
        <v>0</v>
      </c>
      <c r="FX34">
        <v>0</v>
      </c>
      <c r="FY34">
        <v>0</v>
      </c>
      <c r="GD34">
        <v>1</v>
      </c>
      <c r="GF34">
        <v>442447911</v>
      </c>
      <c r="GG34">
        <v>2</v>
      </c>
      <c r="GH34">
        <v>1</v>
      </c>
      <c r="GI34">
        <v>-2</v>
      </c>
      <c r="GJ34">
        <v>0</v>
      </c>
      <c r="GK34">
        <v>0</v>
      </c>
      <c r="GL34">
        <f t="shared" si="60"/>
        <v>0</v>
      </c>
      <c r="GM34">
        <f t="shared" ref="GM34:GM35" si="68">ROUND(O34+X34+Y34,2)+GX34</f>
        <v>881.57</v>
      </c>
      <c r="GN34">
        <f t="shared" ref="GN34:GN35" si="69">IF(OR(BI34=0,BI34=1),ROUND(O34+X34+Y34,2),0)</f>
        <v>0</v>
      </c>
      <c r="GO34">
        <f t="shared" ref="GO34:GO35" si="70">IF(BI34=2,ROUND(O34+X34+Y34,2),0)</f>
        <v>0</v>
      </c>
      <c r="GP34">
        <f t="shared" ref="GP34:GP35" si="71">IF(BI34=4,ROUND(O34+X34+Y34,2)+GX34,0)</f>
        <v>881.57</v>
      </c>
      <c r="GR34">
        <v>0</v>
      </c>
      <c r="GS34">
        <v>3</v>
      </c>
      <c r="GT34">
        <v>0</v>
      </c>
      <c r="GV34">
        <f t="shared" si="65"/>
        <v>0</v>
      </c>
      <c r="GW34">
        <v>1</v>
      </c>
      <c r="GX34">
        <f t="shared" si="66"/>
        <v>0</v>
      </c>
      <c r="HA34">
        <v>0</v>
      </c>
      <c r="HB34">
        <v>0</v>
      </c>
      <c r="HC34">
        <f t="shared" si="67"/>
        <v>0</v>
      </c>
      <c r="IK34">
        <v>0</v>
      </c>
    </row>
    <row r="35" spans="1:245">
      <c r="A35">
        <v>17</v>
      </c>
      <c r="B35">
        <v>1</v>
      </c>
      <c r="D35">
        <f>ROW(EtalonRes!A15)</f>
        <v>15</v>
      </c>
      <c r="E35" t="s">
        <v>157</v>
      </c>
      <c r="F35" t="s">
        <v>158</v>
      </c>
      <c r="G35" t="s">
        <v>159</v>
      </c>
      <c r="H35" t="s">
        <v>151</v>
      </c>
      <c r="I35">
        <f>ROUND(I34,9)</f>
        <v>14.4</v>
      </c>
      <c r="J35">
        <v>0</v>
      </c>
      <c r="K35">
        <f>ROUND(I34,9)</f>
        <v>14.4</v>
      </c>
      <c r="O35">
        <f t="shared" si="28"/>
        <v>21290.26</v>
      </c>
      <c r="P35">
        <f t="shared" si="29"/>
        <v>0</v>
      </c>
      <c r="Q35">
        <f t="shared" si="30"/>
        <v>21290.26</v>
      </c>
      <c r="R35">
        <f t="shared" si="31"/>
        <v>11486.02</v>
      </c>
      <c r="S35">
        <f t="shared" si="32"/>
        <v>0</v>
      </c>
      <c r="T35">
        <f t="shared" si="33"/>
        <v>0</v>
      </c>
      <c r="U35">
        <f t="shared" si="34"/>
        <v>0</v>
      </c>
      <c r="V35">
        <f t="shared" si="35"/>
        <v>0</v>
      </c>
      <c r="W35">
        <f t="shared" si="36"/>
        <v>0</v>
      </c>
      <c r="X35">
        <f t="shared" si="37"/>
        <v>0</v>
      </c>
      <c r="Y35">
        <f t="shared" si="38"/>
        <v>0</v>
      </c>
      <c r="AA35">
        <v>52146028</v>
      </c>
      <c r="AB35">
        <f t="shared" si="39"/>
        <v>1478.49</v>
      </c>
      <c r="AC35">
        <f t="shared" si="40"/>
        <v>0</v>
      </c>
      <c r="AD35">
        <f>ROUND(((((ET35*51))-((EU35*51)))+AE35),6)</f>
        <v>1478.49</v>
      </c>
      <c r="AE35">
        <f>ROUND(((EU35*51)),6)</f>
        <v>797.64</v>
      </c>
      <c r="AF35">
        <f>ROUND(((EV35*51)),6)</f>
        <v>0</v>
      </c>
      <c r="AG35">
        <f t="shared" si="44"/>
        <v>0</v>
      </c>
      <c r="AH35">
        <f>((EW35*51))</f>
        <v>0</v>
      </c>
      <c r="AI35">
        <f>((EX35*51))</f>
        <v>0</v>
      </c>
      <c r="AJ35">
        <f t="shared" si="47"/>
        <v>0</v>
      </c>
      <c r="AK35">
        <v>28.99</v>
      </c>
      <c r="AL35">
        <v>0</v>
      </c>
      <c r="AM35">
        <v>28.99</v>
      </c>
      <c r="AN35">
        <v>15.64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H35">
        <v>0</v>
      </c>
      <c r="BI35">
        <v>4</v>
      </c>
      <c r="BJ35" t="s">
        <v>160</v>
      </c>
      <c r="BM35">
        <v>1</v>
      </c>
      <c r="BN35">
        <v>0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0</v>
      </c>
      <c r="CA35">
        <v>0</v>
      </c>
      <c r="CE35">
        <v>0</v>
      </c>
      <c r="CF35">
        <v>0</v>
      </c>
      <c r="CG35">
        <v>0</v>
      </c>
      <c r="CM35">
        <v>0</v>
      </c>
      <c r="CO35">
        <v>0</v>
      </c>
      <c r="CP35">
        <f t="shared" si="48"/>
        <v>21290.26</v>
      </c>
      <c r="CQ35">
        <f t="shared" si="49"/>
        <v>0</v>
      </c>
      <c r="CR35">
        <f>(((((ET35*51))*BB35-((EU35*51))*BS35)+AE35*BS35)*AV35)</f>
        <v>1478.49</v>
      </c>
      <c r="CS35">
        <f t="shared" si="51"/>
        <v>797.64</v>
      </c>
      <c r="CT35">
        <f t="shared" si="52"/>
        <v>0</v>
      </c>
      <c r="CU35">
        <f t="shared" si="53"/>
        <v>0</v>
      </c>
      <c r="CV35">
        <f t="shared" si="54"/>
        <v>0</v>
      </c>
      <c r="CW35">
        <f t="shared" si="55"/>
        <v>0</v>
      </c>
      <c r="CX35">
        <f t="shared" si="56"/>
        <v>0</v>
      </c>
      <c r="CY35">
        <f t="shared" si="57"/>
        <v>0</v>
      </c>
      <c r="CZ35">
        <f t="shared" si="58"/>
        <v>0</v>
      </c>
      <c r="DE35" t="s">
        <v>161</v>
      </c>
      <c r="DF35" t="s">
        <v>161</v>
      </c>
      <c r="DG35" t="s">
        <v>161</v>
      </c>
      <c r="DI35" t="s">
        <v>161</v>
      </c>
      <c r="DJ35" t="s">
        <v>161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151</v>
      </c>
      <c r="DW35" t="s">
        <v>151</v>
      </c>
      <c r="DX35">
        <v>1000</v>
      </c>
      <c r="EE35">
        <v>51761347</v>
      </c>
      <c r="EF35">
        <v>1</v>
      </c>
      <c r="EG35" t="s">
        <v>18</v>
      </c>
      <c r="EH35">
        <v>0</v>
      </c>
      <c r="EJ35">
        <v>4</v>
      </c>
      <c r="EK35">
        <v>1</v>
      </c>
      <c r="EL35" t="s">
        <v>156</v>
      </c>
      <c r="EM35" t="s">
        <v>147</v>
      </c>
      <c r="EQ35">
        <v>0</v>
      </c>
      <c r="ER35">
        <v>28.99</v>
      </c>
      <c r="ES35">
        <v>0</v>
      </c>
      <c r="ET35">
        <v>28.99</v>
      </c>
      <c r="EU35">
        <v>15.64</v>
      </c>
      <c r="EV35">
        <v>0</v>
      </c>
      <c r="EW35">
        <v>0</v>
      </c>
      <c r="EX35">
        <v>0</v>
      </c>
      <c r="EY35">
        <v>0</v>
      </c>
      <c r="FQ35">
        <v>0</v>
      </c>
      <c r="FR35">
        <f t="shared" si="59"/>
        <v>0</v>
      </c>
      <c r="FS35">
        <v>0</v>
      </c>
      <c r="FX35">
        <v>0</v>
      </c>
      <c r="FY35">
        <v>0</v>
      </c>
      <c r="GD35">
        <v>1</v>
      </c>
      <c r="GF35">
        <v>-1355325295</v>
      </c>
      <c r="GG35">
        <v>2</v>
      </c>
      <c r="GH35">
        <v>1</v>
      </c>
      <c r="GI35">
        <v>-2</v>
      </c>
      <c r="GJ35">
        <v>0</v>
      </c>
      <c r="GK35">
        <v>0</v>
      </c>
      <c r="GL35">
        <f t="shared" si="60"/>
        <v>0</v>
      </c>
      <c r="GM35">
        <f t="shared" si="68"/>
        <v>21290.26</v>
      </c>
      <c r="GN35">
        <f t="shared" si="69"/>
        <v>0</v>
      </c>
      <c r="GO35">
        <f t="shared" si="70"/>
        <v>0</v>
      </c>
      <c r="GP35">
        <f t="shared" si="71"/>
        <v>21290.26</v>
      </c>
      <c r="GR35">
        <v>0</v>
      </c>
      <c r="GS35">
        <v>3</v>
      </c>
      <c r="GT35">
        <v>0</v>
      </c>
      <c r="GV35">
        <f t="shared" si="65"/>
        <v>0</v>
      </c>
      <c r="GW35">
        <v>1</v>
      </c>
      <c r="GX35">
        <f t="shared" si="66"/>
        <v>0</v>
      </c>
      <c r="HA35">
        <v>0</v>
      </c>
      <c r="HB35">
        <v>0</v>
      </c>
      <c r="HC35">
        <f t="shared" si="67"/>
        <v>0</v>
      </c>
      <c r="IK35">
        <v>0</v>
      </c>
    </row>
    <row r="37" spans="1:245">
      <c r="A37" s="53">
        <v>51</v>
      </c>
      <c r="B37" s="53">
        <f>B28</f>
        <v>1</v>
      </c>
      <c r="C37" s="53">
        <f>A28</f>
        <v>5</v>
      </c>
      <c r="D37" s="53">
        <f>ROW(A28)</f>
        <v>28</v>
      </c>
      <c r="E37" s="53"/>
      <c r="F37" s="53" t="str">
        <f>IF(F28&lt;&gt;"",F28,"")</f>
        <v>Новый подраздел</v>
      </c>
      <c r="G37" s="53" t="str">
        <f>IF(G28&lt;&gt;"",G28,"")</f>
        <v>Ремонт асфальтобетонного покрытия - 150,0 м2</v>
      </c>
      <c r="H37" s="53">
        <v>0</v>
      </c>
      <c r="I37" s="53"/>
      <c r="J37" s="53"/>
      <c r="K37" s="53"/>
      <c r="L37" s="53"/>
      <c r="M37" s="53"/>
      <c r="N37" s="53"/>
      <c r="O37" s="53">
        <f t="shared" ref="O37:T37" si="72">ROUND(AB37,2)</f>
        <v>102166.83</v>
      </c>
      <c r="P37" s="53">
        <f t="shared" si="72"/>
        <v>56811</v>
      </c>
      <c r="Q37" s="53">
        <f t="shared" si="72"/>
        <v>35899.83</v>
      </c>
      <c r="R37" s="53">
        <f t="shared" si="72"/>
        <v>18274.86</v>
      </c>
      <c r="S37" s="53">
        <f t="shared" si="72"/>
        <v>9456</v>
      </c>
      <c r="T37" s="53">
        <f t="shared" si="72"/>
        <v>0</v>
      </c>
      <c r="U37" s="53">
        <f>AH37</f>
        <v>34.5</v>
      </c>
      <c r="V37" s="53">
        <f>AI37</f>
        <v>0</v>
      </c>
      <c r="W37" s="53">
        <f>ROUND(AJ37,2)</f>
        <v>0</v>
      </c>
      <c r="X37" s="53">
        <f>ROUND(AK37,2)</f>
        <v>6619.2</v>
      </c>
      <c r="Y37" s="53">
        <f>ROUND(AL37,2)</f>
        <v>945.6</v>
      </c>
      <c r="Z37" s="53"/>
      <c r="AA37" s="53"/>
      <c r="AB37" s="53">
        <f>ROUND(SUMIF(AA32:AA35,"=52146028",O32:O35),2)</f>
        <v>102166.83</v>
      </c>
      <c r="AC37" s="53">
        <f>ROUND(SUMIF(AA32:AA35,"=52146028",P32:P35),2)</f>
        <v>56811</v>
      </c>
      <c r="AD37" s="53">
        <f>ROUND(SUMIF(AA32:AA35,"=52146028",Q32:Q35),2)</f>
        <v>35899.83</v>
      </c>
      <c r="AE37" s="53">
        <f>ROUND(SUMIF(AA32:AA35,"=52146028",R32:R35),2)</f>
        <v>18274.86</v>
      </c>
      <c r="AF37" s="53">
        <f>ROUND(SUMIF(AA32:AA35,"=52146028",S32:S35),2)</f>
        <v>9456</v>
      </c>
      <c r="AG37" s="53">
        <f>ROUND(SUMIF(AA32:AA35,"=52146028",T32:T35),2)</f>
        <v>0</v>
      </c>
      <c r="AH37" s="53">
        <f>SUMIF(AA32:AA35,"=52146028",U32:U35)</f>
        <v>34.5</v>
      </c>
      <c r="AI37" s="53">
        <f>SUMIF(AA32:AA35,"=52146028",V32:V35)</f>
        <v>0</v>
      </c>
      <c r="AJ37" s="53">
        <f>ROUND(SUMIF(AA32:AA35,"=52146028",W32:W35),2)</f>
        <v>0</v>
      </c>
      <c r="AK37" s="53">
        <f>ROUND(SUMIF(AA32:AA35,"=52146028",X32:X35),2)</f>
        <v>6619.2</v>
      </c>
      <c r="AL37" s="53">
        <f>ROUND(SUMIF(AA32:AA35,"=52146028",Y32:Y35),2)</f>
        <v>945.6</v>
      </c>
      <c r="AM37" s="53"/>
      <c r="AN37" s="53"/>
      <c r="AO37" s="53">
        <f t="shared" ref="AO37:BD37" si="73">ROUND(BX37,2)</f>
        <v>0</v>
      </c>
      <c r="AP37" s="53">
        <f t="shared" si="73"/>
        <v>0</v>
      </c>
      <c r="AQ37" s="53">
        <f t="shared" si="73"/>
        <v>0</v>
      </c>
      <c r="AR37" s="53">
        <f t="shared" si="73"/>
        <v>116550.21</v>
      </c>
      <c r="AS37" s="53">
        <f t="shared" si="73"/>
        <v>0</v>
      </c>
      <c r="AT37" s="53">
        <f t="shared" si="73"/>
        <v>0</v>
      </c>
      <c r="AU37" s="53">
        <f t="shared" si="73"/>
        <v>116550.21</v>
      </c>
      <c r="AV37" s="53">
        <f t="shared" si="73"/>
        <v>56811</v>
      </c>
      <c r="AW37" s="53">
        <f t="shared" si="73"/>
        <v>56811</v>
      </c>
      <c r="AX37" s="53">
        <f t="shared" si="73"/>
        <v>0</v>
      </c>
      <c r="AY37" s="53">
        <f t="shared" si="73"/>
        <v>56811</v>
      </c>
      <c r="AZ37" s="53">
        <f t="shared" si="73"/>
        <v>0</v>
      </c>
      <c r="BA37" s="53">
        <f t="shared" si="73"/>
        <v>0</v>
      </c>
      <c r="BB37" s="53">
        <f t="shared" si="73"/>
        <v>0</v>
      </c>
      <c r="BC37" s="53">
        <f t="shared" si="73"/>
        <v>0</v>
      </c>
      <c r="BD37" s="53">
        <f t="shared" si="73"/>
        <v>0</v>
      </c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>
        <f>ROUND(SUMIF(AA32:AA35,"=52146028",FQ32:FQ35),2)</f>
        <v>0</v>
      </c>
      <c r="BY37" s="53">
        <f>ROUND(SUMIF(AA32:AA35,"=52146028",FR32:FR35),2)</f>
        <v>0</v>
      </c>
      <c r="BZ37" s="53">
        <f>ROUND(SUMIF(AA32:AA35,"=52146028",GL32:GL35),2)</f>
        <v>0</v>
      </c>
      <c r="CA37" s="53">
        <f>ROUND(SUMIF(AA32:AA35,"=52146028",GM32:GM35),2)</f>
        <v>116550.21</v>
      </c>
      <c r="CB37" s="53">
        <f>ROUND(SUMIF(AA32:AA35,"=52146028",GN32:GN35),2)</f>
        <v>0</v>
      </c>
      <c r="CC37" s="53">
        <f>ROUND(SUMIF(AA32:AA35,"=52146028",GO32:GO35),2)</f>
        <v>0</v>
      </c>
      <c r="CD37" s="53">
        <f>ROUND(SUMIF(AA32:AA35,"=52146028",GP32:GP35),2)</f>
        <v>116550.21</v>
      </c>
      <c r="CE37" s="53">
        <f>AC37-BX37</f>
        <v>56811</v>
      </c>
      <c r="CF37" s="53">
        <f>AC37-BY37</f>
        <v>56811</v>
      </c>
      <c r="CG37" s="53">
        <f>BX37-BZ37</f>
        <v>0</v>
      </c>
      <c r="CH37" s="53">
        <f>AC37-BX37-BY37+BZ37</f>
        <v>56811</v>
      </c>
      <c r="CI37" s="53">
        <f>BY37-BZ37</f>
        <v>0</v>
      </c>
      <c r="CJ37" s="53">
        <f>ROUND(SUMIF(AA32:AA35,"=52146028",GX32:GX35),2)</f>
        <v>0</v>
      </c>
      <c r="CK37" s="53">
        <f>ROUND(SUMIF(AA32:AA35,"=52146028",GY32:GY35),2)</f>
        <v>0</v>
      </c>
      <c r="CL37" s="53">
        <f>ROUND(SUMIF(AA32:AA35,"=52146028",GZ32:GZ35),2)</f>
        <v>0</v>
      </c>
      <c r="CM37" s="53">
        <f>ROUND(SUMIF(AA32:AA35,"=52146028",HD32:HD35),2)</f>
        <v>0</v>
      </c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>
        <v>0</v>
      </c>
    </row>
    <row r="39" spans="1:245">
      <c r="A39" s="55">
        <v>50</v>
      </c>
      <c r="B39" s="55">
        <v>0</v>
      </c>
      <c r="C39" s="55">
        <v>0</v>
      </c>
      <c r="D39" s="55">
        <v>1</v>
      </c>
      <c r="E39" s="55">
        <v>201</v>
      </c>
      <c r="F39" s="55">
        <f>ROUND(Source!O37,O39)</f>
        <v>102166.83</v>
      </c>
      <c r="G39" s="55" t="s">
        <v>162</v>
      </c>
      <c r="H39" s="55" t="s">
        <v>163</v>
      </c>
      <c r="I39" s="55"/>
      <c r="J39" s="55"/>
      <c r="K39" s="55">
        <v>201</v>
      </c>
      <c r="L39" s="55">
        <v>1</v>
      </c>
      <c r="M39" s="55">
        <v>3</v>
      </c>
      <c r="N39" s="55"/>
      <c r="O39" s="55">
        <v>2</v>
      </c>
      <c r="P39" s="55"/>
      <c r="Q39" s="55"/>
      <c r="R39" s="55"/>
      <c r="S39" s="55"/>
      <c r="T39" s="55"/>
      <c r="U39" s="55"/>
      <c r="V39" s="55"/>
      <c r="W39" s="55">
        <v>102166.83</v>
      </c>
      <c r="X39" s="55">
        <v>1</v>
      </c>
      <c r="Y39" s="55">
        <v>102166.83</v>
      </c>
      <c r="Z39" s="55"/>
      <c r="AA39" s="55"/>
      <c r="AB39" s="55"/>
    </row>
    <row r="40" spans="1:245">
      <c r="A40" s="55">
        <v>50</v>
      </c>
      <c r="B40" s="55">
        <v>0</v>
      </c>
      <c r="C40" s="55">
        <v>0</v>
      </c>
      <c r="D40" s="55">
        <v>1</v>
      </c>
      <c r="E40" s="55">
        <v>202</v>
      </c>
      <c r="F40" s="55">
        <f>ROUND(Source!P37,O40)</f>
        <v>56811</v>
      </c>
      <c r="G40" s="55" t="s">
        <v>164</v>
      </c>
      <c r="H40" s="55" t="s">
        <v>165</v>
      </c>
      <c r="I40" s="55"/>
      <c r="J40" s="55"/>
      <c r="K40" s="55">
        <v>202</v>
      </c>
      <c r="L40" s="55">
        <v>2</v>
      </c>
      <c r="M40" s="55">
        <v>3</v>
      </c>
      <c r="N40" s="55"/>
      <c r="O40" s="55">
        <v>2</v>
      </c>
      <c r="P40" s="55"/>
      <c r="Q40" s="55"/>
      <c r="R40" s="55"/>
      <c r="S40" s="55"/>
      <c r="T40" s="55"/>
      <c r="U40" s="55"/>
      <c r="V40" s="55"/>
      <c r="W40" s="55">
        <v>56811</v>
      </c>
      <c r="X40" s="55">
        <v>1</v>
      </c>
      <c r="Y40" s="55">
        <v>56811</v>
      </c>
      <c r="Z40" s="55"/>
      <c r="AA40" s="55"/>
      <c r="AB40" s="55"/>
    </row>
    <row r="41" spans="1:245">
      <c r="A41" s="55">
        <v>50</v>
      </c>
      <c r="B41" s="55">
        <v>0</v>
      </c>
      <c r="C41" s="55">
        <v>0</v>
      </c>
      <c r="D41" s="55">
        <v>1</v>
      </c>
      <c r="E41" s="55">
        <v>222</v>
      </c>
      <c r="F41" s="55">
        <f>ROUND(Source!AO37,O41)</f>
        <v>0</v>
      </c>
      <c r="G41" s="55" t="s">
        <v>166</v>
      </c>
      <c r="H41" s="55" t="s">
        <v>167</v>
      </c>
      <c r="I41" s="55"/>
      <c r="J41" s="55"/>
      <c r="K41" s="55">
        <v>222</v>
      </c>
      <c r="L41" s="55">
        <v>3</v>
      </c>
      <c r="M41" s="55">
        <v>3</v>
      </c>
      <c r="N41" s="55"/>
      <c r="O41" s="55">
        <v>2</v>
      </c>
      <c r="P41" s="55"/>
      <c r="Q41" s="55"/>
      <c r="R41" s="55"/>
      <c r="S41" s="55"/>
      <c r="T41" s="55"/>
      <c r="U41" s="55"/>
      <c r="V41" s="55"/>
      <c r="W41" s="55">
        <v>0</v>
      </c>
      <c r="X41" s="55">
        <v>1</v>
      </c>
      <c r="Y41" s="55">
        <v>0</v>
      </c>
      <c r="Z41" s="55"/>
      <c r="AA41" s="55"/>
      <c r="AB41" s="55"/>
    </row>
    <row r="42" spans="1:245">
      <c r="A42" s="55">
        <v>50</v>
      </c>
      <c r="B42" s="55">
        <v>0</v>
      </c>
      <c r="C42" s="55">
        <v>0</v>
      </c>
      <c r="D42" s="55">
        <v>1</v>
      </c>
      <c r="E42" s="55">
        <v>225</v>
      </c>
      <c r="F42" s="55">
        <f>ROUND(Source!AV37,O42)</f>
        <v>56811</v>
      </c>
      <c r="G42" s="55" t="s">
        <v>168</v>
      </c>
      <c r="H42" s="55" t="s">
        <v>169</v>
      </c>
      <c r="I42" s="55"/>
      <c r="J42" s="55"/>
      <c r="K42" s="55">
        <v>225</v>
      </c>
      <c r="L42" s="55">
        <v>4</v>
      </c>
      <c r="M42" s="55">
        <v>3</v>
      </c>
      <c r="N42" s="55"/>
      <c r="O42" s="55">
        <v>2</v>
      </c>
      <c r="P42" s="55"/>
      <c r="Q42" s="55"/>
      <c r="R42" s="55"/>
      <c r="S42" s="55"/>
      <c r="T42" s="55"/>
      <c r="U42" s="55"/>
      <c r="V42" s="55"/>
      <c r="W42" s="55">
        <v>56811</v>
      </c>
      <c r="X42" s="55">
        <v>1</v>
      </c>
      <c r="Y42" s="55">
        <v>56811</v>
      </c>
      <c r="Z42" s="55"/>
      <c r="AA42" s="55"/>
      <c r="AB42" s="55"/>
    </row>
    <row r="43" spans="1:245">
      <c r="A43" s="55">
        <v>50</v>
      </c>
      <c r="B43" s="55">
        <v>0</v>
      </c>
      <c r="C43" s="55">
        <v>0</v>
      </c>
      <c r="D43" s="55">
        <v>1</v>
      </c>
      <c r="E43" s="55">
        <v>226</v>
      </c>
      <c r="F43" s="55">
        <f>ROUND(Source!AW37,O43)</f>
        <v>56811</v>
      </c>
      <c r="G43" s="55" t="s">
        <v>170</v>
      </c>
      <c r="H43" s="55" t="s">
        <v>171</v>
      </c>
      <c r="I43" s="55"/>
      <c r="J43" s="55"/>
      <c r="K43" s="55">
        <v>226</v>
      </c>
      <c r="L43" s="55">
        <v>5</v>
      </c>
      <c r="M43" s="55">
        <v>3</v>
      </c>
      <c r="N43" s="55"/>
      <c r="O43" s="55">
        <v>2</v>
      </c>
      <c r="P43" s="55"/>
      <c r="Q43" s="55"/>
      <c r="R43" s="55"/>
      <c r="S43" s="55"/>
      <c r="T43" s="55"/>
      <c r="U43" s="55"/>
      <c r="V43" s="55"/>
      <c r="W43" s="55">
        <v>56811</v>
      </c>
      <c r="X43" s="55">
        <v>1</v>
      </c>
      <c r="Y43" s="55">
        <v>56811</v>
      </c>
      <c r="Z43" s="55"/>
      <c r="AA43" s="55"/>
      <c r="AB43" s="55"/>
    </row>
    <row r="44" spans="1:245">
      <c r="A44" s="55">
        <v>50</v>
      </c>
      <c r="B44" s="55">
        <v>0</v>
      </c>
      <c r="C44" s="55">
        <v>0</v>
      </c>
      <c r="D44" s="55">
        <v>1</v>
      </c>
      <c r="E44" s="55">
        <v>227</v>
      </c>
      <c r="F44" s="55">
        <f>ROUND(Source!AX37,O44)</f>
        <v>0</v>
      </c>
      <c r="G44" s="55" t="s">
        <v>172</v>
      </c>
      <c r="H44" s="55" t="s">
        <v>173</v>
      </c>
      <c r="I44" s="55"/>
      <c r="J44" s="55"/>
      <c r="K44" s="55">
        <v>227</v>
      </c>
      <c r="L44" s="55">
        <v>6</v>
      </c>
      <c r="M44" s="55">
        <v>3</v>
      </c>
      <c r="N44" s="55"/>
      <c r="O44" s="55">
        <v>2</v>
      </c>
      <c r="P44" s="55"/>
      <c r="Q44" s="55"/>
      <c r="R44" s="55"/>
      <c r="S44" s="55"/>
      <c r="T44" s="55"/>
      <c r="U44" s="55"/>
      <c r="V44" s="55"/>
      <c r="W44" s="55">
        <v>0</v>
      </c>
      <c r="X44" s="55">
        <v>1</v>
      </c>
      <c r="Y44" s="55">
        <v>0</v>
      </c>
      <c r="Z44" s="55"/>
      <c r="AA44" s="55"/>
      <c r="AB44" s="55"/>
    </row>
    <row r="45" spans="1:245">
      <c r="A45" s="55">
        <v>50</v>
      </c>
      <c r="B45" s="55">
        <v>0</v>
      </c>
      <c r="C45" s="55">
        <v>0</v>
      </c>
      <c r="D45" s="55">
        <v>1</v>
      </c>
      <c r="E45" s="55">
        <v>228</v>
      </c>
      <c r="F45" s="55">
        <f>ROUND(Source!AY37,O45)</f>
        <v>56811</v>
      </c>
      <c r="G45" s="55" t="s">
        <v>174</v>
      </c>
      <c r="H45" s="55" t="s">
        <v>175</v>
      </c>
      <c r="I45" s="55"/>
      <c r="J45" s="55"/>
      <c r="K45" s="55">
        <v>228</v>
      </c>
      <c r="L45" s="55">
        <v>7</v>
      </c>
      <c r="M45" s="55">
        <v>3</v>
      </c>
      <c r="N45" s="55"/>
      <c r="O45" s="55">
        <v>2</v>
      </c>
      <c r="P45" s="55"/>
      <c r="Q45" s="55"/>
      <c r="R45" s="55"/>
      <c r="S45" s="55"/>
      <c r="T45" s="55"/>
      <c r="U45" s="55"/>
      <c r="V45" s="55"/>
      <c r="W45" s="55">
        <v>56811</v>
      </c>
      <c r="X45" s="55">
        <v>1</v>
      </c>
      <c r="Y45" s="55">
        <v>56811</v>
      </c>
      <c r="Z45" s="55"/>
      <c r="AA45" s="55"/>
      <c r="AB45" s="55"/>
    </row>
    <row r="46" spans="1:245">
      <c r="A46" s="55">
        <v>50</v>
      </c>
      <c r="B46" s="55">
        <v>0</v>
      </c>
      <c r="C46" s="55">
        <v>0</v>
      </c>
      <c r="D46" s="55">
        <v>1</v>
      </c>
      <c r="E46" s="55">
        <v>216</v>
      </c>
      <c r="F46" s="55">
        <f>ROUND(Source!AP37,O46)</f>
        <v>0</v>
      </c>
      <c r="G46" s="55" t="s">
        <v>176</v>
      </c>
      <c r="H46" s="55" t="s">
        <v>177</v>
      </c>
      <c r="I46" s="55"/>
      <c r="J46" s="55"/>
      <c r="K46" s="55">
        <v>216</v>
      </c>
      <c r="L46" s="55">
        <v>8</v>
      </c>
      <c r="M46" s="55">
        <v>3</v>
      </c>
      <c r="N46" s="55"/>
      <c r="O46" s="55">
        <v>2</v>
      </c>
      <c r="P46" s="55"/>
      <c r="Q46" s="55"/>
      <c r="R46" s="55"/>
      <c r="S46" s="55"/>
      <c r="T46" s="55"/>
      <c r="U46" s="55"/>
      <c r="V46" s="55"/>
      <c r="W46" s="55">
        <v>0</v>
      </c>
      <c r="X46" s="55">
        <v>1</v>
      </c>
      <c r="Y46" s="55">
        <v>0</v>
      </c>
      <c r="Z46" s="55"/>
      <c r="AA46" s="55"/>
      <c r="AB46" s="55"/>
    </row>
    <row r="47" spans="1:245">
      <c r="A47" s="55">
        <v>50</v>
      </c>
      <c r="B47" s="55">
        <v>0</v>
      </c>
      <c r="C47" s="55">
        <v>0</v>
      </c>
      <c r="D47" s="55">
        <v>1</v>
      </c>
      <c r="E47" s="55">
        <v>223</v>
      </c>
      <c r="F47" s="55">
        <f>ROUND(Source!AQ37,O47)</f>
        <v>0</v>
      </c>
      <c r="G47" s="55" t="s">
        <v>178</v>
      </c>
      <c r="H47" s="55" t="s">
        <v>179</v>
      </c>
      <c r="I47" s="55"/>
      <c r="J47" s="55"/>
      <c r="K47" s="55">
        <v>223</v>
      </c>
      <c r="L47" s="55">
        <v>9</v>
      </c>
      <c r="M47" s="55">
        <v>3</v>
      </c>
      <c r="N47" s="55"/>
      <c r="O47" s="55">
        <v>2</v>
      </c>
      <c r="P47" s="55"/>
      <c r="Q47" s="55"/>
      <c r="R47" s="55"/>
      <c r="S47" s="55"/>
      <c r="T47" s="55"/>
      <c r="U47" s="55"/>
      <c r="V47" s="55"/>
      <c r="W47" s="55">
        <v>0</v>
      </c>
      <c r="X47" s="55">
        <v>1</v>
      </c>
      <c r="Y47" s="55">
        <v>0</v>
      </c>
      <c r="Z47" s="55"/>
      <c r="AA47" s="55"/>
      <c r="AB47" s="55"/>
    </row>
    <row r="48" spans="1:245">
      <c r="A48" s="55">
        <v>50</v>
      </c>
      <c r="B48" s="55">
        <v>0</v>
      </c>
      <c r="C48" s="55">
        <v>0</v>
      </c>
      <c r="D48" s="55">
        <v>1</v>
      </c>
      <c r="E48" s="55">
        <v>229</v>
      </c>
      <c r="F48" s="55">
        <f>ROUND(Source!AZ37,O48)</f>
        <v>0</v>
      </c>
      <c r="G48" s="55" t="s">
        <v>180</v>
      </c>
      <c r="H48" s="55" t="s">
        <v>181</v>
      </c>
      <c r="I48" s="55"/>
      <c r="J48" s="55"/>
      <c r="K48" s="55">
        <v>229</v>
      </c>
      <c r="L48" s="55">
        <v>10</v>
      </c>
      <c r="M48" s="55">
        <v>3</v>
      </c>
      <c r="N48" s="55"/>
      <c r="O48" s="55">
        <v>2</v>
      </c>
      <c r="P48" s="55"/>
      <c r="Q48" s="55"/>
      <c r="R48" s="55"/>
      <c r="S48" s="55"/>
      <c r="T48" s="55"/>
      <c r="U48" s="55"/>
      <c r="V48" s="55"/>
      <c r="W48" s="55">
        <v>0</v>
      </c>
      <c r="X48" s="55">
        <v>1</v>
      </c>
      <c r="Y48" s="55">
        <v>0</v>
      </c>
      <c r="Z48" s="55"/>
      <c r="AA48" s="55"/>
      <c r="AB48" s="55"/>
    </row>
    <row r="49" spans="1:28">
      <c r="A49" s="55">
        <v>50</v>
      </c>
      <c r="B49" s="55">
        <v>0</v>
      </c>
      <c r="C49" s="55">
        <v>0</v>
      </c>
      <c r="D49" s="55">
        <v>1</v>
      </c>
      <c r="E49" s="55">
        <v>203</v>
      </c>
      <c r="F49" s="55">
        <f>ROUND(Source!Q37,O49)</f>
        <v>35899.83</v>
      </c>
      <c r="G49" s="55" t="s">
        <v>182</v>
      </c>
      <c r="H49" s="55" t="s">
        <v>183</v>
      </c>
      <c r="I49" s="55"/>
      <c r="J49" s="55"/>
      <c r="K49" s="55">
        <v>203</v>
      </c>
      <c r="L49" s="55">
        <v>11</v>
      </c>
      <c r="M49" s="55">
        <v>3</v>
      </c>
      <c r="N49" s="55"/>
      <c r="O49" s="55">
        <v>2</v>
      </c>
      <c r="P49" s="55"/>
      <c r="Q49" s="55"/>
      <c r="R49" s="55"/>
      <c r="S49" s="55"/>
      <c r="T49" s="55"/>
      <c r="U49" s="55"/>
      <c r="V49" s="55"/>
      <c r="W49" s="55">
        <v>35899.83</v>
      </c>
      <c r="X49" s="55">
        <v>1</v>
      </c>
      <c r="Y49" s="55">
        <v>35899.83</v>
      </c>
      <c r="Z49" s="55"/>
      <c r="AA49" s="55"/>
      <c r="AB49" s="55"/>
    </row>
    <row r="50" spans="1:28">
      <c r="A50" s="55">
        <v>50</v>
      </c>
      <c r="B50" s="55">
        <v>0</v>
      </c>
      <c r="C50" s="55">
        <v>0</v>
      </c>
      <c r="D50" s="55">
        <v>1</v>
      </c>
      <c r="E50" s="55">
        <v>231</v>
      </c>
      <c r="F50" s="55">
        <f>ROUND(Source!BB37,O50)</f>
        <v>0</v>
      </c>
      <c r="G50" s="55" t="s">
        <v>184</v>
      </c>
      <c r="H50" s="55" t="s">
        <v>185</v>
      </c>
      <c r="I50" s="55"/>
      <c r="J50" s="55"/>
      <c r="K50" s="55">
        <v>231</v>
      </c>
      <c r="L50" s="55">
        <v>12</v>
      </c>
      <c r="M50" s="55">
        <v>3</v>
      </c>
      <c r="N50" s="55"/>
      <c r="O50" s="55">
        <v>2</v>
      </c>
      <c r="P50" s="55"/>
      <c r="Q50" s="55"/>
      <c r="R50" s="55"/>
      <c r="S50" s="55"/>
      <c r="T50" s="55"/>
      <c r="U50" s="55"/>
      <c r="V50" s="55"/>
      <c r="W50" s="55">
        <v>0</v>
      </c>
      <c r="X50" s="55">
        <v>1</v>
      </c>
      <c r="Y50" s="55">
        <v>0</v>
      </c>
      <c r="Z50" s="55"/>
      <c r="AA50" s="55"/>
      <c r="AB50" s="55"/>
    </row>
    <row r="51" spans="1:28">
      <c r="A51" s="55">
        <v>50</v>
      </c>
      <c r="B51" s="55">
        <v>0</v>
      </c>
      <c r="C51" s="55">
        <v>0</v>
      </c>
      <c r="D51" s="55">
        <v>1</v>
      </c>
      <c r="E51" s="55">
        <v>204</v>
      </c>
      <c r="F51" s="55">
        <f>ROUND(Source!R37,O51)</f>
        <v>18274.86</v>
      </c>
      <c r="G51" s="55" t="s">
        <v>186</v>
      </c>
      <c r="H51" s="55" t="s">
        <v>187</v>
      </c>
      <c r="I51" s="55"/>
      <c r="J51" s="55"/>
      <c r="K51" s="55">
        <v>204</v>
      </c>
      <c r="L51" s="55">
        <v>13</v>
      </c>
      <c r="M51" s="55">
        <v>3</v>
      </c>
      <c r="N51" s="55"/>
      <c r="O51" s="55">
        <v>2</v>
      </c>
      <c r="P51" s="55"/>
      <c r="Q51" s="55"/>
      <c r="R51" s="55"/>
      <c r="S51" s="55"/>
      <c r="T51" s="55"/>
      <c r="U51" s="55"/>
      <c r="V51" s="55"/>
      <c r="W51" s="55">
        <v>18274.86</v>
      </c>
      <c r="X51" s="55">
        <v>1</v>
      </c>
      <c r="Y51" s="55">
        <v>18274.86</v>
      </c>
      <c r="Z51" s="55"/>
      <c r="AA51" s="55"/>
      <c r="AB51" s="55"/>
    </row>
    <row r="52" spans="1:28">
      <c r="A52" s="55">
        <v>50</v>
      </c>
      <c r="B52" s="55">
        <v>0</v>
      </c>
      <c r="C52" s="55">
        <v>0</v>
      </c>
      <c r="D52" s="55">
        <v>1</v>
      </c>
      <c r="E52" s="55">
        <v>205</v>
      </c>
      <c r="F52" s="55">
        <f>ROUND(Source!S37,O52)</f>
        <v>9456</v>
      </c>
      <c r="G52" s="55" t="s">
        <v>188</v>
      </c>
      <c r="H52" s="55" t="s">
        <v>189</v>
      </c>
      <c r="I52" s="55"/>
      <c r="J52" s="55"/>
      <c r="K52" s="55">
        <v>205</v>
      </c>
      <c r="L52" s="55">
        <v>14</v>
      </c>
      <c r="M52" s="55">
        <v>3</v>
      </c>
      <c r="N52" s="55"/>
      <c r="O52" s="55">
        <v>2</v>
      </c>
      <c r="P52" s="55"/>
      <c r="Q52" s="55"/>
      <c r="R52" s="55"/>
      <c r="S52" s="55"/>
      <c r="T52" s="55"/>
      <c r="U52" s="55"/>
      <c r="V52" s="55"/>
      <c r="W52" s="55">
        <v>9456</v>
      </c>
      <c r="X52" s="55">
        <v>1</v>
      </c>
      <c r="Y52" s="55">
        <v>9456</v>
      </c>
      <c r="Z52" s="55"/>
      <c r="AA52" s="55"/>
      <c r="AB52" s="55"/>
    </row>
    <row r="53" spans="1:28">
      <c r="A53" s="55">
        <v>50</v>
      </c>
      <c r="B53" s="55">
        <v>0</v>
      </c>
      <c r="C53" s="55">
        <v>0</v>
      </c>
      <c r="D53" s="55">
        <v>1</v>
      </c>
      <c r="E53" s="55">
        <v>232</v>
      </c>
      <c r="F53" s="55">
        <f>ROUND(Source!BC37,O53)</f>
        <v>0</v>
      </c>
      <c r="G53" s="55" t="s">
        <v>190</v>
      </c>
      <c r="H53" s="55" t="s">
        <v>191</v>
      </c>
      <c r="I53" s="55"/>
      <c r="J53" s="55"/>
      <c r="K53" s="55">
        <v>232</v>
      </c>
      <c r="L53" s="55">
        <v>15</v>
      </c>
      <c r="M53" s="55">
        <v>3</v>
      </c>
      <c r="N53" s="55"/>
      <c r="O53" s="55">
        <v>2</v>
      </c>
      <c r="P53" s="55"/>
      <c r="Q53" s="55"/>
      <c r="R53" s="55"/>
      <c r="S53" s="55"/>
      <c r="T53" s="55"/>
      <c r="U53" s="55"/>
      <c r="V53" s="55"/>
      <c r="W53" s="55">
        <v>0</v>
      </c>
      <c r="X53" s="55">
        <v>1</v>
      </c>
      <c r="Y53" s="55">
        <v>0</v>
      </c>
      <c r="Z53" s="55"/>
      <c r="AA53" s="55"/>
      <c r="AB53" s="55"/>
    </row>
    <row r="54" spans="1:28">
      <c r="A54" s="55">
        <v>50</v>
      </c>
      <c r="B54" s="55">
        <v>0</v>
      </c>
      <c r="C54" s="55">
        <v>0</v>
      </c>
      <c r="D54" s="55">
        <v>1</v>
      </c>
      <c r="E54" s="55">
        <v>214</v>
      </c>
      <c r="F54" s="55">
        <f>ROUND(Source!AS37,O54)</f>
        <v>0</v>
      </c>
      <c r="G54" s="55" t="s">
        <v>192</v>
      </c>
      <c r="H54" s="55" t="s">
        <v>193</v>
      </c>
      <c r="I54" s="55"/>
      <c r="J54" s="55"/>
      <c r="K54" s="55">
        <v>214</v>
      </c>
      <c r="L54" s="55">
        <v>16</v>
      </c>
      <c r="M54" s="55">
        <v>3</v>
      </c>
      <c r="N54" s="55"/>
      <c r="O54" s="55">
        <v>2</v>
      </c>
      <c r="P54" s="55"/>
      <c r="Q54" s="55"/>
      <c r="R54" s="55"/>
      <c r="S54" s="55"/>
      <c r="T54" s="55"/>
      <c r="U54" s="55"/>
      <c r="V54" s="55"/>
      <c r="W54" s="55">
        <v>0</v>
      </c>
      <c r="X54" s="55">
        <v>1</v>
      </c>
      <c r="Y54" s="55">
        <v>0</v>
      </c>
      <c r="Z54" s="55"/>
      <c r="AA54" s="55"/>
      <c r="AB54" s="55"/>
    </row>
    <row r="55" spans="1:28">
      <c r="A55" s="55">
        <v>50</v>
      </c>
      <c r="B55" s="55">
        <v>0</v>
      </c>
      <c r="C55" s="55">
        <v>0</v>
      </c>
      <c r="D55" s="55">
        <v>1</v>
      </c>
      <c r="E55" s="55">
        <v>215</v>
      </c>
      <c r="F55" s="55">
        <f>ROUND(Source!AT37,O55)</f>
        <v>0</v>
      </c>
      <c r="G55" s="55" t="s">
        <v>194</v>
      </c>
      <c r="H55" s="55" t="s">
        <v>195</v>
      </c>
      <c r="I55" s="55"/>
      <c r="J55" s="55"/>
      <c r="K55" s="55">
        <v>215</v>
      </c>
      <c r="L55" s="55">
        <v>17</v>
      </c>
      <c r="M55" s="55">
        <v>3</v>
      </c>
      <c r="N55" s="55"/>
      <c r="O55" s="55">
        <v>2</v>
      </c>
      <c r="P55" s="55"/>
      <c r="Q55" s="55"/>
      <c r="R55" s="55"/>
      <c r="S55" s="55"/>
      <c r="T55" s="55"/>
      <c r="U55" s="55"/>
      <c r="V55" s="55"/>
      <c r="W55" s="55">
        <v>0</v>
      </c>
      <c r="X55" s="55">
        <v>1</v>
      </c>
      <c r="Y55" s="55">
        <v>0</v>
      </c>
      <c r="Z55" s="55"/>
      <c r="AA55" s="55"/>
      <c r="AB55" s="55"/>
    </row>
    <row r="56" spans="1:28">
      <c r="A56" s="55">
        <v>50</v>
      </c>
      <c r="B56" s="55">
        <v>0</v>
      </c>
      <c r="C56" s="55">
        <v>0</v>
      </c>
      <c r="D56" s="55">
        <v>1</v>
      </c>
      <c r="E56" s="55">
        <v>217</v>
      </c>
      <c r="F56" s="55">
        <f>ROUND(Source!AU37,O56)</f>
        <v>116550.21</v>
      </c>
      <c r="G56" s="55" t="s">
        <v>196</v>
      </c>
      <c r="H56" s="55" t="s">
        <v>197</v>
      </c>
      <c r="I56" s="55"/>
      <c r="J56" s="55"/>
      <c r="K56" s="55">
        <v>217</v>
      </c>
      <c r="L56" s="55">
        <v>18</v>
      </c>
      <c r="M56" s="55">
        <v>3</v>
      </c>
      <c r="N56" s="55"/>
      <c r="O56" s="55">
        <v>2</v>
      </c>
      <c r="P56" s="55"/>
      <c r="Q56" s="55"/>
      <c r="R56" s="55"/>
      <c r="S56" s="55"/>
      <c r="T56" s="55"/>
      <c r="U56" s="55"/>
      <c r="V56" s="55"/>
      <c r="W56" s="55">
        <v>116550.21</v>
      </c>
      <c r="X56" s="55">
        <v>1</v>
      </c>
      <c r="Y56" s="55">
        <v>116550.21</v>
      </c>
      <c r="Z56" s="55"/>
      <c r="AA56" s="55"/>
      <c r="AB56" s="55"/>
    </row>
    <row r="57" spans="1:28">
      <c r="A57" s="55">
        <v>50</v>
      </c>
      <c r="B57" s="55">
        <v>0</v>
      </c>
      <c r="C57" s="55">
        <v>0</v>
      </c>
      <c r="D57" s="55">
        <v>1</v>
      </c>
      <c r="E57" s="55">
        <v>230</v>
      </c>
      <c r="F57" s="55">
        <f>ROUND(Source!BA37,O57)</f>
        <v>0</v>
      </c>
      <c r="G57" s="55" t="s">
        <v>198</v>
      </c>
      <c r="H57" s="55" t="s">
        <v>199</v>
      </c>
      <c r="I57" s="55"/>
      <c r="J57" s="55"/>
      <c r="K57" s="55">
        <v>230</v>
      </c>
      <c r="L57" s="55">
        <v>19</v>
      </c>
      <c r="M57" s="55">
        <v>3</v>
      </c>
      <c r="N57" s="55"/>
      <c r="O57" s="55">
        <v>2</v>
      </c>
      <c r="P57" s="55"/>
      <c r="Q57" s="55"/>
      <c r="R57" s="55"/>
      <c r="S57" s="55"/>
      <c r="T57" s="55"/>
      <c r="U57" s="55"/>
      <c r="V57" s="55"/>
      <c r="W57" s="55">
        <v>0</v>
      </c>
      <c r="X57" s="55">
        <v>1</v>
      </c>
      <c r="Y57" s="55">
        <v>0</v>
      </c>
      <c r="Z57" s="55"/>
      <c r="AA57" s="55"/>
      <c r="AB57" s="55"/>
    </row>
    <row r="58" spans="1:28">
      <c r="A58" s="55">
        <v>50</v>
      </c>
      <c r="B58" s="55">
        <v>0</v>
      </c>
      <c r="C58" s="55">
        <v>0</v>
      </c>
      <c r="D58" s="55">
        <v>1</v>
      </c>
      <c r="E58" s="55">
        <v>206</v>
      </c>
      <c r="F58" s="55">
        <f>ROUND(Source!T37,O58)</f>
        <v>0</v>
      </c>
      <c r="G58" s="55" t="s">
        <v>200</v>
      </c>
      <c r="H58" s="55" t="s">
        <v>201</v>
      </c>
      <c r="I58" s="55"/>
      <c r="J58" s="55"/>
      <c r="K58" s="55">
        <v>206</v>
      </c>
      <c r="L58" s="55">
        <v>20</v>
      </c>
      <c r="M58" s="55">
        <v>3</v>
      </c>
      <c r="N58" s="55"/>
      <c r="O58" s="55">
        <v>2</v>
      </c>
      <c r="P58" s="55"/>
      <c r="Q58" s="55"/>
      <c r="R58" s="55"/>
      <c r="S58" s="55"/>
      <c r="T58" s="55"/>
      <c r="U58" s="55"/>
      <c r="V58" s="55"/>
      <c r="W58" s="55">
        <v>0</v>
      </c>
      <c r="X58" s="55">
        <v>1</v>
      </c>
      <c r="Y58" s="55">
        <v>0</v>
      </c>
      <c r="Z58" s="55"/>
      <c r="AA58" s="55"/>
      <c r="AB58" s="55"/>
    </row>
    <row r="59" spans="1:28">
      <c r="A59" s="55">
        <v>50</v>
      </c>
      <c r="B59" s="55">
        <v>0</v>
      </c>
      <c r="C59" s="55">
        <v>0</v>
      </c>
      <c r="D59" s="55">
        <v>1</v>
      </c>
      <c r="E59" s="55">
        <v>207</v>
      </c>
      <c r="F59" s="55">
        <f>Source!U37</f>
        <v>34.5</v>
      </c>
      <c r="G59" s="55" t="s">
        <v>202</v>
      </c>
      <c r="H59" s="55" t="s">
        <v>203</v>
      </c>
      <c r="I59" s="55"/>
      <c r="J59" s="55"/>
      <c r="K59" s="55">
        <v>207</v>
      </c>
      <c r="L59" s="55">
        <v>21</v>
      </c>
      <c r="M59" s="55">
        <v>3</v>
      </c>
      <c r="N59" s="55"/>
      <c r="O59" s="55">
        <v>-1</v>
      </c>
      <c r="P59" s="55"/>
      <c r="Q59" s="55"/>
      <c r="R59" s="55"/>
      <c r="S59" s="55"/>
      <c r="T59" s="55"/>
      <c r="U59" s="55"/>
      <c r="V59" s="55"/>
      <c r="W59" s="55">
        <v>34.5</v>
      </c>
      <c r="X59" s="55">
        <v>1</v>
      </c>
      <c r="Y59" s="55">
        <v>34.5</v>
      </c>
      <c r="Z59" s="55"/>
      <c r="AA59" s="55"/>
      <c r="AB59" s="55"/>
    </row>
    <row r="60" spans="1:28">
      <c r="A60" s="55">
        <v>50</v>
      </c>
      <c r="B60" s="55">
        <v>0</v>
      </c>
      <c r="C60" s="55">
        <v>0</v>
      </c>
      <c r="D60" s="55">
        <v>1</v>
      </c>
      <c r="E60" s="55">
        <v>208</v>
      </c>
      <c r="F60" s="55">
        <f>Source!V37</f>
        <v>0</v>
      </c>
      <c r="G60" s="55" t="s">
        <v>204</v>
      </c>
      <c r="H60" s="55" t="s">
        <v>205</v>
      </c>
      <c r="I60" s="55"/>
      <c r="J60" s="55"/>
      <c r="K60" s="55">
        <v>208</v>
      </c>
      <c r="L60" s="55">
        <v>22</v>
      </c>
      <c r="M60" s="55">
        <v>3</v>
      </c>
      <c r="N60" s="55"/>
      <c r="O60" s="55">
        <v>-1</v>
      </c>
      <c r="P60" s="55"/>
      <c r="Q60" s="55"/>
      <c r="R60" s="55"/>
      <c r="S60" s="55"/>
      <c r="T60" s="55"/>
      <c r="U60" s="55"/>
      <c r="V60" s="55"/>
      <c r="W60" s="55">
        <v>0</v>
      </c>
      <c r="X60" s="55">
        <v>1</v>
      </c>
      <c r="Y60" s="55">
        <v>0</v>
      </c>
      <c r="Z60" s="55"/>
      <c r="AA60" s="55"/>
      <c r="AB60" s="55"/>
    </row>
    <row r="61" spans="1:28">
      <c r="A61" s="55">
        <v>50</v>
      </c>
      <c r="B61" s="55">
        <v>0</v>
      </c>
      <c r="C61" s="55">
        <v>0</v>
      </c>
      <c r="D61" s="55">
        <v>1</v>
      </c>
      <c r="E61" s="55">
        <v>209</v>
      </c>
      <c r="F61" s="55">
        <f>ROUND(Source!W37,O61)</f>
        <v>0</v>
      </c>
      <c r="G61" s="55" t="s">
        <v>206</v>
      </c>
      <c r="H61" s="55" t="s">
        <v>207</v>
      </c>
      <c r="I61" s="55"/>
      <c r="J61" s="55"/>
      <c r="K61" s="55">
        <v>209</v>
      </c>
      <c r="L61" s="55">
        <v>23</v>
      </c>
      <c r="M61" s="55">
        <v>3</v>
      </c>
      <c r="N61" s="55"/>
      <c r="O61" s="55">
        <v>2</v>
      </c>
      <c r="P61" s="55"/>
      <c r="Q61" s="55"/>
      <c r="R61" s="55"/>
      <c r="S61" s="55"/>
      <c r="T61" s="55"/>
      <c r="U61" s="55"/>
      <c r="V61" s="55"/>
      <c r="W61" s="55">
        <v>0</v>
      </c>
      <c r="X61" s="55">
        <v>1</v>
      </c>
      <c r="Y61" s="55">
        <v>0</v>
      </c>
      <c r="Z61" s="55"/>
      <c r="AA61" s="55"/>
      <c r="AB61" s="55"/>
    </row>
    <row r="62" spans="1:28">
      <c r="A62" s="55">
        <v>50</v>
      </c>
      <c r="B62" s="55">
        <v>0</v>
      </c>
      <c r="C62" s="55">
        <v>0</v>
      </c>
      <c r="D62" s="55">
        <v>1</v>
      </c>
      <c r="E62" s="55">
        <v>233</v>
      </c>
      <c r="F62" s="55">
        <f>ROUND(Source!BD37,O62)</f>
        <v>0</v>
      </c>
      <c r="G62" s="55" t="s">
        <v>208</v>
      </c>
      <c r="H62" s="55" t="s">
        <v>209</v>
      </c>
      <c r="I62" s="55"/>
      <c r="J62" s="55"/>
      <c r="K62" s="55">
        <v>233</v>
      </c>
      <c r="L62" s="55">
        <v>24</v>
      </c>
      <c r="M62" s="55">
        <v>3</v>
      </c>
      <c r="N62" s="55"/>
      <c r="O62" s="55">
        <v>2</v>
      </c>
      <c r="P62" s="55"/>
      <c r="Q62" s="55"/>
      <c r="R62" s="55"/>
      <c r="S62" s="55"/>
      <c r="T62" s="55"/>
      <c r="U62" s="55"/>
      <c r="V62" s="55"/>
      <c r="W62" s="55">
        <v>0</v>
      </c>
      <c r="X62" s="55">
        <v>1</v>
      </c>
      <c r="Y62" s="55">
        <v>0</v>
      </c>
      <c r="Z62" s="55"/>
      <c r="AA62" s="55"/>
      <c r="AB62" s="55"/>
    </row>
    <row r="63" spans="1:28">
      <c r="A63" s="55">
        <v>50</v>
      </c>
      <c r="B63" s="55">
        <v>0</v>
      </c>
      <c r="C63" s="55">
        <v>0</v>
      </c>
      <c r="D63" s="55">
        <v>1</v>
      </c>
      <c r="E63" s="55">
        <v>210</v>
      </c>
      <c r="F63" s="55">
        <f>ROUND(Source!X37,O63)</f>
        <v>6619.2</v>
      </c>
      <c r="G63" s="55" t="s">
        <v>210</v>
      </c>
      <c r="H63" s="55" t="s">
        <v>211</v>
      </c>
      <c r="I63" s="55"/>
      <c r="J63" s="55"/>
      <c r="K63" s="55">
        <v>210</v>
      </c>
      <c r="L63" s="55">
        <v>25</v>
      </c>
      <c r="M63" s="55">
        <v>3</v>
      </c>
      <c r="N63" s="55"/>
      <c r="O63" s="55">
        <v>2</v>
      </c>
      <c r="P63" s="55"/>
      <c r="Q63" s="55"/>
      <c r="R63" s="55"/>
      <c r="S63" s="55"/>
      <c r="T63" s="55"/>
      <c r="U63" s="55"/>
      <c r="V63" s="55"/>
      <c r="W63" s="55">
        <v>6619.2</v>
      </c>
      <c r="X63" s="55">
        <v>1</v>
      </c>
      <c r="Y63" s="55">
        <v>6619.2</v>
      </c>
      <c r="Z63" s="55"/>
      <c r="AA63" s="55"/>
      <c r="AB63" s="55"/>
    </row>
    <row r="64" spans="1:28">
      <c r="A64" s="55">
        <v>50</v>
      </c>
      <c r="B64" s="55">
        <v>0</v>
      </c>
      <c r="C64" s="55">
        <v>0</v>
      </c>
      <c r="D64" s="55">
        <v>1</v>
      </c>
      <c r="E64" s="55">
        <v>211</v>
      </c>
      <c r="F64" s="55">
        <f>ROUND(Source!Y37,O64)</f>
        <v>945.6</v>
      </c>
      <c r="G64" s="55" t="s">
        <v>212</v>
      </c>
      <c r="H64" s="55" t="s">
        <v>213</v>
      </c>
      <c r="I64" s="55"/>
      <c r="J64" s="55"/>
      <c r="K64" s="55">
        <v>211</v>
      </c>
      <c r="L64" s="55">
        <v>26</v>
      </c>
      <c r="M64" s="55">
        <v>3</v>
      </c>
      <c r="N64" s="55"/>
      <c r="O64" s="55">
        <v>2</v>
      </c>
      <c r="P64" s="55"/>
      <c r="Q64" s="55"/>
      <c r="R64" s="55"/>
      <c r="S64" s="55"/>
      <c r="T64" s="55"/>
      <c r="U64" s="55"/>
      <c r="V64" s="55"/>
      <c r="W64" s="55">
        <v>945.6</v>
      </c>
      <c r="X64" s="55">
        <v>1</v>
      </c>
      <c r="Y64" s="55">
        <v>945.6</v>
      </c>
      <c r="Z64" s="55"/>
      <c r="AA64" s="55"/>
      <c r="AB64" s="55"/>
    </row>
    <row r="65" spans="1:245">
      <c r="A65" s="55">
        <v>50</v>
      </c>
      <c r="B65" s="55">
        <v>0</v>
      </c>
      <c r="C65" s="55">
        <v>0</v>
      </c>
      <c r="D65" s="55">
        <v>1</v>
      </c>
      <c r="E65" s="55">
        <v>224</v>
      </c>
      <c r="F65" s="55">
        <f>ROUND(Source!AR37,O65)</f>
        <v>116550.21</v>
      </c>
      <c r="G65" s="55" t="s">
        <v>214</v>
      </c>
      <c r="H65" s="55" t="s">
        <v>215</v>
      </c>
      <c r="I65" s="55"/>
      <c r="J65" s="55"/>
      <c r="K65" s="55">
        <v>224</v>
      </c>
      <c r="L65" s="55">
        <v>27</v>
      </c>
      <c r="M65" s="55">
        <v>3</v>
      </c>
      <c r="N65" s="55"/>
      <c r="O65" s="55">
        <v>2</v>
      </c>
      <c r="P65" s="55"/>
      <c r="Q65" s="55"/>
      <c r="R65" s="55"/>
      <c r="S65" s="55"/>
      <c r="T65" s="55"/>
      <c r="U65" s="55"/>
      <c r="V65" s="55"/>
      <c r="W65" s="55">
        <v>116550.21</v>
      </c>
      <c r="X65" s="55">
        <v>1</v>
      </c>
      <c r="Y65" s="55">
        <v>116550.21</v>
      </c>
      <c r="Z65" s="55"/>
      <c r="AA65" s="55"/>
      <c r="AB65" s="55"/>
    </row>
    <row r="66" spans="1:245">
      <c r="A66" s="55">
        <v>50</v>
      </c>
      <c r="B66" s="55">
        <v>1</v>
      </c>
      <c r="C66" s="55">
        <v>0</v>
      </c>
      <c r="D66" s="55">
        <v>2</v>
      </c>
      <c r="E66" s="55">
        <v>0</v>
      </c>
      <c r="F66" s="55">
        <f>ROUND(F65,O66)</f>
        <v>116550.21</v>
      </c>
      <c r="G66" s="55" t="s">
        <v>216</v>
      </c>
      <c r="H66" s="55" t="s">
        <v>217</v>
      </c>
      <c r="I66" s="55"/>
      <c r="J66" s="55"/>
      <c r="K66" s="55">
        <v>212</v>
      </c>
      <c r="L66" s="55">
        <v>28</v>
      </c>
      <c r="M66" s="55">
        <v>0</v>
      </c>
      <c r="N66" s="55"/>
      <c r="O66" s="55">
        <v>2</v>
      </c>
      <c r="P66" s="55"/>
      <c r="Q66" s="55"/>
      <c r="R66" s="55"/>
      <c r="S66" s="55"/>
      <c r="T66" s="55"/>
      <c r="U66" s="55"/>
      <c r="V66" s="55"/>
      <c r="W66" s="55">
        <v>116550.21</v>
      </c>
      <c r="X66" s="55">
        <v>1</v>
      </c>
      <c r="Y66" s="55">
        <v>116550.21</v>
      </c>
      <c r="Z66" s="55"/>
      <c r="AA66" s="55"/>
      <c r="AB66" s="55"/>
    </row>
    <row r="67" spans="1:245">
      <c r="A67" s="55">
        <v>50</v>
      </c>
      <c r="B67" s="55">
        <v>1</v>
      </c>
      <c r="C67" s="55">
        <v>0</v>
      </c>
      <c r="D67" s="55">
        <v>2</v>
      </c>
      <c r="E67" s="55">
        <v>0</v>
      </c>
      <c r="F67" s="55">
        <f>ROUND(F66*0.2,O67)</f>
        <v>23310.04</v>
      </c>
      <c r="G67" s="55" t="s">
        <v>218</v>
      </c>
      <c r="H67" s="55" t="s">
        <v>219</v>
      </c>
      <c r="I67" s="55"/>
      <c r="J67" s="55"/>
      <c r="K67" s="55">
        <v>212</v>
      </c>
      <c r="L67" s="55">
        <v>29</v>
      </c>
      <c r="M67" s="55">
        <v>0</v>
      </c>
      <c r="N67" s="55"/>
      <c r="O67" s="55">
        <v>2</v>
      </c>
      <c r="P67" s="55"/>
      <c r="Q67" s="55"/>
      <c r="R67" s="55"/>
      <c r="S67" s="55"/>
      <c r="T67" s="55"/>
      <c r="U67" s="55"/>
      <c r="V67" s="55"/>
      <c r="W67" s="55">
        <v>23310.04</v>
      </c>
      <c r="X67" s="55">
        <v>1</v>
      </c>
      <c r="Y67" s="55">
        <v>23310.04</v>
      </c>
      <c r="Z67" s="55"/>
      <c r="AA67" s="55"/>
      <c r="AB67" s="55"/>
    </row>
    <row r="68" spans="1:245">
      <c r="A68" s="55">
        <v>50</v>
      </c>
      <c r="B68" s="55">
        <v>1</v>
      </c>
      <c r="C68" s="55">
        <v>0</v>
      </c>
      <c r="D68" s="55">
        <v>2</v>
      </c>
      <c r="E68" s="55">
        <v>213</v>
      </c>
      <c r="F68" s="55">
        <f>ROUND(F66+F67,O68)</f>
        <v>139860.25</v>
      </c>
      <c r="G68" s="55" t="s">
        <v>220</v>
      </c>
      <c r="H68" s="55" t="s">
        <v>214</v>
      </c>
      <c r="I68" s="55"/>
      <c r="J68" s="55"/>
      <c r="K68" s="55">
        <v>212</v>
      </c>
      <c r="L68" s="55">
        <v>30</v>
      </c>
      <c r="M68" s="55">
        <v>0</v>
      </c>
      <c r="N68" s="55"/>
      <c r="O68" s="55">
        <v>2</v>
      </c>
      <c r="P68" s="55"/>
      <c r="Q68" s="55"/>
      <c r="R68" s="55"/>
      <c r="S68" s="55"/>
      <c r="T68" s="55"/>
      <c r="U68" s="55"/>
      <c r="V68" s="55"/>
      <c r="W68" s="55">
        <v>139860.25</v>
      </c>
      <c r="X68" s="55">
        <v>1</v>
      </c>
      <c r="Y68" s="55">
        <v>139860.25</v>
      </c>
      <c r="Z68" s="55"/>
      <c r="AA68" s="55"/>
      <c r="AB68" s="55"/>
    </row>
    <row r="69" spans="1:245">
      <c r="A69" s="55">
        <v>50</v>
      </c>
      <c r="B69" s="55">
        <v>1</v>
      </c>
      <c r="C69" s="55">
        <v>0</v>
      </c>
      <c r="D69" s="55">
        <v>2</v>
      </c>
      <c r="E69" s="55">
        <v>0</v>
      </c>
      <c r="F69" s="55">
        <f>ROUND(F68*0.5857501461,O69)</f>
        <v>81923.16</v>
      </c>
      <c r="G69" s="55" t="s">
        <v>221</v>
      </c>
      <c r="H69" s="55" t="s">
        <v>222</v>
      </c>
      <c r="I69" s="55"/>
      <c r="J69" s="55"/>
      <c r="K69" s="55">
        <v>212</v>
      </c>
      <c r="L69" s="55">
        <v>31</v>
      </c>
      <c r="M69" s="55">
        <v>0</v>
      </c>
      <c r="N69" s="55"/>
      <c r="O69" s="55">
        <v>2</v>
      </c>
      <c r="P69" s="55"/>
      <c r="Q69" s="55"/>
      <c r="R69" s="55"/>
      <c r="S69" s="55"/>
      <c r="T69" s="55"/>
      <c r="U69" s="55"/>
      <c r="V69" s="55"/>
      <c r="W69" s="55">
        <v>81923.16</v>
      </c>
      <c r="X69" s="55">
        <v>1</v>
      </c>
      <c r="Y69" s="55">
        <v>81923.16</v>
      </c>
      <c r="Z69" s="55"/>
      <c r="AA69" s="55"/>
      <c r="AB69" s="55"/>
    </row>
    <row r="71" spans="1:245">
      <c r="A71" s="52">
        <v>5</v>
      </c>
      <c r="B71" s="52">
        <v>1</v>
      </c>
      <c r="C71" s="52"/>
      <c r="D71" s="52">
        <f>ROW(A80)</f>
        <v>80</v>
      </c>
      <c r="E71" s="52"/>
      <c r="F71" s="52" t="s">
        <v>140</v>
      </c>
      <c r="G71" s="52" t="s">
        <v>223</v>
      </c>
      <c r="H71" s="52"/>
      <c r="I71" s="52">
        <v>0</v>
      </c>
      <c r="J71" s="52"/>
      <c r="K71" s="52">
        <v>-1</v>
      </c>
      <c r="L71" s="52"/>
      <c r="M71" s="52"/>
      <c r="N71" s="52"/>
      <c r="O71" s="52"/>
      <c r="P71" s="52"/>
      <c r="Q71" s="52"/>
      <c r="R71" s="52"/>
      <c r="S71" s="52">
        <v>0</v>
      </c>
      <c r="T71" s="52"/>
      <c r="U71" s="52"/>
      <c r="V71" s="52">
        <v>0</v>
      </c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>
        <v>0</v>
      </c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>
        <v>0</v>
      </c>
    </row>
    <row r="73" spans="1:245">
      <c r="A73" s="53">
        <v>52</v>
      </c>
      <c r="B73" s="53">
        <f t="shared" ref="B73:G73" si="74">B80</f>
        <v>1</v>
      </c>
      <c r="C73" s="53">
        <f t="shared" si="74"/>
        <v>5</v>
      </c>
      <c r="D73" s="53">
        <f t="shared" si="74"/>
        <v>71</v>
      </c>
      <c r="E73" s="53">
        <f t="shared" si="74"/>
        <v>0</v>
      </c>
      <c r="F73" s="53" t="str">
        <f t="shared" si="74"/>
        <v>Новый подраздел</v>
      </c>
      <c r="G73" s="53" t="str">
        <f t="shared" si="74"/>
        <v>Замена бортового камня - 20,0 м.п.</v>
      </c>
      <c r="H73" s="53"/>
      <c r="I73" s="53"/>
      <c r="J73" s="53"/>
      <c r="K73" s="53"/>
      <c r="L73" s="53"/>
      <c r="M73" s="53"/>
      <c r="N73" s="53"/>
      <c r="O73" s="53">
        <f t="shared" ref="O73:AT73" si="75">O80</f>
        <v>24513.5</v>
      </c>
      <c r="P73" s="53">
        <f t="shared" si="75"/>
        <v>11491</v>
      </c>
      <c r="Q73" s="53">
        <f t="shared" si="75"/>
        <v>10059.700000000001</v>
      </c>
      <c r="R73" s="53">
        <f t="shared" si="75"/>
        <v>5529.84</v>
      </c>
      <c r="S73" s="53">
        <f t="shared" si="75"/>
        <v>2962.8</v>
      </c>
      <c r="T73" s="53">
        <f t="shared" si="75"/>
        <v>0</v>
      </c>
      <c r="U73" s="53">
        <f t="shared" si="75"/>
        <v>13.200000000000001</v>
      </c>
      <c r="V73" s="53">
        <f t="shared" si="75"/>
        <v>0</v>
      </c>
      <c r="W73" s="53">
        <f t="shared" si="75"/>
        <v>0</v>
      </c>
      <c r="X73" s="53">
        <f t="shared" si="75"/>
        <v>2073.96</v>
      </c>
      <c r="Y73" s="53">
        <f t="shared" si="75"/>
        <v>296.27999999999997</v>
      </c>
      <c r="Z73" s="53">
        <f t="shared" si="75"/>
        <v>0</v>
      </c>
      <c r="AA73" s="53">
        <f t="shared" si="75"/>
        <v>0</v>
      </c>
      <c r="AB73" s="53">
        <f t="shared" si="75"/>
        <v>24513.5</v>
      </c>
      <c r="AC73" s="53">
        <f t="shared" si="75"/>
        <v>11491</v>
      </c>
      <c r="AD73" s="53">
        <f t="shared" si="75"/>
        <v>10059.700000000001</v>
      </c>
      <c r="AE73" s="53">
        <f t="shared" si="75"/>
        <v>5529.84</v>
      </c>
      <c r="AF73" s="53">
        <f t="shared" si="75"/>
        <v>2962.8</v>
      </c>
      <c r="AG73" s="53">
        <f t="shared" si="75"/>
        <v>0</v>
      </c>
      <c r="AH73" s="53">
        <f t="shared" si="75"/>
        <v>13.200000000000001</v>
      </c>
      <c r="AI73" s="53">
        <f t="shared" si="75"/>
        <v>0</v>
      </c>
      <c r="AJ73" s="53">
        <f t="shared" si="75"/>
        <v>0</v>
      </c>
      <c r="AK73" s="53">
        <f t="shared" si="75"/>
        <v>2073.96</v>
      </c>
      <c r="AL73" s="53">
        <f t="shared" si="75"/>
        <v>296.27999999999997</v>
      </c>
      <c r="AM73" s="53">
        <f t="shared" si="75"/>
        <v>0</v>
      </c>
      <c r="AN73" s="53">
        <f t="shared" si="75"/>
        <v>0</v>
      </c>
      <c r="AO73" s="53">
        <f t="shared" si="75"/>
        <v>0</v>
      </c>
      <c r="AP73" s="53">
        <f t="shared" si="75"/>
        <v>0</v>
      </c>
      <c r="AQ73" s="53">
        <f t="shared" si="75"/>
        <v>0</v>
      </c>
      <c r="AR73" s="53">
        <f t="shared" si="75"/>
        <v>29324.97</v>
      </c>
      <c r="AS73" s="53">
        <f t="shared" si="75"/>
        <v>0</v>
      </c>
      <c r="AT73" s="53">
        <f t="shared" si="75"/>
        <v>0</v>
      </c>
      <c r="AU73" s="53">
        <f t="shared" ref="AU73:BZ73" si="76">AU80</f>
        <v>29324.97</v>
      </c>
      <c r="AV73" s="53">
        <f t="shared" si="76"/>
        <v>11491</v>
      </c>
      <c r="AW73" s="53">
        <f t="shared" si="76"/>
        <v>11491</v>
      </c>
      <c r="AX73" s="53">
        <f t="shared" si="76"/>
        <v>0</v>
      </c>
      <c r="AY73" s="53">
        <f t="shared" si="76"/>
        <v>11491</v>
      </c>
      <c r="AZ73" s="53">
        <f t="shared" si="76"/>
        <v>0</v>
      </c>
      <c r="BA73" s="53">
        <f t="shared" si="76"/>
        <v>0</v>
      </c>
      <c r="BB73" s="53">
        <f t="shared" si="76"/>
        <v>0</v>
      </c>
      <c r="BC73" s="53">
        <f t="shared" si="76"/>
        <v>0</v>
      </c>
      <c r="BD73" s="53">
        <f t="shared" si="76"/>
        <v>0</v>
      </c>
      <c r="BE73" s="53">
        <f t="shared" si="76"/>
        <v>0</v>
      </c>
      <c r="BF73" s="53">
        <f t="shared" si="76"/>
        <v>0</v>
      </c>
      <c r="BG73" s="53">
        <f t="shared" si="76"/>
        <v>0</v>
      </c>
      <c r="BH73" s="53">
        <f t="shared" si="76"/>
        <v>0</v>
      </c>
      <c r="BI73" s="53">
        <f t="shared" si="76"/>
        <v>0</v>
      </c>
      <c r="BJ73" s="53">
        <f t="shared" si="76"/>
        <v>0</v>
      </c>
      <c r="BK73" s="53">
        <f t="shared" si="76"/>
        <v>0</v>
      </c>
      <c r="BL73" s="53">
        <f t="shared" si="76"/>
        <v>0</v>
      </c>
      <c r="BM73" s="53">
        <f t="shared" si="76"/>
        <v>0</v>
      </c>
      <c r="BN73" s="53">
        <f t="shared" si="76"/>
        <v>0</v>
      </c>
      <c r="BO73" s="53">
        <f t="shared" si="76"/>
        <v>0</v>
      </c>
      <c r="BP73" s="53">
        <f t="shared" si="76"/>
        <v>0</v>
      </c>
      <c r="BQ73" s="53">
        <f t="shared" si="76"/>
        <v>0</v>
      </c>
      <c r="BR73" s="53">
        <f t="shared" si="76"/>
        <v>0</v>
      </c>
      <c r="BS73" s="53">
        <f t="shared" si="76"/>
        <v>0</v>
      </c>
      <c r="BT73" s="53">
        <f t="shared" si="76"/>
        <v>0</v>
      </c>
      <c r="BU73" s="53">
        <f t="shared" si="76"/>
        <v>0</v>
      </c>
      <c r="BV73" s="53">
        <f t="shared" si="76"/>
        <v>0</v>
      </c>
      <c r="BW73" s="53">
        <f t="shared" si="76"/>
        <v>0</v>
      </c>
      <c r="BX73" s="53">
        <f t="shared" si="76"/>
        <v>0</v>
      </c>
      <c r="BY73" s="53">
        <f t="shared" si="76"/>
        <v>0</v>
      </c>
      <c r="BZ73" s="53">
        <f t="shared" si="76"/>
        <v>0</v>
      </c>
      <c r="CA73" s="53">
        <f t="shared" ref="CA73:DF73" si="77">CA80</f>
        <v>29324.97</v>
      </c>
      <c r="CB73" s="53">
        <f t="shared" si="77"/>
        <v>0</v>
      </c>
      <c r="CC73" s="53">
        <f t="shared" si="77"/>
        <v>0</v>
      </c>
      <c r="CD73" s="53">
        <f t="shared" si="77"/>
        <v>29324.97</v>
      </c>
      <c r="CE73" s="53">
        <f t="shared" si="77"/>
        <v>11491</v>
      </c>
      <c r="CF73" s="53">
        <f t="shared" si="77"/>
        <v>11491</v>
      </c>
      <c r="CG73" s="53">
        <f t="shared" si="77"/>
        <v>0</v>
      </c>
      <c r="CH73" s="53">
        <f t="shared" si="77"/>
        <v>11491</v>
      </c>
      <c r="CI73" s="53">
        <f t="shared" si="77"/>
        <v>0</v>
      </c>
      <c r="CJ73" s="53">
        <f t="shared" si="77"/>
        <v>0</v>
      </c>
      <c r="CK73" s="53">
        <f t="shared" si="77"/>
        <v>0</v>
      </c>
      <c r="CL73" s="53">
        <f t="shared" si="77"/>
        <v>0</v>
      </c>
      <c r="CM73" s="53">
        <f t="shared" si="77"/>
        <v>0</v>
      </c>
      <c r="CN73" s="53">
        <f t="shared" si="77"/>
        <v>0</v>
      </c>
      <c r="CO73" s="53">
        <f t="shared" si="77"/>
        <v>0</v>
      </c>
      <c r="CP73" s="53">
        <f t="shared" si="77"/>
        <v>0</v>
      </c>
      <c r="CQ73" s="53">
        <f t="shared" si="77"/>
        <v>0</v>
      </c>
      <c r="CR73" s="53">
        <f t="shared" si="77"/>
        <v>0</v>
      </c>
      <c r="CS73" s="53">
        <f t="shared" si="77"/>
        <v>0</v>
      </c>
      <c r="CT73" s="53">
        <f t="shared" si="77"/>
        <v>0</v>
      </c>
      <c r="CU73" s="53">
        <f t="shared" si="77"/>
        <v>0</v>
      </c>
      <c r="CV73" s="53">
        <f t="shared" si="77"/>
        <v>0</v>
      </c>
      <c r="CW73" s="53">
        <f t="shared" si="77"/>
        <v>0</v>
      </c>
      <c r="CX73" s="53">
        <f t="shared" si="77"/>
        <v>0</v>
      </c>
      <c r="CY73" s="53">
        <f t="shared" si="77"/>
        <v>0</v>
      </c>
      <c r="CZ73" s="53">
        <f t="shared" si="77"/>
        <v>0</v>
      </c>
      <c r="DA73" s="53">
        <f t="shared" si="77"/>
        <v>0</v>
      </c>
      <c r="DB73" s="53">
        <f t="shared" si="77"/>
        <v>0</v>
      </c>
      <c r="DC73" s="53">
        <f t="shared" si="77"/>
        <v>0</v>
      </c>
      <c r="DD73" s="53">
        <f t="shared" si="77"/>
        <v>0</v>
      </c>
      <c r="DE73" s="53">
        <f t="shared" si="77"/>
        <v>0</v>
      </c>
      <c r="DF73" s="53">
        <f t="shared" si="77"/>
        <v>0</v>
      </c>
      <c r="DG73" s="54">
        <f t="shared" ref="DG73:EL73" si="78">DG80</f>
        <v>0</v>
      </c>
      <c r="DH73" s="54">
        <f t="shared" si="78"/>
        <v>0</v>
      </c>
      <c r="DI73" s="54">
        <f t="shared" si="78"/>
        <v>0</v>
      </c>
      <c r="DJ73" s="54">
        <f t="shared" si="78"/>
        <v>0</v>
      </c>
      <c r="DK73" s="54">
        <f t="shared" si="78"/>
        <v>0</v>
      </c>
      <c r="DL73" s="54">
        <f t="shared" si="78"/>
        <v>0</v>
      </c>
      <c r="DM73" s="54">
        <f t="shared" si="78"/>
        <v>0</v>
      </c>
      <c r="DN73" s="54">
        <f t="shared" si="78"/>
        <v>0</v>
      </c>
      <c r="DO73" s="54">
        <f t="shared" si="78"/>
        <v>0</v>
      </c>
      <c r="DP73" s="54">
        <f t="shared" si="78"/>
        <v>0</v>
      </c>
      <c r="DQ73" s="54">
        <f t="shared" si="78"/>
        <v>0</v>
      </c>
      <c r="DR73" s="54">
        <f t="shared" si="78"/>
        <v>0</v>
      </c>
      <c r="DS73" s="54">
        <f t="shared" si="78"/>
        <v>0</v>
      </c>
      <c r="DT73" s="54">
        <f t="shared" si="78"/>
        <v>0</v>
      </c>
      <c r="DU73" s="54">
        <f t="shared" si="78"/>
        <v>0</v>
      </c>
      <c r="DV73" s="54">
        <f t="shared" si="78"/>
        <v>0</v>
      </c>
      <c r="DW73" s="54">
        <f t="shared" si="78"/>
        <v>0</v>
      </c>
      <c r="DX73" s="54">
        <f t="shared" si="78"/>
        <v>0</v>
      </c>
      <c r="DY73" s="54">
        <f t="shared" si="78"/>
        <v>0</v>
      </c>
      <c r="DZ73" s="54">
        <f t="shared" si="78"/>
        <v>0</v>
      </c>
      <c r="EA73" s="54">
        <f t="shared" si="78"/>
        <v>0</v>
      </c>
      <c r="EB73" s="54">
        <f t="shared" si="78"/>
        <v>0</v>
      </c>
      <c r="EC73" s="54">
        <f t="shared" si="78"/>
        <v>0</v>
      </c>
      <c r="ED73" s="54">
        <f t="shared" si="78"/>
        <v>0</v>
      </c>
      <c r="EE73" s="54">
        <f t="shared" si="78"/>
        <v>0</v>
      </c>
      <c r="EF73" s="54">
        <f t="shared" si="78"/>
        <v>0</v>
      </c>
      <c r="EG73" s="54">
        <f t="shared" si="78"/>
        <v>0</v>
      </c>
      <c r="EH73" s="54">
        <f t="shared" si="78"/>
        <v>0</v>
      </c>
      <c r="EI73" s="54">
        <f t="shared" si="78"/>
        <v>0</v>
      </c>
      <c r="EJ73" s="54">
        <f t="shared" si="78"/>
        <v>0</v>
      </c>
      <c r="EK73" s="54">
        <f t="shared" si="78"/>
        <v>0</v>
      </c>
      <c r="EL73" s="54">
        <f t="shared" si="78"/>
        <v>0</v>
      </c>
      <c r="EM73" s="54">
        <f t="shared" ref="EM73:FR73" si="79">EM80</f>
        <v>0</v>
      </c>
      <c r="EN73" s="54">
        <f t="shared" si="79"/>
        <v>0</v>
      </c>
      <c r="EO73" s="54">
        <f t="shared" si="79"/>
        <v>0</v>
      </c>
      <c r="EP73" s="54">
        <f t="shared" si="79"/>
        <v>0</v>
      </c>
      <c r="EQ73" s="54">
        <f t="shared" si="79"/>
        <v>0</v>
      </c>
      <c r="ER73" s="54">
        <f t="shared" si="79"/>
        <v>0</v>
      </c>
      <c r="ES73" s="54">
        <f t="shared" si="79"/>
        <v>0</v>
      </c>
      <c r="ET73" s="54">
        <f t="shared" si="79"/>
        <v>0</v>
      </c>
      <c r="EU73" s="54">
        <f t="shared" si="79"/>
        <v>0</v>
      </c>
      <c r="EV73" s="54">
        <f t="shared" si="79"/>
        <v>0</v>
      </c>
      <c r="EW73" s="54">
        <f t="shared" si="79"/>
        <v>0</v>
      </c>
      <c r="EX73" s="54">
        <f t="shared" si="79"/>
        <v>0</v>
      </c>
      <c r="EY73" s="54">
        <f t="shared" si="79"/>
        <v>0</v>
      </c>
      <c r="EZ73" s="54">
        <f t="shared" si="79"/>
        <v>0</v>
      </c>
      <c r="FA73" s="54">
        <f t="shared" si="79"/>
        <v>0</v>
      </c>
      <c r="FB73" s="54">
        <f t="shared" si="79"/>
        <v>0</v>
      </c>
      <c r="FC73" s="54">
        <f t="shared" si="79"/>
        <v>0</v>
      </c>
      <c r="FD73" s="54">
        <f t="shared" si="79"/>
        <v>0</v>
      </c>
      <c r="FE73" s="54">
        <f t="shared" si="79"/>
        <v>0</v>
      </c>
      <c r="FF73" s="54">
        <f t="shared" si="79"/>
        <v>0</v>
      </c>
      <c r="FG73" s="54">
        <f t="shared" si="79"/>
        <v>0</v>
      </c>
      <c r="FH73" s="54">
        <f t="shared" si="79"/>
        <v>0</v>
      </c>
      <c r="FI73" s="54">
        <f t="shared" si="79"/>
        <v>0</v>
      </c>
      <c r="FJ73" s="54">
        <f t="shared" si="79"/>
        <v>0</v>
      </c>
      <c r="FK73" s="54">
        <f t="shared" si="79"/>
        <v>0</v>
      </c>
      <c r="FL73" s="54">
        <f t="shared" si="79"/>
        <v>0</v>
      </c>
      <c r="FM73" s="54">
        <f t="shared" si="79"/>
        <v>0</v>
      </c>
      <c r="FN73" s="54">
        <f t="shared" si="79"/>
        <v>0</v>
      </c>
      <c r="FO73" s="54">
        <f t="shared" si="79"/>
        <v>0</v>
      </c>
      <c r="FP73" s="54">
        <f t="shared" si="79"/>
        <v>0</v>
      </c>
      <c r="FQ73" s="54">
        <f t="shared" si="79"/>
        <v>0</v>
      </c>
      <c r="FR73" s="54">
        <f t="shared" si="79"/>
        <v>0</v>
      </c>
      <c r="FS73" s="54">
        <f t="shared" ref="FS73:GX73" si="80">FS80</f>
        <v>0</v>
      </c>
      <c r="FT73" s="54">
        <f t="shared" si="80"/>
        <v>0</v>
      </c>
      <c r="FU73" s="54">
        <f t="shared" si="80"/>
        <v>0</v>
      </c>
      <c r="FV73" s="54">
        <f t="shared" si="80"/>
        <v>0</v>
      </c>
      <c r="FW73" s="54">
        <f t="shared" si="80"/>
        <v>0</v>
      </c>
      <c r="FX73" s="54">
        <f t="shared" si="80"/>
        <v>0</v>
      </c>
      <c r="FY73" s="54">
        <f t="shared" si="80"/>
        <v>0</v>
      </c>
      <c r="FZ73" s="54">
        <f t="shared" si="80"/>
        <v>0</v>
      </c>
      <c r="GA73" s="54">
        <f t="shared" si="80"/>
        <v>0</v>
      </c>
      <c r="GB73" s="54">
        <f t="shared" si="80"/>
        <v>0</v>
      </c>
      <c r="GC73" s="54">
        <f t="shared" si="80"/>
        <v>0</v>
      </c>
      <c r="GD73" s="54">
        <f t="shared" si="80"/>
        <v>0</v>
      </c>
      <c r="GE73" s="54">
        <f t="shared" si="80"/>
        <v>0</v>
      </c>
      <c r="GF73" s="54">
        <f t="shared" si="80"/>
        <v>0</v>
      </c>
      <c r="GG73" s="54">
        <f t="shared" si="80"/>
        <v>0</v>
      </c>
      <c r="GH73" s="54">
        <f t="shared" si="80"/>
        <v>0</v>
      </c>
      <c r="GI73" s="54">
        <f t="shared" si="80"/>
        <v>0</v>
      </c>
      <c r="GJ73" s="54">
        <f t="shared" si="80"/>
        <v>0</v>
      </c>
      <c r="GK73" s="54">
        <f t="shared" si="80"/>
        <v>0</v>
      </c>
      <c r="GL73" s="54">
        <f t="shared" si="80"/>
        <v>0</v>
      </c>
      <c r="GM73" s="54">
        <f t="shared" si="80"/>
        <v>0</v>
      </c>
      <c r="GN73" s="54">
        <f t="shared" si="80"/>
        <v>0</v>
      </c>
      <c r="GO73" s="54">
        <f t="shared" si="80"/>
        <v>0</v>
      </c>
      <c r="GP73" s="54">
        <f t="shared" si="80"/>
        <v>0</v>
      </c>
      <c r="GQ73" s="54">
        <f t="shared" si="80"/>
        <v>0</v>
      </c>
      <c r="GR73" s="54">
        <f t="shared" si="80"/>
        <v>0</v>
      </c>
      <c r="GS73" s="54">
        <f t="shared" si="80"/>
        <v>0</v>
      </c>
      <c r="GT73" s="54">
        <f t="shared" si="80"/>
        <v>0</v>
      </c>
      <c r="GU73" s="54">
        <f t="shared" si="80"/>
        <v>0</v>
      </c>
      <c r="GV73" s="54">
        <f t="shared" si="80"/>
        <v>0</v>
      </c>
      <c r="GW73" s="54">
        <f t="shared" si="80"/>
        <v>0</v>
      </c>
      <c r="GX73" s="54">
        <f t="shared" si="80"/>
        <v>0</v>
      </c>
    </row>
    <row r="75" spans="1:245">
      <c r="A75">
        <v>17</v>
      </c>
      <c r="B75">
        <v>1</v>
      </c>
      <c r="D75">
        <f>ROW(EtalonRes!A24)</f>
        <v>24</v>
      </c>
      <c r="E75" t="s">
        <v>142</v>
      </c>
      <c r="F75" t="s">
        <v>224</v>
      </c>
      <c r="G75" t="s">
        <v>225</v>
      </c>
      <c r="H75" t="s">
        <v>57</v>
      </c>
      <c r="I75">
        <v>20</v>
      </c>
      <c r="J75">
        <v>0</v>
      </c>
      <c r="K75">
        <v>20</v>
      </c>
      <c r="O75">
        <f t="shared" ref="O75:O78" si="81">ROUND(CP75,2)</f>
        <v>18453.2</v>
      </c>
      <c r="P75">
        <f t="shared" ref="P75:P78" si="82">ROUND(CQ75*I75,2)</f>
        <v>11491</v>
      </c>
      <c r="Q75">
        <f t="shared" ref="Q75:Q78" si="83">ROUND(CR75*I75,2)</f>
        <v>3999.4</v>
      </c>
      <c r="R75">
        <f t="shared" ref="R75:R78" si="84">ROUND(CS75*I75,2)</f>
        <v>2260.4</v>
      </c>
      <c r="S75">
        <f t="shared" ref="S75:S78" si="85">ROUND(CT75*I75,2)</f>
        <v>2962.8</v>
      </c>
      <c r="T75">
        <f t="shared" ref="T75:T78" si="86">ROUND(CU75*I75,2)</f>
        <v>0</v>
      </c>
      <c r="U75">
        <f t="shared" ref="U75:U78" si="87">CV75*I75</f>
        <v>13.200000000000001</v>
      </c>
      <c r="V75">
        <f t="shared" ref="V75:V78" si="88">CW75*I75</f>
        <v>0</v>
      </c>
      <c r="W75">
        <f t="shared" ref="W75:W78" si="89">ROUND(CX75*I75,2)</f>
        <v>0</v>
      </c>
      <c r="X75">
        <f t="shared" ref="X75:X78" si="90">ROUND(CY75,2)</f>
        <v>2073.96</v>
      </c>
      <c r="Y75">
        <f t="shared" ref="Y75:Y78" si="91">ROUND(CZ75,2)</f>
        <v>296.27999999999997</v>
      </c>
      <c r="AA75">
        <v>52146028</v>
      </c>
      <c r="AB75">
        <f t="shared" ref="AB75:AB78" si="92">ROUND((AC75+AD75+AF75),6)</f>
        <v>922.66</v>
      </c>
      <c r="AC75">
        <f t="shared" ref="AC75:AC78" si="93">ROUND((ES75),6)</f>
        <v>574.54999999999995</v>
      </c>
      <c r="AD75">
        <f t="shared" ref="AD75:AD77" si="94">ROUND((((ET75)-(EU75))+AE75),6)</f>
        <v>199.97</v>
      </c>
      <c r="AE75">
        <f t="shared" ref="AE75:AE77" si="95">ROUND((EU75),6)</f>
        <v>113.02</v>
      </c>
      <c r="AF75">
        <f t="shared" ref="AF75:AF77" si="96">ROUND((EV75),6)</f>
        <v>148.13999999999999</v>
      </c>
      <c r="AG75">
        <f t="shared" ref="AG75:AG78" si="97">ROUND((AP75),6)</f>
        <v>0</v>
      </c>
      <c r="AH75">
        <f t="shared" ref="AH75:AH77" si="98">(EW75)</f>
        <v>0.66</v>
      </c>
      <c r="AI75">
        <f t="shared" ref="AI75:AI77" si="99">(EX75)</f>
        <v>0</v>
      </c>
      <c r="AJ75">
        <f t="shared" ref="AJ75:AJ78" si="100">(AS75)</f>
        <v>0</v>
      </c>
      <c r="AK75">
        <v>922.66</v>
      </c>
      <c r="AL75">
        <v>574.54999999999995</v>
      </c>
      <c r="AM75">
        <v>199.97</v>
      </c>
      <c r="AN75">
        <v>113.02</v>
      </c>
      <c r="AO75">
        <v>148.13999999999999</v>
      </c>
      <c r="AP75">
        <v>0</v>
      </c>
      <c r="AQ75">
        <v>0.66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H75">
        <v>0</v>
      </c>
      <c r="BI75">
        <v>4</v>
      </c>
      <c r="BJ75" t="s">
        <v>226</v>
      </c>
      <c r="BM75">
        <v>0</v>
      </c>
      <c r="BN75">
        <v>0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O75">
        <v>0</v>
      </c>
      <c r="CP75">
        <f t="shared" ref="CP75:CP78" si="101">(P75+Q75+S75)</f>
        <v>18453.2</v>
      </c>
      <c r="CQ75">
        <f t="shared" ref="CQ75:CQ78" si="102">(AC75*BC75*AW75)</f>
        <v>574.54999999999995</v>
      </c>
      <c r="CR75">
        <f t="shared" ref="CR75:CR77" si="103">((((ET75)*BB75-(EU75)*BS75)+AE75*BS75)*AV75)</f>
        <v>199.97</v>
      </c>
      <c r="CS75">
        <f t="shared" ref="CS75:CS78" si="104">(AE75*BS75*AV75)</f>
        <v>113.02</v>
      </c>
      <c r="CT75">
        <f t="shared" ref="CT75:CT78" si="105">(AF75*BA75*AV75)</f>
        <v>148.13999999999999</v>
      </c>
      <c r="CU75">
        <f t="shared" ref="CU75:CU78" si="106">AG75</f>
        <v>0</v>
      </c>
      <c r="CV75">
        <f t="shared" ref="CV75:CV78" si="107">(AH75*AV75)</f>
        <v>0.66</v>
      </c>
      <c r="CW75">
        <f t="shared" ref="CW75:CW78" si="108">AI75</f>
        <v>0</v>
      </c>
      <c r="CX75">
        <f t="shared" ref="CX75:CX78" si="109">AJ75</f>
        <v>0</v>
      </c>
      <c r="CY75">
        <f t="shared" ref="CY75:CY78" si="110">((S75*BZ75)/100)</f>
        <v>2073.96</v>
      </c>
      <c r="CZ75">
        <f t="shared" ref="CZ75:CZ78" si="111">((S75*CA75)/100)</f>
        <v>296.27999999999997</v>
      </c>
      <c r="DN75">
        <v>0</v>
      </c>
      <c r="DO75">
        <v>0</v>
      </c>
      <c r="DP75">
        <v>1</v>
      </c>
      <c r="DQ75">
        <v>1</v>
      </c>
      <c r="DU75">
        <v>1003</v>
      </c>
      <c r="DV75" t="s">
        <v>57</v>
      </c>
      <c r="DW75" t="s">
        <v>57</v>
      </c>
      <c r="DX75">
        <v>1</v>
      </c>
      <c r="EE75">
        <v>51761345</v>
      </c>
      <c r="EF75">
        <v>1</v>
      </c>
      <c r="EG75" t="s">
        <v>18</v>
      </c>
      <c r="EH75">
        <v>0</v>
      </c>
      <c r="EJ75">
        <v>4</v>
      </c>
      <c r="EK75">
        <v>0</v>
      </c>
      <c r="EL75" t="s">
        <v>146</v>
      </c>
      <c r="EM75" t="s">
        <v>147</v>
      </c>
      <c r="EQ75">
        <v>0</v>
      </c>
      <c r="ER75">
        <v>922.66</v>
      </c>
      <c r="ES75">
        <v>574.54999999999995</v>
      </c>
      <c r="ET75">
        <v>199.97</v>
      </c>
      <c r="EU75">
        <v>113.02</v>
      </c>
      <c r="EV75">
        <v>148.13999999999999</v>
      </c>
      <c r="EW75">
        <v>0.66</v>
      </c>
      <c r="EX75">
        <v>0</v>
      </c>
      <c r="EY75">
        <v>0</v>
      </c>
      <c r="FQ75">
        <v>0</v>
      </c>
      <c r="FR75">
        <f t="shared" ref="FR75:FR78" si="112">ROUND(IF(AND(BH75=3,BI75=3),P75,0),2)</f>
        <v>0</v>
      </c>
      <c r="FS75">
        <v>0</v>
      </c>
      <c r="FX75">
        <v>70</v>
      </c>
      <c r="FY75">
        <v>10</v>
      </c>
      <c r="GD75">
        <v>0</v>
      </c>
      <c r="GF75">
        <v>999669814</v>
      </c>
      <c r="GG75">
        <v>2</v>
      </c>
      <c r="GH75">
        <v>1</v>
      </c>
      <c r="GI75">
        <v>-2</v>
      </c>
      <c r="GJ75">
        <v>0</v>
      </c>
      <c r="GK75">
        <f>ROUND(R75*(R12)/100,2)</f>
        <v>2441.23</v>
      </c>
      <c r="GL75">
        <f t="shared" ref="GL75:GL78" si="113">ROUND(IF(AND(BH75=3,BI75=3,FS75&lt;&gt;0),P75,0),2)</f>
        <v>0</v>
      </c>
      <c r="GM75">
        <f t="shared" ref="GM75:GM76" si="114">ROUND(O75+X75+Y75+GK75,2)+GX75</f>
        <v>23264.67</v>
      </c>
      <c r="GN75">
        <f t="shared" ref="GN75:GN76" si="115">IF(OR(BI75=0,BI75=1),ROUND(O75+X75+Y75+GK75,2),0)</f>
        <v>0</v>
      </c>
      <c r="GO75">
        <f t="shared" ref="GO75:GO76" si="116">IF(BI75=2,ROUND(O75+X75+Y75+GK75,2),0)</f>
        <v>0</v>
      </c>
      <c r="GP75">
        <f t="shared" ref="GP75:GP76" si="117">IF(BI75=4,ROUND(O75+X75+Y75+GK75,2)+GX75,0)</f>
        <v>23264.67</v>
      </c>
      <c r="GR75">
        <v>0</v>
      </c>
      <c r="GS75">
        <v>3</v>
      </c>
      <c r="GT75">
        <v>0</v>
      </c>
      <c r="GV75">
        <f t="shared" ref="GV75:GV78" si="118">ROUND((GT75),6)</f>
        <v>0</v>
      </c>
      <c r="GW75">
        <v>1</v>
      </c>
      <c r="GX75">
        <f t="shared" ref="GX75:GX78" si="119">ROUND(HC75*I75,2)</f>
        <v>0</v>
      </c>
      <c r="HA75">
        <v>0</v>
      </c>
      <c r="HB75">
        <v>0</v>
      </c>
      <c r="HC75">
        <f t="shared" si="67"/>
        <v>0</v>
      </c>
      <c r="IK75">
        <v>0</v>
      </c>
    </row>
    <row r="76" spans="1:245">
      <c r="A76">
        <v>18</v>
      </c>
      <c r="B76">
        <v>1</v>
      </c>
      <c r="E76" t="s">
        <v>148</v>
      </c>
      <c r="F76" t="s">
        <v>149</v>
      </c>
      <c r="G76" t="s">
        <v>150</v>
      </c>
      <c r="H76" t="s">
        <v>151</v>
      </c>
      <c r="I76">
        <f>I75*J76</f>
        <v>-4.92</v>
      </c>
      <c r="J76">
        <v>-0.246</v>
      </c>
      <c r="K76">
        <v>-0.246</v>
      </c>
      <c r="O76">
        <f t="shared" si="81"/>
        <v>0</v>
      </c>
      <c r="P76">
        <f t="shared" si="82"/>
        <v>0</v>
      </c>
      <c r="Q76">
        <f t="shared" si="83"/>
        <v>0</v>
      </c>
      <c r="R76">
        <f t="shared" si="84"/>
        <v>0</v>
      </c>
      <c r="S76">
        <f t="shared" si="85"/>
        <v>0</v>
      </c>
      <c r="T76">
        <f t="shared" si="86"/>
        <v>0</v>
      </c>
      <c r="U76">
        <f t="shared" si="87"/>
        <v>0</v>
      </c>
      <c r="V76">
        <f t="shared" si="88"/>
        <v>0</v>
      </c>
      <c r="W76">
        <f t="shared" si="89"/>
        <v>0</v>
      </c>
      <c r="X76">
        <f t="shared" si="90"/>
        <v>0</v>
      </c>
      <c r="Y76">
        <f t="shared" si="91"/>
        <v>0</v>
      </c>
      <c r="AA76">
        <v>52146028</v>
      </c>
      <c r="AB76">
        <f t="shared" si="92"/>
        <v>0</v>
      </c>
      <c r="AC76">
        <f t="shared" si="93"/>
        <v>0</v>
      </c>
      <c r="AD76">
        <f t="shared" si="94"/>
        <v>0</v>
      </c>
      <c r="AE76">
        <f t="shared" si="95"/>
        <v>0</v>
      </c>
      <c r="AF76">
        <f t="shared" si="96"/>
        <v>0</v>
      </c>
      <c r="AG76">
        <f t="shared" si="97"/>
        <v>0</v>
      </c>
      <c r="AH76">
        <f t="shared" si="98"/>
        <v>0</v>
      </c>
      <c r="AI76">
        <f t="shared" si="99"/>
        <v>0</v>
      </c>
      <c r="AJ76">
        <f t="shared" si="100"/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H76">
        <v>3</v>
      </c>
      <c r="BI76">
        <v>4</v>
      </c>
      <c r="BM76">
        <v>0</v>
      </c>
      <c r="BN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O76">
        <v>0</v>
      </c>
      <c r="CP76">
        <f t="shared" si="101"/>
        <v>0</v>
      </c>
      <c r="CQ76">
        <f t="shared" si="102"/>
        <v>0</v>
      </c>
      <c r="CR76">
        <f t="shared" si="103"/>
        <v>0</v>
      </c>
      <c r="CS76">
        <f t="shared" si="104"/>
        <v>0</v>
      </c>
      <c r="CT76">
        <f t="shared" si="105"/>
        <v>0</v>
      </c>
      <c r="CU76">
        <f t="shared" si="106"/>
        <v>0</v>
      </c>
      <c r="CV76">
        <f t="shared" si="107"/>
        <v>0</v>
      </c>
      <c r="CW76">
        <f t="shared" si="108"/>
        <v>0</v>
      </c>
      <c r="CX76">
        <f t="shared" si="109"/>
        <v>0</v>
      </c>
      <c r="CY76">
        <f t="shared" si="110"/>
        <v>0</v>
      </c>
      <c r="CZ76">
        <f t="shared" si="111"/>
        <v>0</v>
      </c>
      <c r="DN76">
        <v>0</v>
      </c>
      <c r="DO76">
        <v>0</v>
      </c>
      <c r="DP76">
        <v>1</v>
      </c>
      <c r="DQ76">
        <v>1</v>
      </c>
      <c r="DU76">
        <v>1009</v>
      </c>
      <c r="DV76" t="s">
        <v>151</v>
      </c>
      <c r="DW76" t="s">
        <v>151</v>
      </c>
      <c r="DX76">
        <v>1000</v>
      </c>
      <c r="EE76">
        <v>51761345</v>
      </c>
      <c r="EF76">
        <v>1</v>
      </c>
      <c r="EG76" t="s">
        <v>18</v>
      </c>
      <c r="EH76">
        <v>0</v>
      </c>
      <c r="EJ76">
        <v>4</v>
      </c>
      <c r="EK76">
        <v>0</v>
      </c>
      <c r="EL76" t="s">
        <v>146</v>
      </c>
      <c r="EM76" t="s">
        <v>147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FQ76">
        <v>0</v>
      </c>
      <c r="FR76">
        <f t="shared" si="112"/>
        <v>0</v>
      </c>
      <c r="FS76">
        <v>0</v>
      </c>
      <c r="FX76">
        <v>70</v>
      </c>
      <c r="FY76">
        <v>10</v>
      </c>
      <c r="GD76">
        <v>0</v>
      </c>
      <c r="GF76">
        <v>1489638031</v>
      </c>
      <c r="GG76">
        <v>2</v>
      </c>
      <c r="GH76">
        <v>1</v>
      </c>
      <c r="GI76">
        <v>-2</v>
      </c>
      <c r="GJ76">
        <v>0</v>
      </c>
      <c r="GK76">
        <f>ROUND(R76*(R12)/100,2)</f>
        <v>0</v>
      </c>
      <c r="GL76">
        <f t="shared" si="113"/>
        <v>0</v>
      </c>
      <c r="GM76">
        <f t="shared" si="114"/>
        <v>0</v>
      </c>
      <c r="GN76">
        <f t="shared" si="115"/>
        <v>0</v>
      </c>
      <c r="GO76">
        <f t="shared" si="116"/>
        <v>0</v>
      </c>
      <c r="GP76">
        <f t="shared" si="117"/>
        <v>0</v>
      </c>
      <c r="GR76">
        <v>0</v>
      </c>
      <c r="GS76">
        <v>3</v>
      </c>
      <c r="GT76">
        <v>0</v>
      </c>
      <c r="GV76">
        <f t="shared" si="118"/>
        <v>0</v>
      </c>
      <c r="GW76">
        <v>1</v>
      </c>
      <c r="GX76">
        <f t="shared" si="119"/>
        <v>0</v>
      </c>
      <c r="HA76">
        <v>0</v>
      </c>
      <c r="HB76">
        <v>0</v>
      </c>
      <c r="HC76">
        <f t="shared" si="67"/>
        <v>0</v>
      </c>
      <c r="IK76">
        <v>0</v>
      </c>
    </row>
    <row r="77" spans="1:245">
      <c r="A77">
        <v>17</v>
      </c>
      <c r="B77">
        <v>1</v>
      </c>
      <c r="D77">
        <f>ROW(EtalonRes!A26)</f>
        <v>26</v>
      </c>
      <c r="E77" t="s">
        <v>152</v>
      </c>
      <c r="F77" t="s">
        <v>153</v>
      </c>
      <c r="G77" t="s">
        <v>227</v>
      </c>
      <c r="H77" t="s">
        <v>151</v>
      </c>
      <c r="I77">
        <f>ROUND(4.92*0.8,9)</f>
        <v>3.9359999999999999</v>
      </c>
      <c r="J77">
        <v>0</v>
      </c>
      <c r="K77">
        <f>ROUND(4.92*0.8,9)</f>
        <v>3.9359999999999999</v>
      </c>
      <c r="O77">
        <f t="shared" si="81"/>
        <v>240.96</v>
      </c>
      <c r="P77">
        <f t="shared" si="82"/>
        <v>0</v>
      </c>
      <c r="Q77">
        <f t="shared" si="83"/>
        <v>240.96</v>
      </c>
      <c r="R77">
        <f t="shared" si="84"/>
        <v>129.93</v>
      </c>
      <c r="S77">
        <f t="shared" si="85"/>
        <v>0</v>
      </c>
      <c r="T77">
        <f t="shared" si="86"/>
        <v>0</v>
      </c>
      <c r="U77">
        <f t="shared" si="87"/>
        <v>0</v>
      </c>
      <c r="V77">
        <f t="shared" si="88"/>
        <v>0</v>
      </c>
      <c r="W77">
        <f t="shared" si="89"/>
        <v>0</v>
      </c>
      <c r="X77">
        <f t="shared" si="90"/>
        <v>0</v>
      </c>
      <c r="Y77">
        <f t="shared" si="91"/>
        <v>0</v>
      </c>
      <c r="AA77">
        <v>52146028</v>
      </c>
      <c r="AB77">
        <f t="shared" si="92"/>
        <v>61.22</v>
      </c>
      <c r="AC77">
        <f t="shared" si="93"/>
        <v>0</v>
      </c>
      <c r="AD77">
        <f t="shared" si="94"/>
        <v>61.22</v>
      </c>
      <c r="AE77">
        <f t="shared" si="95"/>
        <v>33.01</v>
      </c>
      <c r="AF77">
        <f t="shared" si="96"/>
        <v>0</v>
      </c>
      <c r="AG77">
        <f t="shared" si="97"/>
        <v>0</v>
      </c>
      <c r="AH77">
        <f t="shared" si="98"/>
        <v>0</v>
      </c>
      <c r="AI77">
        <f t="shared" si="99"/>
        <v>0</v>
      </c>
      <c r="AJ77">
        <f t="shared" si="100"/>
        <v>0</v>
      </c>
      <c r="AK77">
        <v>61.22</v>
      </c>
      <c r="AL77">
        <v>0</v>
      </c>
      <c r="AM77">
        <v>61.22</v>
      </c>
      <c r="AN77">
        <v>33.01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H77">
        <v>0</v>
      </c>
      <c r="BI77">
        <v>4</v>
      </c>
      <c r="BJ77" t="s">
        <v>155</v>
      </c>
      <c r="BM77">
        <v>1</v>
      </c>
      <c r="BN77">
        <v>0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Z77">
        <v>0</v>
      </c>
      <c r="CA77">
        <v>0</v>
      </c>
      <c r="CE77">
        <v>0</v>
      </c>
      <c r="CF77">
        <v>0</v>
      </c>
      <c r="CG77">
        <v>0</v>
      </c>
      <c r="CM77">
        <v>0</v>
      </c>
      <c r="CO77">
        <v>0</v>
      </c>
      <c r="CP77">
        <f t="shared" si="101"/>
        <v>240.96</v>
      </c>
      <c r="CQ77">
        <f t="shared" si="102"/>
        <v>0</v>
      </c>
      <c r="CR77">
        <f t="shared" si="103"/>
        <v>61.22</v>
      </c>
      <c r="CS77">
        <f t="shared" si="104"/>
        <v>33.01</v>
      </c>
      <c r="CT77">
        <f t="shared" si="105"/>
        <v>0</v>
      </c>
      <c r="CU77">
        <f t="shared" si="106"/>
        <v>0</v>
      </c>
      <c r="CV77">
        <f t="shared" si="107"/>
        <v>0</v>
      </c>
      <c r="CW77">
        <f t="shared" si="108"/>
        <v>0</v>
      </c>
      <c r="CX77">
        <f t="shared" si="109"/>
        <v>0</v>
      </c>
      <c r="CY77">
        <f t="shared" si="110"/>
        <v>0</v>
      </c>
      <c r="CZ77">
        <f t="shared" si="111"/>
        <v>0</v>
      </c>
      <c r="DN77">
        <v>0</v>
      </c>
      <c r="DO77">
        <v>0</v>
      </c>
      <c r="DP77">
        <v>1</v>
      </c>
      <c r="DQ77">
        <v>1</v>
      </c>
      <c r="DU77">
        <v>1009</v>
      </c>
      <c r="DV77" t="s">
        <v>151</v>
      </c>
      <c r="DW77" t="s">
        <v>151</v>
      </c>
      <c r="DX77">
        <v>1000</v>
      </c>
      <c r="EE77">
        <v>51761347</v>
      </c>
      <c r="EF77">
        <v>1</v>
      </c>
      <c r="EG77" t="s">
        <v>18</v>
      </c>
      <c r="EH77">
        <v>0</v>
      </c>
      <c r="EJ77">
        <v>4</v>
      </c>
      <c r="EK77">
        <v>1</v>
      </c>
      <c r="EL77" t="s">
        <v>156</v>
      </c>
      <c r="EM77" t="s">
        <v>147</v>
      </c>
      <c r="EQ77">
        <v>0</v>
      </c>
      <c r="ER77">
        <v>61.22</v>
      </c>
      <c r="ES77">
        <v>0</v>
      </c>
      <c r="ET77">
        <v>61.22</v>
      </c>
      <c r="EU77">
        <v>33.01</v>
      </c>
      <c r="EV77">
        <v>0</v>
      </c>
      <c r="EW77">
        <v>0</v>
      </c>
      <c r="EX77">
        <v>0</v>
      </c>
      <c r="EY77">
        <v>0</v>
      </c>
      <c r="FQ77">
        <v>0</v>
      </c>
      <c r="FR77">
        <f t="shared" si="112"/>
        <v>0</v>
      </c>
      <c r="FS77">
        <v>0</v>
      </c>
      <c r="FX77">
        <v>0</v>
      </c>
      <c r="FY77">
        <v>0</v>
      </c>
      <c r="GD77">
        <v>1</v>
      </c>
      <c r="GF77">
        <v>1602572179</v>
      </c>
      <c r="GG77">
        <v>2</v>
      </c>
      <c r="GH77">
        <v>1</v>
      </c>
      <c r="GI77">
        <v>-2</v>
      </c>
      <c r="GJ77">
        <v>0</v>
      </c>
      <c r="GK77">
        <v>0</v>
      </c>
      <c r="GL77">
        <f t="shared" si="113"/>
        <v>0</v>
      </c>
      <c r="GM77">
        <f t="shared" ref="GM77:GM78" si="120">ROUND(O77+X77+Y77,2)+GX77</f>
        <v>240.96</v>
      </c>
      <c r="GN77">
        <f t="shared" ref="GN77:GN78" si="121">IF(OR(BI77=0,BI77=1),ROUND(O77+X77+Y77,2),0)</f>
        <v>0</v>
      </c>
      <c r="GO77">
        <f t="shared" ref="GO77:GO78" si="122">IF(BI77=2,ROUND(O77+X77+Y77,2),0)</f>
        <v>0</v>
      </c>
      <c r="GP77">
        <f t="shared" ref="GP77:GP78" si="123">IF(BI77=4,ROUND(O77+X77+Y77,2)+GX77,0)</f>
        <v>240.96</v>
      </c>
      <c r="GR77">
        <v>0</v>
      </c>
      <c r="GS77">
        <v>3</v>
      </c>
      <c r="GT77">
        <v>0</v>
      </c>
      <c r="GV77">
        <f t="shared" si="118"/>
        <v>0</v>
      </c>
      <c r="GW77">
        <v>1</v>
      </c>
      <c r="GX77">
        <f t="shared" si="119"/>
        <v>0</v>
      </c>
      <c r="HA77">
        <v>0</v>
      </c>
      <c r="HB77">
        <v>0</v>
      </c>
      <c r="HC77">
        <f t="shared" si="67"/>
        <v>0</v>
      </c>
      <c r="IK77">
        <v>0</v>
      </c>
    </row>
    <row r="78" spans="1:245">
      <c r="A78">
        <v>17</v>
      </c>
      <c r="B78">
        <v>1</v>
      </c>
      <c r="D78">
        <f>ROW(EtalonRes!A28)</f>
        <v>28</v>
      </c>
      <c r="E78" t="s">
        <v>157</v>
      </c>
      <c r="F78" t="s">
        <v>158</v>
      </c>
      <c r="G78" t="s">
        <v>159</v>
      </c>
      <c r="H78" t="s">
        <v>151</v>
      </c>
      <c r="I78">
        <f>ROUND(I77,9)</f>
        <v>3.9359999999999999</v>
      </c>
      <c r="J78">
        <v>0</v>
      </c>
      <c r="K78">
        <f>ROUND(I77,9)</f>
        <v>3.9359999999999999</v>
      </c>
      <c r="O78">
        <f t="shared" si="81"/>
        <v>5819.34</v>
      </c>
      <c r="P78">
        <f t="shared" si="82"/>
        <v>0</v>
      </c>
      <c r="Q78">
        <f t="shared" si="83"/>
        <v>5819.34</v>
      </c>
      <c r="R78">
        <f t="shared" si="84"/>
        <v>3139.51</v>
      </c>
      <c r="S78">
        <f t="shared" si="85"/>
        <v>0</v>
      </c>
      <c r="T78">
        <f t="shared" si="86"/>
        <v>0</v>
      </c>
      <c r="U78">
        <f t="shared" si="87"/>
        <v>0</v>
      </c>
      <c r="V78">
        <f t="shared" si="88"/>
        <v>0</v>
      </c>
      <c r="W78">
        <f t="shared" si="89"/>
        <v>0</v>
      </c>
      <c r="X78">
        <f t="shared" si="90"/>
        <v>0</v>
      </c>
      <c r="Y78">
        <f t="shared" si="91"/>
        <v>0</v>
      </c>
      <c r="AA78">
        <v>52146028</v>
      </c>
      <c r="AB78">
        <f t="shared" si="92"/>
        <v>1478.49</v>
      </c>
      <c r="AC78">
        <f t="shared" si="93"/>
        <v>0</v>
      </c>
      <c r="AD78">
        <f>ROUND(((((ET78*51))-((EU78*51)))+AE78),6)</f>
        <v>1478.49</v>
      </c>
      <c r="AE78">
        <f>ROUND(((EU78*51)),6)</f>
        <v>797.64</v>
      </c>
      <c r="AF78">
        <f>ROUND(((EV78*51)),6)</f>
        <v>0</v>
      </c>
      <c r="AG78">
        <f t="shared" si="97"/>
        <v>0</v>
      </c>
      <c r="AH78">
        <f>((EW78*51))</f>
        <v>0</v>
      </c>
      <c r="AI78">
        <f>((EX78*51))</f>
        <v>0</v>
      </c>
      <c r="AJ78">
        <f t="shared" si="100"/>
        <v>0</v>
      </c>
      <c r="AK78">
        <v>28.99</v>
      </c>
      <c r="AL78">
        <v>0</v>
      </c>
      <c r="AM78">
        <v>28.99</v>
      </c>
      <c r="AN78">
        <v>15.64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H78">
        <v>0</v>
      </c>
      <c r="BI78">
        <v>4</v>
      </c>
      <c r="BJ78" t="s">
        <v>160</v>
      </c>
      <c r="BM78">
        <v>1</v>
      </c>
      <c r="BN78">
        <v>0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Z78">
        <v>0</v>
      </c>
      <c r="CA78">
        <v>0</v>
      </c>
      <c r="CE78">
        <v>0</v>
      </c>
      <c r="CF78">
        <v>0</v>
      </c>
      <c r="CG78">
        <v>0</v>
      </c>
      <c r="CM78">
        <v>0</v>
      </c>
      <c r="CO78">
        <v>0</v>
      </c>
      <c r="CP78">
        <f t="shared" si="101"/>
        <v>5819.34</v>
      </c>
      <c r="CQ78">
        <f t="shared" si="102"/>
        <v>0</v>
      </c>
      <c r="CR78">
        <f>(((((ET78*51))*BB78-((EU78*51))*BS78)+AE78*BS78)*AV78)</f>
        <v>1478.49</v>
      </c>
      <c r="CS78">
        <f t="shared" si="104"/>
        <v>797.64</v>
      </c>
      <c r="CT78">
        <f t="shared" si="105"/>
        <v>0</v>
      </c>
      <c r="CU78">
        <f t="shared" si="106"/>
        <v>0</v>
      </c>
      <c r="CV78">
        <f t="shared" si="107"/>
        <v>0</v>
      </c>
      <c r="CW78">
        <f t="shared" si="108"/>
        <v>0</v>
      </c>
      <c r="CX78">
        <f t="shared" si="109"/>
        <v>0</v>
      </c>
      <c r="CY78">
        <f t="shared" si="110"/>
        <v>0</v>
      </c>
      <c r="CZ78">
        <f t="shared" si="111"/>
        <v>0</v>
      </c>
      <c r="DE78" t="s">
        <v>161</v>
      </c>
      <c r="DF78" t="s">
        <v>161</v>
      </c>
      <c r="DG78" t="s">
        <v>161</v>
      </c>
      <c r="DI78" t="s">
        <v>161</v>
      </c>
      <c r="DJ78" t="s">
        <v>161</v>
      </c>
      <c r="DN78">
        <v>0</v>
      </c>
      <c r="DO78">
        <v>0</v>
      </c>
      <c r="DP78">
        <v>1</v>
      </c>
      <c r="DQ78">
        <v>1</v>
      </c>
      <c r="DU78">
        <v>1009</v>
      </c>
      <c r="DV78" t="s">
        <v>151</v>
      </c>
      <c r="DW78" t="s">
        <v>151</v>
      </c>
      <c r="DX78">
        <v>1000</v>
      </c>
      <c r="EE78">
        <v>51761347</v>
      </c>
      <c r="EF78">
        <v>1</v>
      </c>
      <c r="EG78" t="s">
        <v>18</v>
      </c>
      <c r="EH78">
        <v>0</v>
      </c>
      <c r="EJ78">
        <v>4</v>
      </c>
      <c r="EK78">
        <v>1</v>
      </c>
      <c r="EL78" t="s">
        <v>156</v>
      </c>
      <c r="EM78" t="s">
        <v>147</v>
      </c>
      <c r="EQ78">
        <v>0</v>
      </c>
      <c r="ER78">
        <v>28.99</v>
      </c>
      <c r="ES78">
        <v>0</v>
      </c>
      <c r="ET78">
        <v>28.99</v>
      </c>
      <c r="EU78">
        <v>15.64</v>
      </c>
      <c r="EV78">
        <v>0</v>
      </c>
      <c r="EW78">
        <v>0</v>
      </c>
      <c r="EX78">
        <v>0</v>
      </c>
      <c r="EY78">
        <v>0</v>
      </c>
      <c r="FQ78">
        <v>0</v>
      </c>
      <c r="FR78">
        <f t="shared" si="112"/>
        <v>0</v>
      </c>
      <c r="FS78">
        <v>0</v>
      </c>
      <c r="FX78">
        <v>0</v>
      </c>
      <c r="FY78">
        <v>0</v>
      </c>
      <c r="GD78">
        <v>1</v>
      </c>
      <c r="GF78">
        <v>-1355325295</v>
      </c>
      <c r="GG78">
        <v>2</v>
      </c>
      <c r="GH78">
        <v>1</v>
      </c>
      <c r="GI78">
        <v>-2</v>
      </c>
      <c r="GJ78">
        <v>0</v>
      </c>
      <c r="GK78">
        <v>0</v>
      </c>
      <c r="GL78">
        <f t="shared" si="113"/>
        <v>0</v>
      </c>
      <c r="GM78">
        <f t="shared" si="120"/>
        <v>5819.34</v>
      </c>
      <c r="GN78">
        <f t="shared" si="121"/>
        <v>0</v>
      </c>
      <c r="GO78">
        <f t="shared" si="122"/>
        <v>0</v>
      </c>
      <c r="GP78">
        <f t="shared" si="123"/>
        <v>5819.34</v>
      </c>
      <c r="GR78">
        <v>0</v>
      </c>
      <c r="GS78">
        <v>3</v>
      </c>
      <c r="GT78">
        <v>0</v>
      </c>
      <c r="GV78">
        <f t="shared" si="118"/>
        <v>0</v>
      </c>
      <c r="GW78">
        <v>1</v>
      </c>
      <c r="GX78">
        <f t="shared" si="119"/>
        <v>0</v>
      </c>
      <c r="HA78">
        <v>0</v>
      </c>
      <c r="HB78">
        <v>0</v>
      </c>
      <c r="HC78">
        <f t="shared" si="67"/>
        <v>0</v>
      </c>
      <c r="IK78">
        <v>0</v>
      </c>
    </row>
    <row r="80" spans="1:245">
      <c r="A80" s="53">
        <v>51</v>
      </c>
      <c r="B80" s="53">
        <f>B71</f>
        <v>1</v>
      </c>
      <c r="C80" s="53">
        <f>A71</f>
        <v>5</v>
      </c>
      <c r="D80" s="53">
        <f>ROW(A71)</f>
        <v>71</v>
      </c>
      <c r="E80" s="53"/>
      <c r="F80" s="53" t="str">
        <f>IF(F71&lt;&gt;"",F71,"")</f>
        <v>Новый подраздел</v>
      </c>
      <c r="G80" s="53" t="str">
        <f>IF(G71&lt;&gt;"",G71,"")</f>
        <v>Замена бортового камня - 20,0 м.п.</v>
      </c>
      <c r="H80" s="53">
        <v>0</v>
      </c>
      <c r="I80" s="53"/>
      <c r="J80" s="53"/>
      <c r="K80" s="53"/>
      <c r="L80" s="53"/>
      <c r="M80" s="53"/>
      <c r="N80" s="53"/>
      <c r="O80" s="53">
        <f t="shared" ref="O80:T80" si="124">ROUND(AB80,2)</f>
        <v>24513.5</v>
      </c>
      <c r="P80" s="53">
        <f t="shared" si="124"/>
        <v>11491</v>
      </c>
      <c r="Q80" s="53">
        <f t="shared" si="124"/>
        <v>10059.700000000001</v>
      </c>
      <c r="R80" s="53">
        <f t="shared" si="124"/>
        <v>5529.84</v>
      </c>
      <c r="S80" s="53">
        <f t="shared" si="124"/>
        <v>2962.8</v>
      </c>
      <c r="T80" s="53">
        <f t="shared" si="124"/>
        <v>0</v>
      </c>
      <c r="U80" s="53">
        <f>AH80</f>
        <v>13.200000000000001</v>
      </c>
      <c r="V80" s="53">
        <f>AI80</f>
        <v>0</v>
      </c>
      <c r="W80" s="53">
        <f>ROUND(AJ80,2)</f>
        <v>0</v>
      </c>
      <c r="X80" s="53">
        <f>ROUND(AK80,2)</f>
        <v>2073.96</v>
      </c>
      <c r="Y80" s="53">
        <f>ROUND(AL80,2)</f>
        <v>296.27999999999997</v>
      </c>
      <c r="Z80" s="53"/>
      <c r="AA80" s="53"/>
      <c r="AB80" s="53">
        <f>ROUND(SUMIF(AA75:AA78,"=52146028",O75:O78),2)</f>
        <v>24513.5</v>
      </c>
      <c r="AC80" s="53">
        <f>ROUND(SUMIF(AA75:AA78,"=52146028",P75:P78),2)</f>
        <v>11491</v>
      </c>
      <c r="AD80" s="53">
        <f>ROUND(SUMIF(AA75:AA78,"=52146028",Q75:Q78),2)</f>
        <v>10059.700000000001</v>
      </c>
      <c r="AE80" s="53">
        <f>ROUND(SUMIF(AA75:AA78,"=52146028",R75:R78),2)</f>
        <v>5529.84</v>
      </c>
      <c r="AF80" s="53">
        <f>ROUND(SUMIF(AA75:AA78,"=52146028",S75:S78),2)</f>
        <v>2962.8</v>
      </c>
      <c r="AG80" s="53">
        <f>ROUND(SUMIF(AA75:AA78,"=52146028",T75:T78),2)</f>
        <v>0</v>
      </c>
      <c r="AH80" s="53">
        <f>SUMIF(AA75:AA78,"=52146028",U75:U78)</f>
        <v>13.200000000000001</v>
      </c>
      <c r="AI80" s="53">
        <f>SUMIF(AA75:AA78,"=52146028",V75:V78)</f>
        <v>0</v>
      </c>
      <c r="AJ80" s="53">
        <f>ROUND(SUMIF(AA75:AA78,"=52146028",W75:W78),2)</f>
        <v>0</v>
      </c>
      <c r="AK80" s="53">
        <f>ROUND(SUMIF(AA75:AA78,"=52146028",X75:X78),2)</f>
        <v>2073.96</v>
      </c>
      <c r="AL80" s="53">
        <f>ROUND(SUMIF(AA75:AA78,"=52146028",Y75:Y78),2)</f>
        <v>296.27999999999997</v>
      </c>
      <c r="AM80" s="53"/>
      <c r="AN80" s="53"/>
      <c r="AO80" s="53">
        <f t="shared" ref="AO80:BD80" si="125">ROUND(BX80,2)</f>
        <v>0</v>
      </c>
      <c r="AP80" s="53">
        <f t="shared" si="125"/>
        <v>0</v>
      </c>
      <c r="AQ80" s="53">
        <f t="shared" si="125"/>
        <v>0</v>
      </c>
      <c r="AR80" s="53">
        <f t="shared" si="125"/>
        <v>29324.97</v>
      </c>
      <c r="AS80" s="53">
        <f t="shared" si="125"/>
        <v>0</v>
      </c>
      <c r="AT80" s="53">
        <f t="shared" si="125"/>
        <v>0</v>
      </c>
      <c r="AU80" s="53">
        <f t="shared" si="125"/>
        <v>29324.97</v>
      </c>
      <c r="AV80" s="53">
        <f t="shared" si="125"/>
        <v>11491</v>
      </c>
      <c r="AW80" s="53">
        <f t="shared" si="125"/>
        <v>11491</v>
      </c>
      <c r="AX80" s="53">
        <f t="shared" si="125"/>
        <v>0</v>
      </c>
      <c r="AY80" s="53">
        <f t="shared" si="125"/>
        <v>11491</v>
      </c>
      <c r="AZ80" s="53">
        <f t="shared" si="125"/>
        <v>0</v>
      </c>
      <c r="BA80" s="53">
        <f t="shared" si="125"/>
        <v>0</v>
      </c>
      <c r="BB80" s="53">
        <f t="shared" si="125"/>
        <v>0</v>
      </c>
      <c r="BC80" s="53">
        <f t="shared" si="125"/>
        <v>0</v>
      </c>
      <c r="BD80" s="53">
        <f t="shared" si="125"/>
        <v>0</v>
      </c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>
        <f>ROUND(SUMIF(AA75:AA78,"=52146028",FQ75:FQ78),2)</f>
        <v>0</v>
      </c>
      <c r="BY80" s="53">
        <f>ROUND(SUMIF(AA75:AA78,"=52146028",FR75:FR78),2)</f>
        <v>0</v>
      </c>
      <c r="BZ80" s="53">
        <f>ROUND(SUMIF(AA75:AA78,"=52146028",GL75:GL78),2)</f>
        <v>0</v>
      </c>
      <c r="CA80" s="53">
        <f>ROUND(SUMIF(AA75:AA78,"=52146028",GM75:GM78),2)</f>
        <v>29324.97</v>
      </c>
      <c r="CB80" s="53">
        <f>ROUND(SUMIF(AA75:AA78,"=52146028",GN75:GN78),2)</f>
        <v>0</v>
      </c>
      <c r="CC80" s="53">
        <f>ROUND(SUMIF(AA75:AA78,"=52146028",GO75:GO78),2)</f>
        <v>0</v>
      </c>
      <c r="CD80" s="53">
        <f>ROUND(SUMIF(AA75:AA78,"=52146028",GP75:GP78),2)</f>
        <v>29324.97</v>
      </c>
      <c r="CE80" s="53">
        <f>AC80-BX80</f>
        <v>11491</v>
      </c>
      <c r="CF80" s="53">
        <f>AC80-BY80</f>
        <v>11491</v>
      </c>
      <c r="CG80" s="53">
        <f>BX80-BZ80</f>
        <v>0</v>
      </c>
      <c r="CH80" s="53">
        <f>AC80-BX80-BY80+BZ80</f>
        <v>11491</v>
      </c>
      <c r="CI80" s="53">
        <f>BY80-BZ80</f>
        <v>0</v>
      </c>
      <c r="CJ80" s="53">
        <f>ROUND(SUMIF(AA75:AA78,"=52146028",GX75:GX78),2)</f>
        <v>0</v>
      </c>
      <c r="CK80" s="53">
        <f>ROUND(SUMIF(AA75:AA78,"=52146028",GY75:GY78),2)</f>
        <v>0</v>
      </c>
      <c r="CL80" s="53">
        <f>ROUND(SUMIF(AA75:AA78,"=52146028",GZ75:GZ78),2)</f>
        <v>0</v>
      </c>
      <c r="CM80" s="53">
        <f>ROUND(SUMIF(AA75:AA78,"=52146028",HD75:HD78),2)</f>
        <v>0</v>
      </c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>
        <v>0</v>
      </c>
    </row>
    <row r="82" spans="1:28">
      <c r="A82" s="55">
        <v>50</v>
      </c>
      <c r="B82" s="55">
        <v>0</v>
      </c>
      <c r="C82" s="55">
        <v>0</v>
      </c>
      <c r="D82" s="55">
        <v>1</v>
      </c>
      <c r="E82" s="55">
        <v>201</v>
      </c>
      <c r="F82" s="55">
        <f>ROUND(Source!O80,O82)</f>
        <v>24513.5</v>
      </c>
      <c r="G82" s="55" t="s">
        <v>162</v>
      </c>
      <c r="H82" s="55" t="s">
        <v>163</v>
      </c>
      <c r="I82" s="55"/>
      <c r="J82" s="55"/>
      <c r="K82" s="55">
        <v>201</v>
      </c>
      <c r="L82" s="55">
        <v>1</v>
      </c>
      <c r="M82" s="55">
        <v>3</v>
      </c>
      <c r="N82" s="55"/>
      <c r="O82" s="55">
        <v>2</v>
      </c>
      <c r="P82" s="55"/>
      <c r="Q82" s="55"/>
      <c r="R82" s="55"/>
      <c r="S82" s="55"/>
      <c r="T82" s="55"/>
      <c r="U82" s="55"/>
      <c r="V82" s="55"/>
      <c r="W82" s="55">
        <v>24513.5</v>
      </c>
      <c r="X82" s="55">
        <v>1</v>
      </c>
      <c r="Y82" s="55">
        <v>24513.5</v>
      </c>
      <c r="Z82" s="55"/>
      <c r="AA82" s="55"/>
      <c r="AB82" s="55"/>
    </row>
    <row r="83" spans="1:28">
      <c r="A83" s="55">
        <v>50</v>
      </c>
      <c r="B83" s="55">
        <v>0</v>
      </c>
      <c r="C83" s="55">
        <v>0</v>
      </c>
      <c r="D83" s="55">
        <v>1</v>
      </c>
      <c r="E83" s="55">
        <v>202</v>
      </c>
      <c r="F83" s="55">
        <f>ROUND(Source!P80,O83)</f>
        <v>11491</v>
      </c>
      <c r="G83" s="55" t="s">
        <v>164</v>
      </c>
      <c r="H83" s="55" t="s">
        <v>165</v>
      </c>
      <c r="I83" s="55"/>
      <c r="J83" s="55"/>
      <c r="K83" s="55">
        <v>202</v>
      </c>
      <c r="L83" s="55">
        <v>2</v>
      </c>
      <c r="M83" s="55">
        <v>3</v>
      </c>
      <c r="N83" s="55"/>
      <c r="O83" s="55">
        <v>2</v>
      </c>
      <c r="P83" s="55"/>
      <c r="Q83" s="55"/>
      <c r="R83" s="55"/>
      <c r="S83" s="55"/>
      <c r="T83" s="55"/>
      <c r="U83" s="55"/>
      <c r="V83" s="55"/>
      <c r="W83" s="55">
        <v>11491</v>
      </c>
      <c r="X83" s="55">
        <v>1</v>
      </c>
      <c r="Y83" s="55">
        <v>11491</v>
      </c>
      <c r="Z83" s="55"/>
      <c r="AA83" s="55"/>
      <c r="AB83" s="55"/>
    </row>
    <row r="84" spans="1:28">
      <c r="A84" s="55">
        <v>50</v>
      </c>
      <c r="B84" s="55">
        <v>0</v>
      </c>
      <c r="C84" s="55">
        <v>0</v>
      </c>
      <c r="D84" s="55">
        <v>1</v>
      </c>
      <c r="E84" s="55">
        <v>222</v>
      </c>
      <c r="F84" s="55">
        <f>ROUND(Source!AO80,O84)</f>
        <v>0</v>
      </c>
      <c r="G84" s="55" t="s">
        <v>166</v>
      </c>
      <c r="H84" s="55" t="s">
        <v>167</v>
      </c>
      <c r="I84" s="55"/>
      <c r="J84" s="55"/>
      <c r="K84" s="55">
        <v>222</v>
      </c>
      <c r="L84" s="55">
        <v>3</v>
      </c>
      <c r="M84" s="55">
        <v>3</v>
      </c>
      <c r="N84" s="55"/>
      <c r="O84" s="55">
        <v>2</v>
      </c>
      <c r="P84" s="55"/>
      <c r="Q84" s="55"/>
      <c r="R84" s="55"/>
      <c r="S84" s="55"/>
      <c r="T84" s="55"/>
      <c r="U84" s="55"/>
      <c r="V84" s="55"/>
      <c r="W84" s="55">
        <v>0</v>
      </c>
      <c r="X84" s="55">
        <v>1</v>
      </c>
      <c r="Y84" s="55">
        <v>0</v>
      </c>
      <c r="Z84" s="55"/>
      <c r="AA84" s="55"/>
      <c r="AB84" s="55"/>
    </row>
    <row r="85" spans="1:28">
      <c r="A85" s="55">
        <v>50</v>
      </c>
      <c r="B85" s="55">
        <v>0</v>
      </c>
      <c r="C85" s="55">
        <v>0</v>
      </c>
      <c r="D85" s="55">
        <v>1</v>
      </c>
      <c r="E85" s="55">
        <v>225</v>
      </c>
      <c r="F85" s="55">
        <f>ROUND(Source!AV80,O85)</f>
        <v>11491</v>
      </c>
      <c r="G85" s="55" t="s">
        <v>168</v>
      </c>
      <c r="H85" s="55" t="s">
        <v>169</v>
      </c>
      <c r="I85" s="55"/>
      <c r="J85" s="55"/>
      <c r="K85" s="55">
        <v>225</v>
      </c>
      <c r="L85" s="55">
        <v>4</v>
      </c>
      <c r="M85" s="55">
        <v>3</v>
      </c>
      <c r="N85" s="55"/>
      <c r="O85" s="55">
        <v>2</v>
      </c>
      <c r="P85" s="55"/>
      <c r="Q85" s="55"/>
      <c r="R85" s="55"/>
      <c r="S85" s="55"/>
      <c r="T85" s="55"/>
      <c r="U85" s="55"/>
      <c r="V85" s="55"/>
      <c r="W85" s="55">
        <v>11491</v>
      </c>
      <c r="X85" s="55">
        <v>1</v>
      </c>
      <c r="Y85" s="55">
        <v>11491</v>
      </c>
      <c r="Z85" s="55"/>
      <c r="AA85" s="55"/>
      <c r="AB85" s="55"/>
    </row>
    <row r="86" spans="1:28">
      <c r="A86" s="55">
        <v>50</v>
      </c>
      <c r="B86" s="55">
        <v>0</v>
      </c>
      <c r="C86" s="55">
        <v>0</v>
      </c>
      <c r="D86" s="55">
        <v>1</v>
      </c>
      <c r="E86" s="55">
        <v>226</v>
      </c>
      <c r="F86" s="55">
        <f>ROUND(Source!AW80,O86)</f>
        <v>11491</v>
      </c>
      <c r="G86" s="55" t="s">
        <v>170</v>
      </c>
      <c r="H86" s="55" t="s">
        <v>171</v>
      </c>
      <c r="I86" s="55"/>
      <c r="J86" s="55"/>
      <c r="K86" s="55">
        <v>226</v>
      </c>
      <c r="L86" s="55">
        <v>5</v>
      </c>
      <c r="M86" s="55">
        <v>3</v>
      </c>
      <c r="N86" s="55"/>
      <c r="O86" s="55">
        <v>2</v>
      </c>
      <c r="P86" s="55"/>
      <c r="Q86" s="55"/>
      <c r="R86" s="55"/>
      <c r="S86" s="55"/>
      <c r="T86" s="55"/>
      <c r="U86" s="55"/>
      <c r="V86" s="55"/>
      <c r="W86" s="55">
        <v>11491</v>
      </c>
      <c r="X86" s="55">
        <v>1</v>
      </c>
      <c r="Y86" s="55">
        <v>11491</v>
      </c>
      <c r="Z86" s="55"/>
      <c r="AA86" s="55"/>
      <c r="AB86" s="55"/>
    </row>
    <row r="87" spans="1:28">
      <c r="A87" s="55">
        <v>50</v>
      </c>
      <c r="B87" s="55">
        <v>0</v>
      </c>
      <c r="C87" s="55">
        <v>0</v>
      </c>
      <c r="D87" s="55">
        <v>1</v>
      </c>
      <c r="E87" s="55">
        <v>227</v>
      </c>
      <c r="F87" s="55">
        <f>ROUND(Source!AX80,O87)</f>
        <v>0</v>
      </c>
      <c r="G87" s="55" t="s">
        <v>172</v>
      </c>
      <c r="H87" s="55" t="s">
        <v>173</v>
      </c>
      <c r="I87" s="55"/>
      <c r="J87" s="55"/>
      <c r="K87" s="55">
        <v>227</v>
      </c>
      <c r="L87" s="55">
        <v>6</v>
      </c>
      <c r="M87" s="55">
        <v>3</v>
      </c>
      <c r="N87" s="55"/>
      <c r="O87" s="55">
        <v>2</v>
      </c>
      <c r="P87" s="55"/>
      <c r="Q87" s="55"/>
      <c r="R87" s="55"/>
      <c r="S87" s="55"/>
      <c r="T87" s="55"/>
      <c r="U87" s="55"/>
      <c r="V87" s="55"/>
      <c r="W87" s="55">
        <v>0</v>
      </c>
      <c r="X87" s="55">
        <v>1</v>
      </c>
      <c r="Y87" s="55">
        <v>0</v>
      </c>
      <c r="Z87" s="55"/>
      <c r="AA87" s="55"/>
      <c r="AB87" s="55"/>
    </row>
    <row r="88" spans="1:28">
      <c r="A88" s="55">
        <v>50</v>
      </c>
      <c r="B88" s="55">
        <v>0</v>
      </c>
      <c r="C88" s="55">
        <v>0</v>
      </c>
      <c r="D88" s="55">
        <v>1</v>
      </c>
      <c r="E88" s="55">
        <v>228</v>
      </c>
      <c r="F88" s="55">
        <f>ROUND(Source!AY80,O88)</f>
        <v>11491</v>
      </c>
      <c r="G88" s="55" t="s">
        <v>174</v>
      </c>
      <c r="H88" s="55" t="s">
        <v>175</v>
      </c>
      <c r="I88" s="55"/>
      <c r="J88" s="55"/>
      <c r="K88" s="55">
        <v>228</v>
      </c>
      <c r="L88" s="55">
        <v>7</v>
      </c>
      <c r="M88" s="55">
        <v>3</v>
      </c>
      <c r="N88" s="55"/>
      <c r="O88" s="55">
        <v>2</v>
      </c>
      <c r="P88" s="55"/>
      <c r="Q88" s="55"/>
      <c r="R88" s="55"/>
      <c r="S88" s="55"/>
      <c r="T88" s="55"/>
      <c r="U88" s="55"/>
      <c r="V88" s="55"/>
      <c r="W88" s="55">
        <v>11491</v>
      </c>
      <c r="X88" s="55">
        <v>1</v>
      </c>
      <c r="Y88" s="55">
        <v>11491</v>
      </c>
      <c r="Z88" s="55"/>
      <c r="AA88" s="55"/>
      <c r="AB88" s="55"/>
    </row>
    <row r="89" spans="1:28">
      <c r="A89" s="55">
        <v>50</v>
      </c>
      <c r="B89" s="55">
        <v>0</v>
      </c>
      <c r="C89" s="55">
        <v>0</v>
      </c>
      <c r="D89" s="55">
        <v>1</v>
      </c>
      <c r="E89" s="55">
        <v>216</v>
      </c>
      <c r="F89" s="55">
        <f>ROUND(Source!AP80,O89)</f>
        <v>0</v>
      </c>
      <c r="G89" s="55" t="s">
        <v>176</v>
      </c>
      <c r="H89" s="55" t="s">
        <v>177</v>
      </c>
      <c r="I89" s="55"/>
      <c r="J89" s="55"/>
      <c r="K89" s="55">
        <v>216</v>
      </c>
      <c r="L89" s="55">
        <v>8</v>
      </c>
      <c r="M89" s="55">
        <v>3</v>
      </c>
      <c r="N89" s="55"/>
      <c r="O89" s="55">
        <v>2</v>
      </c>
      <c r="P89" s="55"/>
      <c r="Q89" s="55"/>
      <c r="R89" s="55"/>
      <c r="S89" s="55"/>
      <c r="T89" s="55"/>
      <c r="U89" s="55"/>
      <c r="V89" s="55"/>
      <c r="W89" s="55">
        <v>0</v>
      </c>
      <c r="X89" s="55">
        <v>1</v>
      </c>
      <c r="Y89" s="55">
        <v>0</v>
      </c>
      <c r="Z89" s="55"/>
      <c r="AA89" s="55"/>
      <c r="AB89" s="55"/>
    </row>
    <row r="90" spans="1:28">
      <c r="A90" s="55">
        <v>50</v>
      </c>
      <c r="B90" s="55">
        <v>0</v>
      </c>
      <c r="C90" s="55">
        <v>0</v>
      </c>
      <c r="D90" s="55">
        <v>1</v>
      </c>
      <c r="E90" s="55">
        <v>223</v>
      </c>
      <c r="F90" s="55">
        <f>ROUND(Source!AQ80,O90)</f>
        <v>0</v>
      </c>
      <c r="G90" s="55" t="s">
        <v>178</v>
      </c>
      <c r="H90" s="55" t="s">
        <v>179</v>
      </c>
      <c r="I90" s="55"/>
      <c r="J90" s="55"/>
      <c r="K90" s="55">
        <v>223</v>
      </c>
      <c r="L90" s="55">
        <v>9</v>
      </c>
      <c r="M90" s="55">
        <v>3</v>
      </c>
      <c r="N90" s="55"/>
      <c r="O90" s="55">
        <v>2</v>
      </c>
      <c r="P90" s="55"/>
      <c r="Q90" s="55"/>
      <c r="R90" s="55"/>
      <c r="S90" s="55"/>
      <c r="T90" s="55"/>
      <c r="U90" s="55"/>
      <c r="V90" s="55"/>
      <c r="W90" s="55">
        <v>0</v>
      </c>
      <c r="X90" s="55">
        <v>1</v>
      </c>
      <c r="Y90" s="55">
        <v>0</v>
      </c>
      <c r="Z90" s="55"/>
      <c r="AA90" s="55"/>
      <c r="AB90" s="55"/>
    </row>
    <row r="91" spans="1:28">
      <c r="A91" s="55">
        <v>50</v>
      </c>
      <c r="B91" s="55">
        <v>0</v>
      </c>
      <c r="C91" s="55">
        <v>0</v>
      </c>
      <c r="D91" s="55">
        <v>1</v>
      </c>
      <c r="E91" s="55">
        <v>229</v>
      </c>
      <c r="F91" s="55">
        <f>ROUND(Source!AZ80,O91)</f>
        <v>0</v>
      </c>
      <c r="G91" s="55" t="s">
        <v>180</v>
      </c>
      <c r="H91" s="55" t="s">
        <v>181</v>
      </c>
      <c r="I91" s="55"/>
      <c r="J91" s="55"/>
      <c r="K91" s="55">
        <v>229</v>
      </c>
      <c r="L91" s="55">
        <v>10</v>
      </c>
      <c r="M91" s="55">
        <v>3</v>
      </c>
      <c r="N91" s="55"/>
      <c r="O91" s="55">
        <v>2</v>
      </c>
      <c r="P91" s="55"/>
      <c r="Q91" s="55"/>
      <c r="R91" s="55"/>
      <c r="S91" s="55"/>
      <c r="T91" s="55"/>
      <c r="U91" s="55"/>
      <c r="V91" s="55"/>
      <c r="W91" s="55">
        <v>0</v>
      </c>
      <c r="X91" s="55">
        <v>1</v>
      </c>
      <c r="Y91" s="55">
        <v>0</v>
      </c>
      <c r="Z91" s="55"/>
      <c r="AA91" s="55"/>
      <c r="AB91" s="55"/>
    </row>
    <row r="92" spans="1:28">
      <c r="A92" s="55">
        <v>50</v>
      </c>
      <c r="B92" s="55">
        <v>0</v>
      </c>
      <c r="C92" s="55">
        <v>0</v>
      </c>
      <c r="D92" s="55">
        <v>1</v>
      </c>
      <c r="E92" s="55">
        <v>203</v>
      </c>
      <c r="F92" s="55">
        <f>ROUND(Source!Q80,O92)</f>
        <v>10059.700000000001</v>
      </c>
      <c r="G92" s="55" t="s">
        <v>182</v>
      </c>
      <c r="H92" s="55" t="s">
        <v>183</v>
      </c>
      <c r="I92" s="55"/>
      <c r="J92" s="55"/>
      <c r="K92" s="55">
        <v>203</v>
      </c>
      <c r="L92" s="55">
        <v>11</v>
      </c>
      <c r="M92" s="55">
        <v>3</v>
      </c>
      <c r="N92" s="55"/>
      <c r="O92" s="55">
        <v>2</v>
      </c>
      <c r="P92" s="55"/>
      <c r="Q92" s="55"/>
      <c r="R92" s="55"/>
      <c r="S92" s="55"/>
      <c r="T92" s="55"/>
      <c r="U92" s="55"/>
      <c r="V92" s="55"/>
      <c r="W92" s="55">
        <v>10059.700000000001</v>
      </c>
      <c r="X92" s="55">
        <v>1</v>
      </c>
      <c r="Y92" s="55">
        <v>10059.700000000001</v>
      </c>
      <c r="Z92" s="55"/>
      <c r="AA92" s="55"/>
      <c r="AB92" s="55"/>
    </row>
    <row r="93" spans="1:28">
      <c r="A93" s="55">
        <v>50</v>
      </c>
      <c r="B93" s="55">
        <v>0</v>
      </c>
      <c r="C93" s="55">
        <v>0</v>
      </c>
      <c r="D93" s="55">
        <v>1</v>
      </c>
      <c r="E93" s="55">
        <v>231</v>
      </c>
      <c r="F93" s="55">
        <f>ROUND(Source!BB80,O93)</f>
        <v>0</v>
      </c>
      <c r="G93" s="55" t="s">
        <v>184</v>
      </c>
      <c r="H93" s="55" t="s">
        <v>185</v>
      </c>
      <c r="I93" s="55"/>
      <c r="J93" s="55"/>
      <c r="K93" s="55">
        <v>231</v>
      </c>
      <c r="L93" s="55">
        <v>12</v>
      </c>
      <c r="M93" s="55">
        <v>3</v>
      </c>
      <c r="N93" s="55"/>
      <c r="O93" s="55">
        <v>2</v>
      </c>
      <c r="P93" s="55"/>
      <c r="Q93" s="55"/>
      <c r="R93" s="55"/>
      <c r="S93" s="55"/>
      <c r="T93" s="55"/>
      <c r="U93" s="55"/>
      <c r="V93" s="55"/>
      <c r="W93" s="55">
        <v>0</v>
      </c>
      <c r="X93" s="55">
        <v>1</v>
      </c>
      <c r="Y93" s="55">
        <v>0</v>
      </c>
      <c r="Z93" s="55"/>
      <c r="AA93" s="55"/>
      <c r="AB93" s="55"/>
    </row>
    <row r="94" spans="1:28">
      <c r="A94" s="55">
        <v>50</v>
      </c>
      <c r="B94" s="55">
        <v>0</v>
      </c>
      <c r="C94" s="55">
        <v>0</v>
      </c>
      <c r="D94" s="55">
        <v>1</v>
      </c>
      <c r="E94" s="55">
        <v>204</v>
      </c>
      <c r="F94" s="55">
        <f>ROUND(Source!R80,O94)</f>
        <v>5529.84</v>
      </c>
      <c r="G94" s="55" t="s">
        <v>186</v>
      </c>
      <c r="H94" s="55" t="s">
        <v>187</v>
      </c>
      <c r="I94" s="55"/>
      <c r="J94" s="55"/>
      <c r="K94" s="55">
        <v>204</v>
      </c>
      <c r="L94" s="55">
        <v>13</v>
      </c>
      <c r="M94" s="55">
        <v>3</v>
      </c>
      <c r="N94" s="55"/>
      <c r="O94" s="55">
        <v>2</v>
      </c>
      <c r="P94" s="55"/>
      <c r="Q94" s="55"/>
      <c r="R94" s="55"/>
      <c r="S94" s="55"/>
      <c r="T94" s="55"/>
      <c r="U94" s="55"/>
      <c r="V94" s="55"/>
      <c r="W94" s="55">
        <v>5529.84</v>
      </c>
      <c r="X94" s="55">
        <v>1</v>
      </c>
      <c r="Y94" s="55">
        <v>5529.84</v>
      </c>
      <c r="Z94" s="55"/>
      <c r="AA94" s="55"/>
      <c r="AB94" s="55"/>
    </row>
    <row r="95" spans="1:28">
      <c r="A95" s="55">
        <v>50</v>
      </c>
      <c r="B95" s="55">
        <v>0</v>
      </c>
      <c r="C95" s="55">
        <v>0</v>
      </c>
      <c r="D95" s="55">
        <v>1</v>
      </c>
      <c r="E95" s="55">
        <v>205</v>
      </c>
      <c r="F95" s="55">
        <f>ROUND(Source!S80,O95)</f>
        <v>2962.8</v>
      </c>
      <c r="G95" s="55" t="s">
        <v>188</v>
      </c>
      <c r="H95" s="55" t="s">
        <v>189</v>
      </c>
      <c r="I95" s="55"/>
      <c r="J95" s="55"/>
      <c r="K95" s="55">
        <v>205</v>
      </c>
      <c r="L95" s="55">
        <v>14</v>
      </c>
      <c r="M95" s="55">
        <v>3</v>
      </c>
      <c r="N95" s="55"/>
      <c r="O95" s="55">
        <v>2</v>
      </c>
      <c r="P95" s="55"/>
      <c r="Q95" s="55"/>
      <c r="R95" s="55"/>
      <c r="S95" s="55"/>
      <c r="T95" s="55"/>
      <c r="U95" s="55"/>
      <c r="V95" s="55"/>
      <c r="W95" s="55">
        <v>2962.8</v>
      </c>
      <c r="X95" s="55">
        <v>1</v>
      </c>
      <c r="Y95" s="55">
        <v>2962.8</v>
      </c>
      <c r="Z95" s="55"/>
      <c r="AA95" s="55"/>
      <c r="AB95" s="55"/>
    </row>
    <row r="96" spans="1:28">
      <c r="A96" s="55">
        <v>50</v>
      </c>
      <c r="B96" s="55">
        <v>0</v>
      </c>
      <c r="C96" s="55">
        <v>0</v>
      </c>
      <c r="D96" s="55">
        <v>1</v>
      </c>
      <c r="E96" s="55">
        <v>232</v>
      </c>
      <c r="F96" s="55">
        <f>ROUND(Source!BC80,O96)</f>
        <v>0</v>
      </c>
      <c r="G96" s="55" t="s">
        <v>190</v>
      </c>
      <c r="H96" s="55" t="s">
        <v>191</v>
      </c>
      <c r="I96" s="55"/>
      <c r="J96" s="55"/>
      <c r="K96" s="55">
        <v>232</v>
      </c>
      <c r="L96" s="55">
        <v>15</v>
      </c>
      <c r="M96" s="55">
        <v>3</v>
      </c>
      <c r="N96" s="55"/>
      <c r="O96" s="55">
        <v>2</v>
      </c>
      <c r="P96" s="55"/>
      <c r="Q96" s="55"/>
      <c r="R96" s="55"/>
      <c r="S96" s="55"/>
      <c r="T96" s="55"/>
      <c r="U96" s="55"/>
      <c r="V96" s="55"/>
      <c r="W96" s="55">
        <v>0</v>
      </c>
      <c r="X96" s="55">
        <v>1</v>
      </c>
      <c r="Y96" s="55">
        <v>0</v>
      </c>
      <c r="Z96" s="55"/>
      <c r="AA96" s="55"/>
      <c r="AB96" s="55"/>
    </row>
    <row r="97" spans="1:28">
      <c r="A97" s="55">
        <v>50</v>
      </c>
      <c r="B97" s="55">
        <v>0</v>
      </c>
      <c r="C97" s="55">
        <v>0</v>
      </c>
      <c r="D97" s="55">
        <v>1</v>
      </c>
      <c r="E97" s="55">
        <v>214</v>
      </c>
      <c r="F97" s="55">
        <f>ROUND(Source!AS80,O97)</f>
        <v>0</v>
      </c>
      <c r="G97" s="55" t="s">
        <v>192</v>
      </c>
      <c r="H97" s="55" t="s">
        <v>193</v>
      </c>
      <c r="I97" s="55"/>
      <c r="J97" s="55"/>
      <c r="K97" s="55">
        <v>214</v>
      </c>
      <c r="L97" s="55">
        <v>16</v>
      </c>
      <c r="M97" s="55">
        <v>3</v>
      </c>
      <c r="N97" s="55"/>
      <c r="O97" s="55">
        <v>2</v>
      </c>
      <c r="P97" s="55"/>
      <c r="Q97" s="55"/>
      <c r="R97" s="55"/>
      <c r="S97" s="55"/>
      <c r="T97" s="55"/>
      <c r="U97" s="55"/>
      <c r="V97" s="55"/>
      <c r="W97" s="55">
        <v>0</v>
      </c>
      <c r="X97" s="55">
        <v>1</v>
      </c>
      <c r="Y97" s="55">
        <v>0</v>
      </c>
      <c r="Z97" s="55"/>
      <c r="AA97" s="55"/>
      <c r="AB97" s="55"/>
    </row>
    <row r="98" spans="1:28">
      <c r="A98" s="55">
        <v>50</v>
      </c>
      <c r="B98" s="55">
        <v>0</v>
      </c>
      <c r="C98" s="55">
        <v>0</v>
      </c>
      <c r="D98" s="55">
        <v>1</v>
      </c>
      <c r="E98" s="55">
        <v>215</v>
      </c>
      <c r="F98" s="55">
        <f>ROUND(Source!AT80,O98)</f>
        <v>0</v>
      </c>
      <c r="G98" s="55" t="s">
        <v>194</v>
      </c>
      <c r="H98" s="55" t="s">
        <v>195</v>
      </c>
      <c r="I98" s="55"/>
      <c r="J98" s="55"/>
      <c r="K98" s="55">
        <v>215</v>
      </c>
      <c r="L98" s="55">
        <v>17</v>
      </c>
      <c r="M98" s="55">
        <v>3</v>
      </c>
      <c r="N98" s="55"/>
      <c r="O98" s="55">
        <v>2</v>
      </c>
      <c r="P98" s="55"/>
      <c r="Q98" s="55"/>
      <c r="R98" s="55"/>
      <c r="S98" s="55"/>
      <c r="T98" s="55"/>
      <c r="U98" s="55"/>
      <c r="V98" s="55"/>
      <c r="W98" s="55">
        <v>0</v>
      </c>
      <c r="X98" s="55">
        <v>1</v>
      </c>
      <c r="Y98" s="55">
        <v>0</v>
      </c>
      <c r="Z98" s="55"/>
      <c r="AA98" s="55"/>
      <c r="AB98" s="55"/>
    </row>
    <row r="99" spans="1:28">
      <c r="A99" s="55">
        <v>50</v>
      </c>
      <c r="B99" s="55">
        <v>0</v>
      </c>
      <c r="C99" s="55">
        <v>0</v>
      </c>
      <c r="D99" s="55">
        <v>1</v>
      </c>
      <c r="E99" s="55">
        <v>217</v>
      </c>
      <c r="F99" s="55">
        <f>ROUND(Source!AU80,O99)</f>
        <v>29324.97</v>
      </c>
      <c r="G99" s="55" t="s">
        <v>196</v>
      </c>
      <c r="H99" s="55" t="s">
        <v>197</v>
      </c>
      <c r="I99" s="55"/>
      <c r="J99" s="55"/>
      <c r="K99" s="55">
        <v>217</v>
      </c>
      <c r="L99" s="55">
        <v>18</v>
      </c>
      <c r="M99" s="55">
        <v>3</v>
      </c>
      <c r="N99" s="55"/>
      <c r="O99" s="55">
        <v>2</v>
      </c>
      <c r="P99" s="55"/>
      <c r="Q99" s="55"/>
      <c r="R99" s="55"/>
      <c r="S99" s="55"/>
      <c r="T99" s="55"/>
      <c r="U99" s="55"/>
      <c r="V99" s="55"/>
      <c r="W99" s="55">
        <v>29324.97</v>
      </c>
      <c r="X99" s="55">
        <v>1</v>
      </c>
      <c r="Y99" s="55">
        <v>29324.97</v>
      </c>
      <c r="Z99" s="55"/>
      <c r="AA99" s="55"/>
      <c r="AB99" s="55"/>
    </row>
    <row r="100" spans="1:28">
      <c r="A100" s="55">
        <v>50</v>
      </c>
      <c r="B100" s="55">
        <v>0</v>
      </c>
      <c r="C100" s="55">
        <v>0</v>
      </c>
      <c r="D100" s="55">
        <v>1</v>
      </c>
      <c r="E100" s="55">
        <v>230</v>
      </c>
      <c r="F100" s="55">
        <f>ROUND(Source!BA80,O100)</f>
        <v>0</v>
      </c>
      <c r="G100" s="55" t="s">
        <v>198</v>
      </c>
      <c r="H100" s="55" t="s">
        <v>199</v>
      </c>
      <c r="I100" s="55"/>
      <c r="J100" s="55"/>
      <c r="K100" s="55">
        <v>230</v>
      </c>
      <c r="L100" s="55">
        <v>19</v>
      </c>
      <c r="M100" s="55">
        <v>3</v>
      </c>
      <c r="N100" s="55"/>
      <c r="O100" s="55">
        <v>2</v>
      </c>
      <c r="P100" s="55"/>
      <c r="Q100" s="55"/>
      <c r="R100" s="55"/>
      <c r="S100" s="55"/>
      <c r="T100" s="55"/>
      <c r="U100" s="55"/>
      <c r="V100" s="55"/>
      <c r="W100" s="55">
        <v>0</v>
      </c>
      <c r="X100" s="55">
        <v>1</v>
      </c>
      <c r="Y100" s="55">
        <v>0</v>
      </c>
      <c r="Z100" s="55"/>
      <c r="AA100" s="55"/>
      <c r="AB100" s="55"/>
    </row>
    <row r="101" spans="1:28">
      <c r="A101" s="55">
        <v>50</v>
      </c>
      <c r="B101" s="55">
        <v>0</v>
      </c>
      <c r="C101" s="55">
        <v>0</v>
      </c>
      <c r="D101" s="55">
        <v>1</v>
      </c>
      <c r="E101" s="55">
        <v>206</v>
      </c>
      <c r="F101" s="55">
        <f>ROUND(Source!T80,O101)</f>
        <v>0</v>
      </c>
      <c r="G101" s="55" t="s">
        <v>200</v>
      </c>
      <c r="H101" s="55" t="s">
        <v>201</v>
      </c>
      <c r="I101" s="55"/>
      <c r="J101" s="55"/>
      <c r="K101" s="55">
        <v>206</v>
      </c>
      <c r="L101" s="55">
        <v>20</v>
      </c>
      <c r="M101" s="55">
        <v>3</v>
      </c>
      <c r="N101" s="55"/>
      <c r="O101" s="55">
        <v>2</v>
      </c>
      <c r="P101" s="55"/>
      <c r="Q101" s="55"/>
      <c r="R101" s="55"/>
      <c r="S101" s="55"/>
      <c r="T101" s="55"/>
      <c r="U101" s="55"/>
      <c r="V101" s="55"/>
      <c r="W101" s="55">
        <v>0</v>
      </c>
      <c r="X101" s="55">
        <v>1</v>
      </c>
      <c r="Y101" s="55">
        <v>0</v>
      </c>
      <c r="Z101" s="55"/>
      <c r="AA101" s="55"/>
      <c r="AB101" s="55"/>
    </row>
    <row r="102" spans="1:28">
      <c r="A102" s="55">
        <v>50</v>
      </c>
      <c r="B102" s="55">
        <v>0</v>
      </c>
      <c r="C102" s="55">
        <v>0</v>
      </c>
      <c r="D102" s="55">
        <v>1</v>
      </c>
      <c r="E102" s="55">
        <v>207</v>
      </c>
      <c r="F102" s="55">
        <f>Source!U80</f>
        <v>13.200000000000001</v>
      </c>
      <c r="G102" s="55" t="s">
        <v>202</v>
      </c>
      <c r="H102" s="55" t="s">
        <v>203</v>
      </c>
      <c r="I102" s="55"/>
      <c r="J102" s="55"/>
      <c r="K102" s="55">
        <v>207</v>
      </c>
      <c r="L102" s="55">
        <v>21</v>
      </c>
      <c r="M102" s="55">
        <v>3</v>
      </c>
      <c r="N102" s="55"/>
      <c r="O102" s="55">
        <v>-1</v>
      </c>
      <c r="P102" s="55"/>
      <c r="Q102" s="55"/>
      <c r="R102" s="55"/>
      <c r="S102" s="55"/>
      <c r="T102" s="55"/>
      <c r="U102" s="55"/>
      <c r="V102" s="55"/>
      <c r="W102" s="55">
        <v>13.2</v>
      </c>
      <c r="X102" s="55">
        <v>1</v>
      </c>
      <c r="Y102" s="55">
        <v>13.2</v>
      </c>
      <c r="Z102" s="55"/>
      <c r="AA102" s="55"/>
      <c r="AB102" s="55"/>
    </row>
    <row r="103" spans="1:28">
      <c r="A103" s="55">
        <v>50</v>
      </c>
      <c r="B103" s="55">
        <v>0</v>
      </c>
      <c r="C103" s="55">
        <v>0</v>
      </c>
      <c r="D103" s="55">
        <v>1</v>
      </c>
      <c r="E103" s="55">
        <v>208</v>
      </c>
      <c r="F103" s="55">
        <f>Source!V80</f>
        <v>0</v>
      </c>
      <c r="G103" s="55" t="s">
        <v>204</v>
      </c>
      <c r="H103" s="55" t="s">
        <v>205</v>
      </c>
      <c r="I103" s="55"/>
      <c r="J103" s="55"/>
      <c r="K103" s="55">
        <v>208</v>
      </c>
      <c r="L103" s="55">
        <v>22</v>
      </c>
      <c r="M103" s="55">
        <v>3</v>
      </c>
      <c r="N103" s="55"/>
      <c r="O103" s="55">
        <v>-1</v>
      </c>
      <c r="P103" s="55"/>
      <c r="Q103" s="55"/>
      <c r="R103" s="55"/>
      <c r="S103" s="55"/>
      <c r="T103" s="55"/>
      <c r="U103" s="55"/>
      <c r="V103" s="55"/>
      <c r="W103" s="55">
        <v>0</v>
      </c>
      <c r="X103" s="55">
        <v>1</v>
      </c>
      <c r="Y103" s="55">
        <v>0</v>
      </c>
      <c r="Z103" s="55"/>
      <c r="AA103" s="55"/>
      <c r="AB103" s="55"/>
    </row>
    <row r="104" spans="1:28">
      <c r="A104" s="55">
        <v>50</v>
      </c>
      <c r="B104" s="55">
        <v>0</v>
      </c>
      <c r="C104" s="55">
        <v>0</v>
      </c>
      <c r="D104" s="55">
        <v>1</v>
      </c>
      <c r="E104" s="55">
        <v>209</v>
      </c>
      <c r="F104" s="55">
        <f>ROUND(Source!W80,O104)</f>
        <v>0</v>
      </c>
      <c r="G104" s="55" t="s">
        <v>206</v>
      </c>
      <c r="H104" s="55" t="s">
        <v>207</v>
      </c>
      <c r="I104" s="55"/>
      <c r="J104" s="55"/>
      <c r="K104" s="55">
        <v>209</v>
      </c>
      <c r="L104" s="55">
        <v>23</v>
      </c>
      <c r="M104" s="55">
        <v>3</v>
      </c>
      <c r="N104" s="55"/>
      <c r="O104" s="55">
        <v>2</v>
      </c>
      <c r="P104" s="55"/>
      <c r="Q104" s="55"/>
      <c r="R104" s="55"/>
      <c r="S104" s="55"/>
      <c r="T104" s="55"/>
      <c r="U104" s="55"/>
      <c r="V104" s="55"/>
      <c r="W104" s="55">
        <v>0</v>
      </c>
      <c r="X104" s="55">
        <v>1</v>
      </c>
      <c r="Y104" s="55">
        <v>0</v>
      </c>
      <c r="Z104" s="55"/>
      <c r="AA104" s="55"/>
      <c r="AB104" s="55"/>
    </row>
    <row r="105" spans="1:28">
      <c r="A105" s="55">
        <v>50</v>
      </c>
      <c r="B105" s="55">
        <v>0</v>
      </c>
      <c r="C105" s="55">
        <v>0</v>
      </c>
      <c r="D105" s="55">
        <v>1</v>
      </c>
      <c r="E105" s="55">
        <v>233</v>
      </c>
      <c r="F105" s="55">
        <f>ROUND(Source!BD80,O105)</f>
        <v>0</v>
      </c>
      <c r="G105" s="55" t="s">
        <v>208</v>
      </c>
      <c r="H105" s="55" t="s">
        <v>209</v>
      </c>
      <c r="I105" s="55"/>
      <c r="J105" s="55"/>
      <c r="K105" s="55">
        <v>233</v>
      </c>
      <c r="L105" s="55">
        <v>24</v>
      </c>
      <c r="M105" s="55">
        <v>3</v>
      </c>
      <c r="N105" s="55"/>
      <c r="O105" s="55">
        <v>2</v>
      </c>
      <c r="P105" s="55"/>
      <c r="Q105" s="55"/>
      <c r="R105" s="55"/>
      <c r="S105" s="55"/>
      <c r="T105" s="55"/>
      <c r="U105" s="55"/>
      <c r="V105" s="55"/>
      <c r="W105" s="55">
        <v>0</v>
      </c>
      <c r="X105" s="55">
        <v>1</v>
      </c>
      <c r="Y105" s="55">
        <v>0</v>
      </c>
      <c r="Z105" s="55"/>
      <c r="AA105" s="55"/>
      <c r="AB105" s="55"/>
    </row>
    <row r="106" spans="1:28">
      <c r="A106" s="55">
        <v>50</v>
      </c>
      <c r="B106" s="55">
        <v>0</v>
      </c>
      <c r="C106" s="55">
        <v>0</v>
      </c>
      <c r="D106" s="55">
        <v>1</v>
      </c>
      <c r="E106" s="55">
        <v>210</v>
      </c>
      <c r="F106" s="55">
        <f>ROUND(Source!X80,O106)</f>
        <v>2073.96</v>
      </c>
      <c r="G106" s="55" t="s">
        <v>210</v>
      </c>
      <c r="H106" s="55" t="s">
        <v>211</v>
      </c>
      <c r="I106" s="55"/>
      <c r="J106" s="55"/>
      <c r="K106" s="55">
        <v>210</v>
      </c>
      <c r="L106" s="55">
        <v>25</v>
      </c>
      <c r="M106" s="55">
        <v>3</v>
      </c>
      <c r="N106" s="55"/>
      <c r="O106" s="55">
        <v>2</v>
      </c>
      <c r="P106" s="55"/>
      <c r="Q106" s="55"/>
      <c r="R106" s="55"/>
      <c r="S106" s="55"/>
      <c r="T106" s="55"/>
      <c r="U106" s="55"/>
      <c r="V106" s="55"/>
      <c r="W106" s="55">
        <v>2073.96</v>
      </c>
      <c r="X106" s="55">
        <v>1</v>
      </c>
      <c r="Y106" s="55">
        <v>2073.96</v>
      </c>
      <c r="Z106" s="55"/>
      <c r="AA106" s="55"/>
      <c r="AB106" s="55"/>
    </row>
    <row r="107" spans="1:28">
      <c r="A107" s="55">
        <v>50</v>
      </c>
      <c r="B107" s="55">
        <v>0</v>
      </c>
      <c r="C107" s="55">
        <v>0</v>
      </c>
      <c r="D107" s="55">
        <v>1</v>
      </c>
      <c r="E107" s="55">
        <v>211</v>
      </c>
      <c r="F107" s="55">
        <f>ROUND(Source!Y80,O107)</f>
        <v>296.27999999999997</v>
      </c>
      <c r="G107" s="55" t="s">
        <v>212</v>
      </c>
      <c r="H107" s="55" t="s">
        <v>213</v>
      </c>
      <c r="I107" s="55"/>
      <c r="J107" s="55"/>
      <c r="K107" s="55">
        <v>211</v>
      </c>
      <c r="L107" s="55">
        <v>26</v>
      </c>
      <c r="M107" s="55">
        <v>3</v>
      </c>
      <c r="N107" s="55"/>
      <c r="O107" s="55">
        <v>2</v>
      </c>
      <c r="P107" s="55"/>
      <c r="Q107" s="55"/>
      <c r="R107" s="55"/>
      <c r="S107" s="55"/>
      <c r="T107" s="55"/>
      <c r="U107" s="55"/>
      <c r="V107" s="55"/>
      <c r="W107" s="55">
        <v>296.27999999999997</v>
      </c>
      <c r="X107" s="55">
        <v>1</v>
      </c>
      <c r="Y107" s="55">
        <v>296.27999999999997</v>
      </c>
      <c r="Z107" s="55"/>
      <c r="AA107" s="55"/>
      <c r="AB107" s="55"/>
    </row>
    <row r="108" spans="1:28">
      <c r="A108" s="55">
        <v>50</v>
      </c>
      <c r="B108" s="55">
        <v>0</v>
      </c>
      <c r="C108" s="55">
        <v>0</v>
      </c>
      <c r="D108" s="55">
        <v>1</v>
      </c>
      <c r="E108" s="55">
        <v>224</v>
      </c>
      <c r="F108" s="55">
        <f>ROUND(Source!AR80,O108)</f>
        <v>29324.97</v>
      </c>
      <c r="G108" s="55" t="s">
        <v>214</v>
      </c>
      <c r="H108" s="55" t="s">
        <v>215</v>
      </c>
      <c r="I108" s="55"/>
      <c r="J108" s="55"/>
      <c r="K108" s="55">
        <v>224</v>
      </c>
      <c r="L108" s="55">
        <v>27</v>
      </c>
      <c r="M108" s="55">
        <v>3</v>
      </c>
      <c r="N108" s="55"/>
      <c r="O108" s="55">
        <v>2</v>
      </c>
      <c r="P108" s="55"/>
      <c r="Q108" s="55"/>
      <c r="R108" s="55"/>
      <c r="S108" s="55"/>
      <c r="T108" s="55"/>
      <c r="U108" s="55"/>
      <c r="V108" s="55"/>
      <c r="W108" s="55">
        <v>29324.97</v>
      </c>
      <c r="X108" s="55">
        <v>1</v>
      </c>
      <c r="Y108" s="55">
        <v>29324.97</v>
      </c>
      <c r="Z108" s="55"/>
      <c r="AA108" s="55"/>
      <c r="AB108" s="55"/>
    </row>
    <row r="109" spans="1:28">
      <c r="A109" s="55">
        <v>50</v>
      </c>
      <c r="B109" s="55">
        <v>1</v>
      </c>
      <c r="C109" s="55">
        <v>0</v>
      </c>
      <c r="D109" s="55">
        <v>2</v>
      </c>
      <c r="E109" s="55">
        <v>0</v>
      </c>
      <c r="F109" s="55">
        <f>ROUND(F108,O109)</f>
        <v>29324.97</v>
      </c>
      <c r="G109" s="55" t="s">
        <v>216</v>
      </c>
      <c r="H109" s="55" t="s">
        <v>217</v>
      </c>
      <c r="I109" s="55"/>
      <c r="J109" s="55"/>
      <c r="K109" s="55">
        <v>212</v>
      </c>
      <c r="L109" s="55">
        <v>28</v>
      </c>
      <c r="M109" s="55">
        <v>0</v>
      </c>
      <c r="N109" s="55"/>
      <c r="O109" s="55">
        <v>2</v>
      </c>
      <c r="P109" s="55"/>
      <c r="Q109" s="55"/>
      <c r="R109" s="55"/>
      <c r="S109" s="55"/>
      <c r="T109" s="55"/>
      <c r="U109" s="55"/>
      <c r="V109" s="55"/>
      <c r="W109" s="55">
        <v>29324.97</v>
      </c>
      <c r="X109" s="55">
        <v>1</v>
      </c>
      <c r="Y109" s="55">
        <v>29324.97</v>
      </c>
      <c r="Z109" s="55"/>
      <c r="AA109" s="55"/>
      <c r="AB109" s="55"/>
    </row>
    <row r="110" spans="1:28">
      <c r="A110" s="55">
        <v>50</v>
      </c>
      <c r="B110" s="55">
        <v>1</v>
      </c>
      <c r="C110" s="55">
        <v>0</v>
      </c>
      <c r="D110" s="55">
        <v>2</v>
      </c>
      <c r="E110" s="55">
        <v>0</v>
      </c>
      <c r="F110" s="55">
        <f>ROUND(F109*0.2,O110)</f>
        <v>5864.99</v>
      </c>
      <c r="G110" s="55" t="s">
        <v>218</v>
      </c>
      <c r="H110" s="55" t="s">
        <v>219</v>
      </c>
      <c r="I110" s="55"/>
      <c r="J110" s="55"/>
      <c r="K110" s="55">
        <v>212</v>
      </c>
      <c r="L110" s="55">
        <v>29</v>
      </c>
      <c r="M110" s="55">
        <v>0</v>
      </c>
      <c r="N110" s="55"/>
      <c r="O110" s="55">
        <v>2</v>
      </c>
      <c r="P110" s="55"/>
      <c r="Q110" s="55"/>
      <c r="R110" s="55"/>
      <c r="S110" s="55"/>
      <c r="T110" s="55"/>
      <c r="U110" s="55"/>
      <c r="V110" s="55"/>
      <c r="W110" s="55">
        <v>5864.99</v>
      </c>
      <c r="X110" s="55">
        <v>1</v>
      </c>
      <c r="Y110" s="55">
        <v>5864.99</v>
      </c>
      <c r="Z110" s="55"/>
      <c r="AA110" s="55"/>
      <c r="AB110" s="55"/>
    </row>
    <row r="111" spans="1:28">
      <c r="A111" s="55">
        <v>50</v>
      </c>
      <c r="B111" s="55">
        <v>1</v>
      </c>
      <c r="C111" s="55">
        <v>0</v>
      </c>
      <c r="D111" s="55">
        <v>2</v>
      </c>
      <c r="E111" s="55">
        <v>213</v>
      </c>
      <c r="F111" s="55">
        <f>ROUND(F109+F110,O111)</f>
        <v>35189.96</v>
      </c>
      <c r="G111" s="55" t="s">
        <v>220</v>
      </c>
      <c r="H111" s="55" t="s">
        <v>214</v>
      </c>
      <c r="I111" s="55"/>
      <c r="J111" s="55"/>
      <c r="K111" s="55">
        <v>212</v>
      </c>
      <c r="L111" s="55">
        <v>30</v>
      </c>
      <c r="M111" s="55">
        <v>0</v>
      </c>
      <c r="N111" s="55"/>
      <c r="O111" s="55">
        <v>2</v>
      </c>
      <c r="P111" s="55"/>
      <c r="Q111" s="55"/>
      <c r="R111" s="55"/>
      <c r="S111" s="55"/>
      <c r="T111" s="55"/>
      <c r="U111" s="55"/>
      <c r="V111" s="55"/>
      <c r="W111" s="55">
        <v>35189.96</v>
      </c>
      <c r="X111" s="55">
        <v>1</v>
      </c>
      <c r="Y111" s="55">
        <v>35189.96</v>
      </c>
      <c r="Z111" s="55"/>
      <c r="AA111" s="55"/>
      <c r="AB111" s="55"/>
    </row>
    <row r="112" spans="1:28">
      <c r="A112" s="55">
        <v>50</v>
      </c>
      <c r="B112" s="55">
        <v>1</v>
      </c>
      <c r="C112" s="55">
        <v>0</v>
      </c>
      <c r="D112" s="55">
        <v>2</v>
      </c>
      <c r="E112" s="55">
        <v>0</v>
      </c>
      <c r="F112" s="55">
        <f>ROUND(F111*0.5857501461,O112)</f>
        <v>20612.52</v>
      </c>
      <c r="G112" s="55" t="s">
        <v>221</v>
      </c>
      <c r="H112" s="55" t="s">
        <v>222</v>
      </c>
      <c r="I112" s="55"/>
      <c r="J112" s="55"/>
      <c r="K112" s="55">
        <v>212</v>
      </c>
      <c r="L112" s="55">
        <v>31</v>
      </c>
      <c r="M112" s="55">
        <v>0</v>
      </c>
      <c r="N112" s="55"/>
      <c r="O112" s="55">
        <v>2</v>
      </c>
      <c r="P112" s="55"/>
      <c r="Q112" s="55"/>
      <c r="R112" s="55"/>
      <c r="S112" s="55"/>
      <c r="T112" s="55"/>
      <c r="U112" s="55"/>
      <c r="V112" s="55"/>
      <c r="W112" s="55">
        <v>20612.52</v>
      </c>
      <c r="X112" s="55">
        <v>1</v>
      </c>
      <c r="Y112" s="55">
        <v>20612.52</v>
      </c>
      <c r="Z112" s="55"/>
      <c r="AA112" s="55"/>
      <c r="AB112" s="55"/>
    </row>
    <row r="114" spans="1:206">
      <c r="A114" s="53">
        <v>51</v>
      </c>
      <c r="B114" s="53">
        <f>B24</f>
        <v>1</v>
      </c>
      <c r="C114" s="53">
        <f>A24</f>
        <v>4</v>
      </c>
      <c r="D114" s="53">
        <f>ROW(A24)</f>
        <v>24</v>
      </c>
      <c r="E114" s="53"/>
      <c r="F114" s="53" t="str">
        <f>IF(F24&lt;&gt;"",F24,"")</f>
        <v>Новый раздел</v>
      </c>
      <c r="G114" s="53" t="str">
        <f>IF(G24&lt;&gt;"",G24,"")</f>
        <v>Борисовское кладбище, ул.Борисовские пруды</v>
      </c>
      <c r="H114" s="53">
        <v>0</v>
      </c>
      <c r="I114" s="53"/>
      <c r="J114" s="53"/>
      <c r="K114" s="53"/>
      <c r="L114" s="53"/>
      <c r="M114" s="53"/>
      <c r="N114" s="53"/>
      <c r="O114" s="53">
        <f t="shared" ref="O114:T114" si="126">ROUND(O37+O80+AB114,2)</f>
        <v>126680.33</v>
      </c>
      <c r="P114" s="53">
        <f t="shared" si="126"/>
        <v>68302</v>
      </c>
      <c r="Q114" s="53">
        <f t="shared" si="126"/>
        <v>45959.53</v>
      </c>
      <c r="R114" s="53">
        <f t="shared" si="126"/>
        <v>23804.7</v>
      </c>
      <c r="S114" s="53">
        <f t="shared" si="126"/>
        <v>12418.8</v>
      </c>
      <c r="T114" s="53">
        <f t="shared" si="126"/>
        <v>0</v>
      </c>
      <c r="U114" s="53">
        <f>U37+U80+AH114</f>
        <v>47.7</v>
      </c>
      <c r="V114" s="53">
        <f>V37+V80+AI114</f>
        <v>0</v>
      </c>
      <c r="W114" s="53">
        <f>ROUND(W37+W80+AJ114,2)</f>
        <v>0</v>
      </c>
      <c r="X114" s="53">
        <f>ROUND(X37+X80+AK114,2)</f>
        <v>8693.16</v>
      </c>
      <c r="Y114" s="53">
        <f>ROUND(Y37+Y80+AL114,2)</f>
        <v>1241.8800000000001</v>
      </c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>
        <f t="shared" ref="AO114:BD114" si="127">ROUND(AO37+AO80+BX114,2)</f>
        <v>0</v>
      </c>
      <c r="AP114" s="53">
        <f t="shared" si="127"/>
        <v>0</v>
      </c>
      <c r="AQ114" s="53">
        <f t="shared" si="127"/>
        <v>0</v>
      </c>
      <c r="AR114" s="53">
        <f t="shared" si="127"/>
        <v>145875.18</v>
      </c>
      <c r="AS114" s="53">
        <f t="shared" si="127"/>
        <v>0</v>
      </c>
      <c r="AT114" s="53">
        <f t="shared" si="127"/>
        <v>0</v>
      </c>
      <c r="AU114" s="53">
        <f t="shared" si="127"/>
        <v>145875.18</v>
      </c>
      <c r="AV114" s="53">
        <f t="shared" si="127"/>
        <v>68302</v>
      </c>
      <c r="AW114" s="53">
        <f t="shared" si="127"/>
        <v>68302</v>
      </c>
      <c r="AX114" s="53">
        <f t="shared" si="127"/>
        <v>0</v>
      </c>
      <c r="AY114" s="53">
        <f t="shared" si="127"/>
        <v>68302</v>
      </c>
      <c r="AZ114" s="53">
        <f t="shared" si="127"/>
        <v>0</v>
      </c>
      <c r="BA114" s="53">
        <f t="shared" si="127"/>
        <v>0</v>
      </c>
      <c r="BB114" s="53">
        <f t="shared" si="127"/>
        <v>0</v>
      </c>
      <c r="BC114" s="53">
        <f t="shared" si="127"/>
        <v>0</v>
      </c>
      <c r="BD114" s="53">
        <f t="shared" si="127"/>
        <v>0</v>
      </c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>
        <v>0</v>
      </c>
    </row>
    <row r="116" spans="1:206">
      <c r="A116" s="55">
        <v>50</v>
      </c>
      <c r="B116" s="55">
        <v>0</v>
      </c>
      <c r="C116" s="55">
        <v>0</v>
      </c>
      <c r="D116" s="55">
        <v>1</v>
      </c>
      <c r="E116" s="55">
        <v>201</v>
      </c>
      <c r="F116" s="55">
        <f>ROUND(Source!O114,O116)</f>
        <v>126680.33</v>
      </c>
      <c r="G116" s="55" t="s">
        <v>162</v>
      </c>
      <c r="H116" s="55" t="s">
        <v>163</v>
      </c>
      <c r="I116" s="55"/>
      <c r="J116" s="55"/>
      <c r="K116" s="55">
        <v>201</v>
      </c>
      <c r="L116" s="55">
        <v>1</v>
      </c>
      <c r="M116" s="55">
        <v>3</v>
      </c>
      <c r="N116" s="55"/>
      <c r="O116" s="55">
        <v>2</v>
      </c>
      <c r="P116" s="55"/>
      <c r="Q116" s="55"/>
      <c r="R116" s="55"/>
      <c r="S116" s="55"/>
      <c r="T116" s="55"/>
      <c r="U116" s="55"/>
      <c r="V116" s="55"/>
      <c r="W116" s="55">
        <v>126680.33</v>
      </c>
      <c r="X116" s="55">
        <v>1</v>
      </c>
      <c r="Y116" s="55">
        <v>126680.33</v>
      </c>
      <c r="Z116" s="55"/>
      <c r="AA116" s="55"/>
      <c r="AB116" s="55"/>
    </row>
    <row r="117" spans="1:206">
      <c r="A117" s="55">
        <v>50</v>
      </c>
      <c r="B117" s="55">
        <v>0</v>
      </c>
      <c r="C117" s="55">
        <v>0</v>
      </c>
      <c r="D117" s="55">
        <v>1</v>
      </c>
      <c r="E117" s="55">
        <v>202</v>
      </c>
      <c r="F117" s="55">
        <f>ROUND(Source!P114,O117)</f>
        <v>68302</v>
      </c>
      <c r="G117" s="55" t="s">
        <v>164</v>
      </c>
      <c r="H117" s="55" t="s">
        <v>165</v>
      </c>
      <c r="I117" s="55"/>
      <c r="J117" s="55"/>
      <c r="K117" s="55">
        <v>202</v>
      </c>
      <c r="L117" s="55">
        <v>2</v>
      </c>
      <c r="M117" s="55">
        <v>3</v>
      </c>
      <c r="N117" s="55"/>
      <c r="O117" s="55">
        <v>2</v>
      </c>
      <c r="P117" s="55"/>
      <c r="Q117" s="55"/>
      <c r="R117" s="55"/>
      <c r="S117" s="55"/>
      <c r="T117" s="55"/>
      <c r="U117" s="55"/>
      <c r="V117" s="55"/>
      <c r="W117" s="55">
        <v>68302</v>
      </c>
      <c r="X117" s="55">
        <v>1</v>
      </c>
      <c r="Y117" s="55">
        <v>68302</v>
      </c>
      <c r="Z117" s="55"/>
      <c r="AA117" s="55"/>
      <c r="AB117" s="55"/>
    </row>
    <row r="118" spans="1:206">
      <c r="A118" s="55">
        <v>50</v>
      </c>
      <c r="B118" s="55">
        <v>0</v>
      </c>
      <c r="C118" s="55">
        <v>0</v>
      </c>
      <c r="D118" s="55">
        <v>1</v>
      </c>
      <c r="E118" s="55">
        <v>222</v>
      </c>
      <c r="F118" s="55">
        <f>ROUND(Source!AO114,O118)</f>
        <v>0</v>
      </c>
      <c r="G118" s="55" t="s">
        <v>166</v>
      </c>
      <c r="H118" s="55" t="s">
        <v>167</v>
      </c>
      <c r="I118" s="55"/>
      <c r="J118" s="55"/>
      <c r="K118" s="55">
        <v>222</v>
      </c>
      <c r="L118" s="55">
        <v>3</v>
      </c>
      <c r="M118" s="55">
        <v>3</v>
      </c>
      <c r="N118" s="55"/>
      <c r="O118" s="55">
        <v>2</v>
      </c>
      <c r="P118" s="55"/>
      <c r="Q118" s="55"/>
      <c r="R118" s="55"/>
      <c r="S118" s="55"/>
      <c r="T118" s="55"/>
      <c r="U118" s="55"/>
      <c r="V118" s="55"/>
      <c r="W118" s="55">
        <v>0</v>
      </c>
      <c r="X118" s="55">
        <v>1</v>
      </c>
      <c r="Y118" s="55">
        <v>0</v>
      </c>
      <c r="Z118" s="55"/>
      <c r="AA118" s="55"/>
      <c r="AB118" s="55"/>
    </row>
    <row r="119" spans="1:206">
      <c r="A119" s="55">
        <v>50</v>
      </c>
      <c r="B119" s="55">
        <v>0</v>
      </c>
      <c r="C119" s="55">
        <v>0</v>
      </c>
      <c r="D119" s="55">
        <v>1</v>
      </c>
      <c r="E119" s="55">
        <v>225</v>
      </c>
      <c r="F119" s="55">
        <f>ROUND(Source!AV114,O119)</f>
        <v>68302</v>
      </c>
      <c r="G119" s="55" t="s">
        <v>168</v>
      </c>
      <c r="H119" s="55" t="s">
        <v>169</v>
      </c>
      <c r="I119" s="55"/>
      <c r="J119" s="55"/>
      <c r="K119" s="55">
        <v>225</v>
      </c>
      <c r="L119" s="55">
        <v>4</v>
      </c>
      <c r="M119" s="55">
        <v>3</v>
      </c>
      <c r="N119" s="55"/>
      <c r="O119" s="55">
        <v>2</v>
      </c>
      <c r="P119" s="55"/>
      <c r="Q119" s="55"/>
      <c r="R119" s="55"/>
      <c r="S119" s="55"/>
      <c r="T119" s="55"/>
      <c r="U119" s="55"/>
      <c r="V119" s="55"/>
      <c r="W119" s="55">
        <v>68302</v>
      </c>
      <c r="X119" s="55">
        <v>1</v>
      </c>
      <c r="Y119" s="55">
        <v>68302</v>
      </c>
      <c r="Z119" s="55"/>
      <c r="AA119" s="55"/>
      <c r="AB119" s="55"/>
    </row>
    <row r="120" spans="1:206">
      <c r="A120" s="55">
        <v>50</v>
      </c>
      <c r="B120" s="55">
        <v>0</v>
      </c>
      <c r="C120" s="55">
        <v>0</v>
      </c>
      <c r="D120" s="55">
        <v>1</v>
      </c>
      <c r="E120" s="55">
        <v>226</v>
      </c>
      <c r="F120" s="55">
        <f>ROUND(Source!AW114,O120)</f>
        <v>68302</v>
      </c>
      <c r="G120" s="55" t="s">
        <v>170</v>
      </c>
      <c r="H120" s="55" t="s">
        <v>171</v>
      </c>
      <c r="I120" s="55"/>
      <c r="J120" s="55"/>
      <c r="K120" s="55">
        <v>226</v>
      </c>
      <c r="L120" s="55">
        <v>5</v>
      </c>
      <c r="M120" s="55">
        <v>3</v>
      </c>
      <c r="N120" s="55"/>
      <c r="O120" s="55">
        <v>2</v>
      </c>
      <c r="P120" s="55"/>
      <c r="Q120" s="55"/>
      <c r="R120" s="55"/>
      <c r="S120" s="55"/>
      <c r="T120" s="55"/>
      <c r="U120" s="55"/>
      <c r="V120" s="55"/>
      <c r="W120" s="55">
        <v>68302</v>
      </c>
      <c r="X120" s="55">
        <v>1</v>
      </c>
      <c r="Y120" s="55">
        <v>68302</v>
      </c>
      <c r="Z120" s="55"/>
      <c r="AA120" s="55"/>
      <c r="AB120" s="55"/>
    </row>
    <row r="121" spans="1:206">
      <c r="A121" s="55">
        <v>50</v>
      </c>
      <c r="B121" s="55">
        <v>0</v>
      </c>
      <c r="C121" s="55">
        <v>0</v>
      </c>
      <c r="D121" s="55">
        <v>1</v>
      </c>
      <c r="E121" s="55">
        <v>227</v>
      </c>
      <c r="F121" s="55">
        <f>ROUND(Source!AX114,O121)</f>
        <v>0</v>
      </c>
      <c r="G121" s="55" t="s">
        <v>172</v>
      </c>
      <c r="H121" s="55" t="s">
        <v>173</v>
      </c>
      <c r="I121" s="55"/>
      <c r="J121" s="55"/>
      <c r="K121" s="55">
        <v>227</v>
      </c>
      <c r="L121" s="55">
        <v>6</v>
      </c>
      <c r="M121" s="55">
        <v>3</v>
      </c>
      <c r="N121" s="55"/>
      <c r="O121" s="55">
        <v>2</v>
      </c>
      <c r="P121" s="55"/>
      <c r="Q121" s="55"/>
      <c r="R121" s="55"/>
      <c r="S121" s="55"/>
      <c r="T121" s="55"/>
      <c r="U121" s="55"/>
      <c r="V121" s="55"/>
      <c r="W121" s="55">
        <v>0</v>
      </c>
      <c r="X121" s="55">
        <v>1</v>
      </c>
      <c r="Y121" s="55">
        <v>0</v>
      </c>
      <c r="Z121" s="55"/>
      <c r="AA121" s="55"/>
      <c r="AB121" s="55"/>
    </row>
    <row r="122" spans="1:206">
      <c r="A122" s="55">
        <v>50</v>
      </c>
      <c r="B122" s="55">
        <v>0</v>
      </c>
      <c r="C122" s="55">
        <v>0</v>
      </c>
      <c r="D122" s="55">
        <v>1</v>
      </c>
      <c r="E122" s="55">
        <v>228</v>
      </c>
      <c r="F122" s="55">
        <f>ROUND(Source!AY114,O122)</f>
        <v>68302</v>
      </c>
      <c r="G122" s="55" t="s">
        <v>174</v>
      </c>
      <c r="H122" s="55" t="s">
        <v>175</v>
      </c>
      <c r="I122" s="55"/>
      <c r="J122" s="55"/>
      <c r="K122" s="55">
        <v>228</v>
      </c>
      <c r="L122" s="55">
        <v>7</v>
      </c>
      <c r="M122" s="55">
        <v>3</v>
      </c>
      <c r="N122" s="55"/>
      <c r="O122" s="55">
        <v>2</v>
      </c>
      <c r="P122" s="55"/>
      <c r="Q122" s="55"/>
      <c r="R122" s="55"/>
      <c r="S122" s="55"/>
      <c r="T122" s="55"/>
      <c r="U122" s="55"/>
      <c r="V122" s="55"/>
      <c r="W122" s="55">
        <v>68302</v>
      </c>
      <c r="X122" s="55">
        <v>1</v>
      </c>
      <c r="Y122" s="55">
        <v>68302</v>
      </c>
      <c r="Z122" s="55"/>
      <c r="AA122" s="55"/>
      <c r="AB122" s="55"/>
    </row>
    <row r="123" spans="1:206">
      <c r="A123" s="55">
        <v>50</v>
      </c>
      <c r="B123" s="55">
        <v>0</v>
      </c>
      <c r="C123" s="55">
        <v>0</v>
      </c>
      <c r="D123" s="55">
        <v>1</v>
      </c>
      <c r="E123" s="55">
        <v>216</v>
      </c>
      <c r="F123" s="55">
        <f>ROUND(Source!AP114,O123)</f>
        <v>0</v>
      </c>
      <c r="G123" s="55" t="s">
        <v>176</v>
      </c>
      <c r="H123" s="55" t="s">
        <v>177</v>
      </c>
      <c r="I123" s="55"/>
      <c r="J123" s="55"/>
      <c r="K123" s="55">
        <v>216</v>
      </c>
      <c r="L123" s="55">
        <v>8</v>
      </c>
      <c r="M123" s="55">
        <v>3</v>
      </c>
      <c r="N123" s="55"/>
      <c r="O123" s="55">
        <v>2</v>
      </c>
      <c r="P123" s="55"/>
      <c r="Q123" s="55"/>
      <c r="R123" s="55"/>
      <c r="S123" s="55"/>
      <c r="T123" s="55"/>
      <c r="U123" s="55"/>
      <c r="V123" s="55"/>
      <c r="W123" s="55">
        <v>0</v>
      </c>
      <c r="X123" s="55">
        <v>1</v>
      </c>
      <c r="Y123" s="55">
        <v>0</v>
      </c>
      <c r="Z123" s="55"/>
      <c r="AA123" s="55"/>
      <c r="AB123" s="55"/>
    </row>
    <row r="124" spans="1:206">
      <c r="A124" s="55">
        <v>50</v>
      </c>
      <c r="B124" s="55">
        <v>0</v>
      </c>
      <c r="C124" s="55">
        <v>0</v>
      </c>
      <c r="D124" s="55">
        <v>1</v>
      </c>
      <c r="E124" s="55">
        <v>223</v>
      </c>
      <c r="F124" s="55">
        <f>ROUND(Source!AQ114,O124)</f>
        <v>0</v>
      </c>
      <c r="G124" s="55" t="s">
        <v>178</v>
      </c>
      <c r="H124" s="55" t="s">
        <v>179</v>
      </c>
      <c r="I124" s="55"/>
      <c r="J124" s="55"/>
      <c r="K124" s="55">
        <v>223</v>
      </c>
      <c r="L124" s="55">
        <v>9</v>
      </c>
      <c r="M124" s="55">
        <v>3</v>
      </c>
      <c r="N124" s="55"/>
      <c r="O124" s="55">
        <v>2</v>
      </c>
      <c r="P124" s="55"/>
      <c r="Q124" s="55"/>
      <c r="R124" s="55"/>
      <c r="S124" s="55"/>
      <c r="T124" s="55"/>
      <c r="U124" s="55"/>
      <c r="V124" s="55"/>
      <c r="W124" s="55">
        <v>0</v>
      </c>
      <c r="X124" s="55">
        <v>1</v>
      </c>
      <c r="Y124" s="55">
        <v>0</v>
      </c>
      <c r="Z124" s="55"/>
      <c r="AA124" s="55"/>
      <c r="AB124" s="55"/>
    </row>
    <row r="125" spans="1:206">
      <c r="A125" s="55">
        <v>50</v>
      </c>
      <c r="B125" s="55">
        <v>0</v>
      </c>
      <c r="C125" s="55">
        <v>0</v>
      </c>
      <c r="D125" s="55">
        <v>1</v>
      </c>
      <c r="E125" s="55">
        <v>229</v>
      </c>
      <c r="F125" s="55">
        <f>ROUND(Source!AZ114,O125)</f>
        <v>0</v>
      </c>
      <c r="G125" s="55" t="s">
        <v>180</v>
      </c>
      <c r="H125" s="55" t="s">
        <v>181</v>
      </c>
      <c r="I125" s="55"/>
      <c r="J125" s="55"/>
      <c r="K125" s="55">
        <v>229</v>
      </c>
      <c r="L125" s="55">
        <v>10</v>
      </c>
      <c r="M125" s="55">
        <v>3</v>
      </c>
      <c r="N125" s="55"/>
      <c r="O125" s="55">
        <v>2</v>
      </c>
      <c r="P125" s="55"/>
      <c r="Q125" s="55"/>
      <c r="R125" s="55"/>
      <c r="S125" s="55"/>
      <c r="T125" s="55"/>
      <c r="U125" s="55"/>
      <c r="V125" s="55"/>
      <c r="W125" s="55">
        <v>0</v>
      </c>
      <c r="X125" s="55">
        <v>1</v>
      </c>
      <c r="Y125" s="55">
        <v>0</v>
      </c>
      <c r="Z125" s="55"/>
      <c r="AA125" s="55"/>
      <c r="AB125" s="55"/>
    </row>
    <row r="126" spans="1:206">
      <c r="A126" s="55">
        <v>50</v>
      </c>
      <c r="B126" s="55">
        <v>0</v>
      </c>
      <c r="C126" s="55">
        <v>0</v>
      </c>
      <c r="D126" s="55">
        <v>1</v>
      </c>
      <c r="E126" s="55">
        <v>203</v>
      </c>
      <c r="F126" s="55">
        <f>ROUND(Source!Q114,O126)</f>
        <v>45959.53</v>
      </c>
      <c r="G126" s="55" t="s">
        <v>182</v>
      </c>
      <c r="H126" s="55" t="s">
        <v>183</v>
      </c>
      <c r="I126" s="55"/>
      <c r="J126" s="55"/>
      <c r="K126" s="55">
        <v>203</v>
      </c>
      <c r="L126" s="55">
        <v>11</v>
      </c>
      <c r="M126" s="55">
        <v>3</v>
      </c>
      <c r="N126" s="55"/>
      <c r="O126" s="55">
        <v>2</v>
      </c>
      <c r="P126" s="55"/>
      <c r="Q126" s="55"/>
      <c r="R126" s="55"/>
      <c r="S126" s="55"/>
      <c r="T126" s="55"/>
      <c r="U126" s="55"/>
      <c r="V126" s="55"/>
      <c r="W126" s="55">
        <v>45959.53</v>
      </c>
      <c r="X126" s="55">
        <v>1</v>
      </c>
      <c r="Y126" s="55">
        <v>45959.53</v>
      </c>
      <c r="Z126" s="55"/>
      <c r="AA126" s="55"/>
      <c r="AB126" s="55"/>
    </row>
    <row r="127" spans="1:206">
      <c r="A127" s="55">
        <v>50</v>
      </c>
      <c r="B127" s="55">
        <v>0</v>
      </c>
      <c r="C127" s="55">
        <v>0</v>
      </c>
      <c r="D127" s="55">
        <v>1</v>
      </c>
      <c r="E127" s="55">
        <v>231</v>
      </c>
      <c r="F127" s="55">
        <f>ROUND(Source!BB114,O127)</f>
        <v>0</v>
      </c>
      <c r="G127" s="55" t="s">
        <v>184</v>
      </c>
      <c r="H127" s="55" t="s">
        <v>185</v>
      </c>
      <c r="I127" s="55"/>
      <c r="J127" s="55"/>
      <c r="K127" s="55">
        <v>231</v>
      </c>
      <c r="L127" s="55">
        <v>12</v>
      </c>
      <c r="M127" s="55">
        <v>3</v>
      </c>
      <c r="N127" s="55"/>
      <c r="O127" s="55">
        <v>2</v>
      </c>
      <c r="P127" s="55"/>
      <c r="Q127" s="55"/>
      <c r="R127" s="55"/>
      <c r="S127" s="55"/>
      <c r="T127" s="55"/>
      <c r="U127" s="55"/>
      <c r="V127" s="55"/>
      <c r="W127" s="55">
        <v>0</v>
      </c>
      <c r="X127" s="55">
        <v>1</v>
      </c>
      <c r="Y127" s="55">
        <v>0</v>
      </c>
      <c r="Z127" s="55"/>
      <c r="AA127" s="55"/>
      <c r="AB127" s="55"/>
    </row>
    <row r="128" spans="1:206">
      <c r="A128" s="55">
        <v>50</v>
      </c>
      <c r="B128" s="55">
        <v>0</v>
      </c>
      <c r="C128" s="55">
        <v>0</v>
      </c>
      <c r="D128" s="55">
        <v>1</v>
      </c>
      <c r="E128" s="55">
        <v>204</v>
      </c>
      <c r="F128" s="55">
        <f>ROUND(Source!R114,O128)</f>
        <v>23804.7</v>
      </c>
      <c r="G128" s="55" t="s">
        <v>186</v>
      </c>
      <c r="H128" s="55" t="s">
        <v>187</v>
      </c>
      <c r="I128" s="55"/>
      <c r="J128" s="55"/>
      <c r="K128" s="55">
        <v>204</v>
      </c>
      <c r="L128" s="55">
        <v>13</v>
      </c>
      <c r="M128" s="55">
        <v>3</v>
      </c>
      <c r="N128" s="55"/>
      <c r="O128" s="55">
        <v>2</v>
      </c>
      <c r="P128" s="55"/>
      <c r="Q128" s="55"/>
      <c r="R128" s="55"/>
      <c r="S128" s="55"/>
      <c r="T128" s="55"/>
      <c r="U128" s="55"/>
      <c r="V128" s="55"/>
      <c r="W128" s="55">
        <v>23804.7</v>
      </c>
      <c r="X128" s="55">
        <v>1</v>
      </c>
      <c r="Y128" s="55">
        <v>23804.7</v>
      </c>
      <c r="Z128" s="55"/>
      <c r="AA128" s="55"/>
      <c r="AB128" s="55"/>
    </row>
    <row r="129" spans="1:28">
      <c r="A129" s="55">
        <v>50</v>
      </c>
      <c r="B129" s="55">
        <v>0</v>
      </c>
      <c r="C129" s="55">
        <v>0</v>
      </c>
      <c r="D129" s="55">
        <v>1</v>
      </c>
      <c r="E129" s="55">
        <v>205</v>
      </c>
      <c r="F129" s="55">
        <f>ROUND(Source!S114,O129)</f>
        <v>12418.8</v>
      </c>
      <c r="G129" s="55" t="s">
        <v>188</v>
      </c>
      <c r="H129" s="55" t="s">
        <v>189</v>
      </c>
      <c r="I129" s="55"/>
      <c r="J129" s="55"/>
      <c r="K129" s="55">
        <v>205</v>
      </c>
      <c r="L129" s="55">
        <v>14</v>
      </c>
      <c r="M129" s="55">
        <v>3</v>
      </c>
      <c r="N129" s="55"/>
      <c r="O129" s="55">
        <v>2</v>
      </c>
      <c r="P129" s="55"/>
      <c r="Q129" s="55"/>
      <c r="R129" s="55"/>
      <c r="S129" s="55"/>
      <c r="T129" s="55"/>
      <c r="U129" s="55"/>
      <c r="V129" s="55"/>
      <c r="W129" s="55">
        <v>12418.8</v>
      </c>
      <c r="X129" s="55">
        <v>1</v>
      </c>
      <c r="Y129" s="55">
        <v>12418.8</v>
      </c>
      <c r="Z129" s="55"/>
      <c r="AA129" s="55"/>
      <c r="AB129" s="55"/>
    </row>
    <row r="130" spans="1:28">
      <c r="A130" s="55">
        <v>50</v>
      </c>
      <c r="B130" s="55">
        <v>0</v>
      </c>
      <c r="C130" s="55">
        <v>0</v>
      </c>
      <c r="D130" s="55">
        <v>1</v>
      </c>
      <c r="E130" s="55">
        <v>232</v>
      </c>
      <c r="F130" s="55">
        <f>ROUND(Source!BC114,O130)</f>
        <v>0</v>
      </c>
      <c r="G130" s="55" t="s">
        <v>190</v>
      </c>
      <c r="H130" s="55" t="s">
        <v>191</v>
      </c>
      <c r="I130" s="55"/>
      <c r="J130" s="55"/>
      <c r="K130" s="55">
        <v>232</v>
      </c>
      <c r="L130" s="55">
        <v>15</v>
      </c>
      <c r="M130" s="55">
        <v>3</v>
      </c>
      <c r="N130" s="55"/>
      <c r="O130" s="55">
        <v>2</v>
      </c>
      <c r="P130" s="55"/>
      <c r="Q130" s="55"/>
      <c r="R130" s="55"/>
      <c r="S130" s="55"/>
      <c r="T130" s="55"/>
      <c r="U130" s="55"/>
      <c r="V130" s="55"/>
      <c r="W130" s="55">
        <v>0</v>
      </c>
      <c r="X130" s="55">
        <v>1</v>
      </c>
      <c r="Y130" s="55">
        <v>0</v>
      </c>
      <c r="Z130" s="55"/>
      <c r="AA130" s="55"/>
      <c r="AB130" s="55"/>
    </row>
    <row r="131" spans="1:28">
      <c r="A131" s="55">
        <v>50</v>
      </c>
      <c r="B131" s="55">
        <v>0</v>
      </c>
      <c r="C131" s="55">
        <v>0</v>
      </c>
      <c r="D131" s="55">
        <v>1</v>
      </c>
      <c r="E131" s="55">
        <v>214</v>
      </c>
      <c r="F131" s="55">
        <f>ROUND(Source!AS114,O131)</f>
        <v>0</v>
      </c>
      <c r="G131" s="55" t="s">
        <v>192</v>
      </c>
      <c r="H131" s="55" t="s">
        <v>193</v>
      </c>
      <c r="I131" s="55"/>
      <c r="J131" s="55"/>
      <c r="K131" s="55">
        <v>214</v>
      </c>
      <c r="L131" s="55">
        <v>16</v>
      </c>
      <c r="M131" s="55">
        <v>3</v>
      </c>
      <c r="N131" s="55"/>
      <c r="O131" s="55">
        <v>2</v>
      </c>
      <c r="P131" s="55"/>
      <c r="Q131" s="55"/>
      <c r="R131" s="55"/>
      <c r="S131" s="55"/>
      <c r="T131" s="55"/>
      <c r="U131" s="55"/>
      <c r="V131" s="55"/>
      <c r="W131" s="55">
        <v>0</v>
      </c>
      <c r="X131" s="55">
        <v>1</v>
      </c>
      <c r="Y131" s="55">
        <v>0</v>
      </c>
      <c r="Z131" s="55"/>
      <c r="AA131" s="55"/>
      <c r="AB131" s="55"/>
    </row>
    <row r="132" spans="1:28">
      <c r="A132" s="55">
        <v>50</v>
      </c>
      <c r="B132" s="55">
        <v>0</v>
      </c>
      <c r="C132" s="55">
        <v>0</v>
      </c>
      <c r="D132" s="55">
        <v>1</v>
      </c>
      <c r="E132" s="55">
        <v>215</v>
      </c>
      <c r="F132" s="55">
        <f>ROUND(Source!AT114,O132)</f>
        <v>0</v>
      </c>
      <c r="G132" s="55" t="s">
        <v>194</v>
      </c>
      <c r="H132" s="55" t="s">
        <v>195</v>
      </c>
      <c r="I132" s="55"/>
      <c r="J132" s="55"/>
      <c r="K132" s="55">
        <v>215</v>
      </c>
      <c r="L132" s="55">
        <v>17</v>
      </c>
      <c r="M132" s="55">
        <v>3</v>
      </c>
      <c r="N132" s="55"/>
      <c r="O132" s="55">
        <v>2</v>
      </c>
      <c r="P132" s="55"/>
      <c r="Q132" s="55"/>
      <c r="R132" s="55"/>
      <c r="S132" s="55"/>
      <c r="T132" s="55"/>
      <c r="U132" s="55"/>
      <c r="V132" s="55"/>
      <c r="W132" s="55">
        <v>0</v>
      </c>
      <c r="X132" s="55">
        <v>1</v>
      </c>
      <c r="Y132" s="55">
        <v>0</v>
      </c>
      <c r="Z132" s="55"/>
      <c r="AA132" s="55"/>
      <c r="AB132" s="55"/>
    </row>
    <row r="133" spans="1:28">
      <c r="A133" s="55">
        <v>50</v>
      </c>
      <c r="B133" s="55">
        <v>0</v>
      </c>
      <c r="C133" s="55">
        <v>0</v>
      </c>
      <c r="D133" s="55">
        <v>1</v>
      </c>
      <c r="E133" s="55">
        <v>217</v>
      </c>
      <c r="F133" s="55">
        <f>ROUND(Source!AU114,O133)</f>
        <v>145875.18</v>
      </c>
      <c r="G133" s="55" t="s">
        <v>196</v>
      </c>
      <c r="H133" s="55" t="s">
        <v>197</v>
      </c>
      <c r="I133" s="55"/>
      <c r="J133" s="55"/>
      <c r="K133" s="55">
        <v>217</v>
      </c>
      <c r="L133" s="55">
        <v>18</v>
      </c>
      <c r="M133" s="55">
        <v>3</v>
      </c>
      <c r="N133" s="55"/>
      <c r="O133" s="55">
        <v>2</v>
      </c>
      <c r="P133" s="55"/>
      <c r="Q133" s="55"/>
      <c r="R133" s="55"/>
      <c r="S133" s="55"/>
      <c r="T133" s="55"/>
      <c r="U133" s="55"/>
      <c r="V133" s="55"/>
      <c r="W133" s="55">
        <v>145875.18</v>
      </c>
      <c r="X133" s="55">
        <v>1</v>
      </c>
      <c r="Y133" s="55">
        <v>145875.18</v>
      </c>
      <c r="Z133" s="55"/>
      <c r="AA133" s="55"/>
      <c r="AB133" s="55"/>
    </row>
    <row r="134" spans="1:28">
      <c r="A134" s="55">
        <v>50</v>
      </c>
      <c r="B134" s="55">
        <v>0</v>
      </c>
      <c r="C134" s="55">
        <v>0</v>
      </c>
      <c r="D134" s="55">
        <v>1</v>
      </c>
      <c r="E134" s="55">
        <v>230</v>
      </c>
      <c r="F134" s="55">
        <f>ROUND(Source!BA114,O134)</f>
        <v>0</v>
      </c>
      <c r="G134" s="55" t="s">
        <v>198</v>
      </c>
      <c r="H134" s="55" t="s">
        <v>199</v>
      </c>
      <c r="I134" s="55"/>
      <c r="J134" s="55"/>
      <c r="K134" s="55">
        <v>230</v>
      </c>
      <c r="L134" s="55">
        <v>19</v>
      </c>
      <c r="M134" s="55">
        <v>3</v>
      </c>
      <c r="N134" s="55"/>
      <c r="O134" s="55">
        <v>2</v>
      </c>
      <c r="P134" s="55"/>
      <c r="Q134" s="55"/>
      <c r="R134" s="55"/>
      <c r="S134" s="55"/>
      <c r="T134" s="55"/>
      <c r="U134" s="55"/>
      <c r="V134" s="55"/>
      <c r="W134" s="55">
        <v>0</v>
      </c>
      <c r="X134" s="55">
        <v>1</v>
      </c>
      <c r="Y134" s="55">
        <v>0</v>
      </c>
      <c r="Z134" s="55"/>
      <c r="AA134" s="55"/>
      <c r="AB134" s="55"/>
    </row>
    <row r="135" spans="1:28">
      <c r="A135" s="55">
        <v>50</v>
      </c>
      <c r="B135" s="55">
        <v>0</v>
      </c>
      <c r="C135" s="55">
        <v>0</v>
      </c>
      <c r="D135" s="55">
        <v>1</v>
      </c>
      <c r="E135" s="55">
        <v>206</v>
      </c>
      <c r="F135" s="55">
        <f>ROUND(Source!T114,O135)</f>
        <v>0</v>
      </c>
      <c r="G135" s="55" t="s">
        <v>200</v>
      </c>
      <c r="H135" s="55" t="s">
        <v>201</v>
      </c>
      <c r="I135" s="55"/>
      <c r="J135" s="55"/>
      <c r="K135" s="55">
        <v>206</v>
      </c>
      <c r="L135" s="55">
        <v>20</v>
      </c>
      <c r="M135" s="55">
        <v>3</v>
      </c>
      <c r="N135" s="55"/>
      <c r="O135" s="55">
        <v>2</v>
      </c>
      <c r="P135" s="55"/>
      <c r="Q135" s="55"/>
      <c r="R135" s="55"/>
      <c r="S135" s="55"/>
      <c r="T135" s="55"/>
      <c r="U135" s="55"/>
      <c r="V135" s="55"/>
      <c r="W135" s="55">
        <v>0</v>
      </c>
      <c r="X135" s="55">
        <v>1</v>
      </c>
      <c r="Y135" s="55">
        <v>0</v>
      </c>
      <c r="Z135" s="55"/>
      <c r="AA135" s="55"/>
      <c r="AB135" s="55"/>
    </row>
    <row r="136" spans="1:28">
      <c r="A136" s="55">
        <v>50</v>
      </c>
      <c r="B136" s="55">
        <v>0</v>
      </c>
      <c r="C136" s="55">
        <v>0</v>
      </c>
      <c r="D136" s="55">
        <v>1</v>
      </c>
      <c r="E136" s="55">
        <v>207</v>
      </c>
      <c r="F136" s="55">
        <f>Source!U114</f>
        <v>47.7</v>
      </c>
      <c r="G136" s="55" t="s">
        <v>202</v>
      </c>
      <c r="H136" s="55" t="s">
        <v>203</v>
      </c>
      <c r="I136" s="55"/>
      <c r="J136" s="55"/>
      <c r="K136" s="55">
        <v>207</v>
      </c>
      <c r="L136" s="55">
        <v>21</v>
      </c>
      <c r="M136" s="55">
        <v>3</v>
      </c>
      <c r="N136" s="55"/>
      <c r="O136" s="55">
        <v>-1</v>
      </c>
      <c r="P136" s="55"/>
      <c r="Q136" s="55"/>
      <c r="R136" s="55"/>
      <c r="S136" s="55"/>
      <c r="T136" s="55"/>
      <c r="U136" s="55"/>
      <c r="V136" s="55"/>
      <c r="W136" s="55">
        <v>47.7</v>
      </c>
      <c r="X136" s="55">
        <v>1</v>
      </c>
      <c r="Y136" s="55">
        <v>47.7</v>
      </c>
      <c r="Z136" s="55"/>
      <c r="AA136" s="55"/>
      <c r="AB136" s="55"/>
    </row>
    <row r="137" spans="1:28">
      <c r="A137" s="55">
        <v>50</v>
      </c>
      <c r="B137" s="55">
        <v>0</v>
      </c>
      <c r="C137" s="55">
        <v>0</v>
      </c>
      <c r="D137" s="55">
        <v>1</v>
      </c>
      <c r="E137" s="55">
        <v>208</v>
      </c>
      <c r="F137" s="55">
        <f>Source!V114</f>
        <v>0</v>
      </c>
      <c r="G137" s="55" t="s">
        <v>204</v>
      </c>
      <c r="H137" s="55" t="s">
        <v>205</v>
      </c>
      <c r="I137" s="55"/>
      <c r="J137" s="55"/>
      <c r="K137" s="55">
        <v>208</v>
      </c>
      <c r="L137" s="55">
        <v>22</v>
      </c>
      <c r="M137" s="55">
        <v>3</v>
      </c>
      <c r="N137" s="55"/>
      <c r="O137" s="55">
        <v>-1</v>
      </c>
      <c r="P137" s="55"/>
      <c r="Q137" s="55"/>
      <c r="R137" s="55"/>
      <c r="S137" s="55"/>
      <c r="T137" s="55"/>
      <c r="U137" s="55"/>
      <c r="V137" s="55"/>
      <c r="W137" s="55">
        <v>0</v>
      </c>
      <c r="X137" s="55">
        <v>1</v>
      </c>
      <c r="Y137" s="55">
        <v>0</v>
      </c>
      <c r="Z137" s="55"/>
      <c r="AA137" s="55"/>
      <c r="AB137" s="55"/>
    </row>
    <row r="138" spans="1:28">
      <c r="A138" s="55">
        <v>50</v>
      </c>
      <c r="B138" s="55">
        <v>0</v>
      </c>
      <c r="C138" s="55">
        <v>0</v>
      </c>
      <c r="D138" s="55">
        <v>1</v>
      </c>
      <c r="E138" s="55">
        <v>209</v>
      </c>
      <c r="F138" s="55">
        <f>ROUND(Source!W114,O138)</f>
        <v>0</v>
      </c>
      <c r="G138" s="55" t="s">
        <v>206</v>
      </c>
      <c r="H138" s="55" t="s">
        <v>207</v>
      </c>
      <c r="I138" s="55"/>
      <c r="J138" s="55"/>
      <c r="K138" s="55">
        <v>209</v>
      </c>
      <c r="L138" s="55">
        <v>23</v>
      </c>
      <c r="M138" s="55">
        <v>3</v>
      </c>
      <c r="N138" s="55"/>
      <c r="O138" s="55">
        <v>2</v>
      </c>
      <c r="P138" s="55"/>
      <c r="Q138" s="55"/>
      <c r="R138" s="55"/>
      <c r="S138" s="55"/>
      <c r="T138" s="55"/>
      <c r="U138" s="55"/>
      <c r="V138" s="55"/>
      <c r="W138" s="55">
        <v>0</v>
      </c>
      <c r="X138" s="55">
        <v>1</v>
      </c>
      <c r="Y138" s="55">
        <v>0</v>
      </c>
      <c r="Z138" s="55"/>
      <c r="AA138" s="55"/>
      <c r="AB138" s="55"/>
    </row>
    <row r="139" spans="1:28">
      <c r="A139" s="55">
        <v>50</v>
      </c>
      <c r="B139" s="55">
        <v>0</v>
      </c>
      <c r="C139" s="55">
        <v>0</v>
      </c>
      <c r="D139" s="55">
        <v>1</v>
      </c>
      <c r="E139" s="55">
        <v>233</v>
      </c>
      <c r="F139" s="55">
        <f>ROUND(Source!BD114,O139)</f>
        <v>0</v>
      </c>
      <c r="G139" s="55" t="s">
        <v>208</v>
      </c>
      <c r="H139" s="55" t="s">
        <v>209</v>
      </c>
      <c r="I139" s="55"/>
      <c r="J139" s="55"/>
      <c r="K139" s="55">
        <v>233</v>
      </c>
      <c r="L139" s="55">
        <v>24</v>
      </c>
      <c r="M139" s="55">
        <v>3</v>
      </c>
      <c r="N139" s="55"/>
      <c r="O139" s="55">
        <v>2</v>
      </c>
      <c r="P139" s="55"/>
      <c r="Q139" s="55"/>
      <c r="R139" s="55"/>
      <c r="S139" s="55"/>
      <c r="T139" s="55"/>
      <c r="U139" s="55"/>
      <c r="V139" s="55"/>
      <c r="W139" s="55">
        <v>0</v>
      </c>
      <c r="X139" s="55">
        <v>1</v>
      </c>
      <c r="Y139" s="55">
        <v>0</v>
      </c>
      <c r="Z139" s="55"/>
      <c r="AA139" s="55"/>
      <c r="AB139" s="55"/>
    </row>
    <row r="140" spans="1:28">
      <c r="A140" s="55">
        <v>50</v>
      </c>
      <c r="B140" s="55">
        <v>0</v>
      </c>
      <c r="C140" s="55">
        <v>0</v>
      </c>
      <c r="D140" s="55">
        <v>1</v>
      </c>
      <c r="E140" s="55">
        <v>210</v>
      </c>
      <c r="F140" s="55">
        <f>ROUND(Source!X114,O140)</f>
        <v>8693.16</v>
      </c>
      <c r="G140" s="55" t="s">
        <v>210</v>
      </c>
      <c r="H140" s="55" t="s">
        <v>211</v>
      </c>
      <c r="I140" s="55"/>
      <c r="J140" s="55"/>
      <c r="K140" s="55">
        <v>210</v>
      </c>
      <c r="L140" s="55">
        <v>25</v>
      </c>
      <c r="M140" s="55">
        <v>3</v>
      </c>
      <c r="N140" s="55"/>
      <c r="O140" s="55">
        <v>2</v>
      </c>
      <c r="P140" s="55"/>
      <c r="Q140" s="55"/>
      <c r="R140" s="55"/>
      <c r="S140" s="55"/>
      <c r="T140" s="55"/>
      <c r="U140" s="55"/>
      <c r="V140" s="55"/>
      <c r="W140" s="55">
        <v>8693.16</v>
      </c>
      <c r="X140" s="55">
        <v>1</v>
      </c>
      <c r="Y140" s="55">
        <v>8693.16</v>
      </c>
      <c r="Z140" s="55"/>
      <c r="AA140" s="55"/>
      <c r="AB140" s="55"/>
    </row>
    <row r="141" spans="1:28">
      <c r="A141" s="55">
        <v>50</v>
      </c>
      <c r="B141" s="55">
        <v>0</v>
      </c>
      <c r="C141" s="55">
        <v>0</v>
      </c>
      <c r="D141" s="55">
        <v>1</v>
      </c>
      <c r="E141" s="55">
        <v>211</v>
      </c>
      <c r="F141" s="55">
        <f>ROUND(Source!Y114,O141)</f>
        <v>1241.8800000000001</v>
      </c>
      <c r="G141" s="55" t="s">
        <v>212</v>
      </c>
      <c r="H141" s="55" t="s">
        <v>213</v>
      </c>
      <c r="I141" s="55"/>
      <c r="J141" s="55"/>
      <c r="K141" s="55">
        <v>211</v>
      </c>
      <c r="L141" s="55">
        <v>26</v>
      </c>
      <c r="M141" s="55">
        <v>3</v>
      </c>
      <c r="N141" s="55"/>
      <c r="O141" s="55">
        <v>2</v>
      </c>
      <c r="P141" s="55"/>
      <c r="Q141" s="55"/>
      <c r="R141" s="55"/>
      <c r="S141" s="55"/>
      <c r="T141" s="55"/>
      <c r="U141" s="55"/>
      <c r="V141" s="55"/>
      <c r="W141" s="55">
        <v>1241.8800000000001</v>
      </c>
      <c r="X141" s="55">
        <v>1</v>
      </c>
      <c r="Y141" s="55">
        <v>1241.8800000000001</v>
      </c>
      <c r="Z141" s="55"/>
      <c r="AA141" s="55"/>
      <c r="AB141" s="55"/>
    </row>
    <row r="142" spans="1:28">
      <c r="A142" s="55">
        <v>50</v>
      </c>
      <c r="B142" s="55">
        <v>0</v>
      </c>
      <c r="C142" s="55">
        <v>0</v>
      </c>
      <c r="D142" s="55">
        <v>1</v>
      </c>
      <c r="E142" s="55">
        <v>224</v>
      </c>
      <c r="F142" s="55">
        <f>ROUND(Source!AR114,O142)</f>
        <v>145875.18</v>
      </c>
      <c r="G142" s="55" t="s">
        <v>214</v>
      </c>
      <c r="H142" s="55" t="s">
        <v>215</v>
      </c>
      <c r="I142" s="55"/>
      <c r="J142" s="55"/>
      <c r="K142" s="55">
        <v>224</v>
      </c>
      <c r="L142" s="55">
        <v>27</v>
      </c>
      <c r="M142" s="55">
        <v>3</v>
      </c>
      <c r="N142" s="55"/>
      <c r="O142" s="55">
        <v>2</v>
      </c>
      <c r="P142" s="55"/>
      <c r="Q142" s="55"/>
      <c r="R142" s="55"/>
      <c r="S142" s="55"/>
      <c r="T142" s="55"/>
      <c r="U142" s="55"/>
      <c r="V142" s="55"/>
      <c r="W142" s="55">
        <v>145875.18</v>
      </c>
      <c r="X142" s="55">
        <v>1</v>
      </c>
      <c r="Y142" s="55">
        <v>145875.18</v>
      </c>
      <c r="Z142" s="55"/>
      <c r="AA142" s="55"/>
      <c r="AB142" s="55"/>
    </row>
    <row r="143" spans="1:28">
      <c r="A143" s="55">
        <v>50</v>
      </c>
      <c r="B143" s="55">
        <v>1</v>
      </c>
      <c r="C143" s="55">
        <v>0</v>
      </c>
      <c r="D143" s="55">
        <v>2</v>
      </c>
      <c r="E143" s="55">
        <v>0</v>
      </c>
      <c r="F143" s="55">
        <f>ROUND(F142,O143)</f>
        <v>145875.18</v>
      </c>
      <c r="G143" s="55" t="s">
        <v>216</v>
      </c>
      <c r="H143" s="55" t="s">
        <v>217</v>
      </c>
      <c r="I143" s="55"/>
      <c r="J143" s="55"/>
      <c r="K143" s="55">
        <v>212</v>
      </c>
      <c r="L143" s="55">
        <v>28</v>
      </c>
      <c r="M143" s="55">
        <v>0</v>
      </c>
      <c r="N143" s="55"/>
      <c r="O143" s="55">
        <v>2</v>
      </c>
      <c r="P143" s="55"/>
      <c r="Q143" s="55"/>
      <c r="R143" s="55"/>
      <c r="S143" s="55"/>
      <c r="T143" s="55"/>
      <c r="U143" s="55"/>
      <c r="V143" s="55"/>
      <c r="W143" s="55">
        <v>145875.18</v>
      </c>
      <c r="X143" s="55">
        <v>1</v>
      </c>
      <c r="Y143" s="55">
        <v>145875.18</v>
      </c>
      <c r="Z143" s="55"/>
      <c r="AA143" s="55"/>
      <c r="AB143" s="55"/>
    </row>
    <row r="144" spans="1:28">
      <c r="A144" s="55">
        <v>50</v>
      </c>
      <c r="B144" s="55">
        <v>1</v>
      </c>
      <c r="C144" s="55">
        <v>0</v>
      </c>
      <c r="D144" s="55">
        <v>2</v>
      </c>
      <c r="E144" s="55">
        <v>0</v>
      </c>
      <c r="F144" s="55">
        <f>ROUND(F143*0.2,O144)</f>
        <v>29175.040000000001</v>
      </c>
      <c r="G144" s="55" t="s">
        <v>218</v>
      </c>
      <c r="H144" s="55" t="s">
        <v>219</v>
      </c>
      <c r="I144" s="55"/>
      <c r="J144" s="55"/>
      <c r="K144" s="55">
        <v>212</v>
      </c>
      <c r="L144" s="55">
        <v>29</v>
      </c>
      <c r="M144" s="55">
        <v>0</v>
      </c>
      <c r="N144" s="55"/>
      <c r="O144" s="55">
        <v>2</v>
      </c>
      <c r="P144" s="55"/>
      <c r="Q144" s="55"/>
      <c r="R144" s="55"/>
      <c r="S144" s="55"/>
      <c r="T144" s="55"/>
      <c r="U144" s="55"/>
      <c r="V144" s="55"/>
      <c r="W144" s="55">
        <v>29175.040000000001</v>
      </c>
      <c r="X144" s="55">
        <v>1</v>
      </c>
      <c r="Y144" s="55">
        <v>29175.040000000001</v>
      </c>
      <c r="Z144" s="55"/>
      <c r="AA144" s="55"/>
      <c r="AB144" s="55"/>
    </row>
    <row r="145" spans="1:245">
      <c r="A145" s="55">
        <v>50</v>
      </c>
      <c r="B145" s="55">
        <v>1</v>
      </c>
      <c r="C145" s="55">
        <v>0</v>
      </c>
      <c r="D145" s="55">
        <v>2</v>
      </c>
      <c r="E145" s="55">
        <v>213</v>
      </c>
      <c r="F145" s="55">
        <f>ROUND(F143+F144,O145)</f>
        <v>175050.22</v>
      </c>
      <c r="G145" s="55" t="s">
        <v>220</v>
      </c>
      <c r="H145" s="55" t="s">
        <v>214</v>
      </c>
      <c r="I145" s="55"/>
      <c r="J145" s="55"/>
      <c r="K145" s="55">
        <v>212</v>
      </c>
      <c r="L145" s="55">
        <v>30</v>
      </c>
      <c r="M145" s="55">
        <v>0</v>
      </c>
      <c r="N145" s="55"/>
      <c r="O145" s="55">
        <v>2</v>
      </c>
      <c r="P145" s="55"/>
      <c r="Q145" s="55"/>
      <c r="R145" s="55"/>
      <c r="S145" s="55"/>
      <c r="T145" s="55"/>
      <c r="U145" s="55"/>
      <c r="V145" s="55"/>
      <c r="W145" s="55">
        <v>175050.22</v>
      </c>
      <c r="X145" s="55">
        <v>1</v>
      </c>
      <c r="Y145" s="55">
        <v>175050.22</v>
      </c>
      <c r="Z145" s="55"/>
      <c r="AA145" s="55"/>
      <c r="AB145" s="55"/>
    </row>
    <row r="146" spans="1:245">
      <c r="A146" s="55">
        <v>50</v>
      </c>
      <c r="B146" s="55">
        <v>1</v>
      </c>
      <c r="C146" s="55">
        <v>0</v>
      </c>
      <c r="D146" s="55">
        <v>2</v>
      </c>
      <c r="E146" s="55">
        <v>0</v>
      </c>
      <c r="F146" s="55">
        <f>ROUND(F145*0.5857501461,O146)</f>
        <v>102535.69</v>
      </c>
      <c r="G146" s="55" t="s">
        <v>221</v>
      </c>
      <c r="H146" s="55" t="s">
        <v>222</v>
      </c>
      <c r="I146" s="55"/>
      <c r="J146" s="55"/>
      <c r="K146" s="55">
        <v>212</v>
      </c>
      <c r="L146" s="55">
        <v>31</v>
      </c>
      <c r="M146" s="55">
        <v>0</v>
      </c>
      <c r="N146" s="55"/>
      <c r="O146" s="55">
        <v>2</v>
      </c>
      <c r="P146" s="55"/>
      <c r="Q146" s="55"/>
      <c r="R146" s="55"/>
      <c r="S146" s="55"/>
      <c r="T146" s="55"/>
      <c r="U146" s="55"/>
      <c r="V146" s="55"/>
      <c r="W146" s="55">
        <v>102535.69</v>
      </c>
      <c r="X146" s="55">
        <v>1</v>
      </c>
      <c r="Y146" s="55">
        <v>102535.69</v>
      </c>
      <c r="Z146" s="55"/>
      <c r="AA146" s="55"/>
      <c r="AB146" s="55"/>
    </row>
    <row r="148" spans="1:245">
      <c r="A148" s="52">
        <v>4</v>
      </c>
      <c r="B148" s="52">
        <v>1</v>
      </c>
      <c r="C148" s="52"/>
      <c r="D148" s="52">
        <f>ROW(A238)</f>
        <v>238</v>
      </c>
      <c r="E148" s="52"/>
      <c r="F148" s="52" t="s">
        <v>138</v>
      </c>
      <c r="G148" s="52" t="s">
        <v>228</v>
      </c>
      <c r="H148" s="52"/>
      <c r="I148" s="52">
        <v>0</v>
      </c>
      <c r="J148" s="52"/>
      <c r="K148" s="52">
        <v>-1</v>
      </c>
      <c r="L148" s="52"/>
      <c r="M148" s="52"/>
      <c r="N148" s="52"/>
      <c r="O148" s="52"/>
      <c r="P148" s="52"/>
      <c r="Q148" s="52"/>
      <c r="R148" s="52"/>
      <c r="S148" s="52">
        <v>0</v>
      </c>
      <c r="T148" s="52"/>
      <c r="U148" s="52"/>
      <c r="V148" s="52">
        <v>0</v>
      </c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>
        <v>0</v>
      </c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>
        <v>0</v>
      </c>
    </row>
    <row r="150" spans="1:245">
      <c r="A150" s="53">
        <v>52</v>
      </c>
      <c r="B150" s="53">
        <f t="shared" ref="B150:G150" si="128">B238</f>
        <v>1</v>
      </c>
      <c r="C150" s="53">
        <f t="shared" si="128"/>
        <v>4</v>
      </c>
      <c r="D150" s="53">
        <f t="shared" si="128"/>
        <v>148</v>
      </c>
      <c r="E150" s="53">
        <f t="shared" si="128"/>
        <v>0</v>
      </c>
      <c r="F150" s="53" t="str">
        <f t="shared" si="128"/>
        <v>Новый раздел</v>
      </c>
      <c r="G150" s="53" t="str">
        <f t="shared" si="128"/>
        <v>Даниловское кладбище, Духовской переулок, 10</v>
      </c>
      <c r="H150" s="53"/>
      <c r="I150" s="53"/>
      <c r="J150" s="53"/>
      <c r="K150" s="53"/>
      <c r="L150" s="53"/>
      <c r="M150" s="53"/>
      <c r="N150" s="53"/>
      <c r="O150" s="53">
        <f t="shared" ref="O150:AT150" si="129">O238</f>
        <v>185249.42</v>
      </c>
      <c r="P150" s="53">
        <f t="shared" si="129"/>
        <v>98730</v>
      </c>
      <c r="Q150" s="53">
        <f t="shared" si="129"/>
        <v>67985.820000000007</v>
      </c>
      <c r="R150" s="53">
        <f t="shared" si="129"/>
        <v>35426.15</v>
      </c>
      <c r="S150" s="53">
        <f t="shared" si="129"/>
        <v>18533.599999999999</v>
      </c>
      <c r="T150" s="53">
        <f t="shared" si="129"/>
        <v>0</v>
      </c>
      <c r="U150" s="53">
        <f t="shared" si="129"/>
        <v>72.400000000000006</v>
      </c>
      <c r="V150" s="53">
        <f t="shared" si="129"/>
        <v>0</v>
      </c>
      <c r="W150" s="53">
        <f t="shared" si="129"/>
        <v>0</v>
      </c>
      <c r="X150" s="53">
        <f t="shared" si="129"/>
        <v>12973.52</v>
      </c>
      <c r="Y150" s="53">
        <f t="shared" si="129"/>
        <v>1853.36</v>
      </c>
      <c r="Z150" s="53">
        <f t="shared" si="129"/>
        <v>0</v>
      </c>
      <c r="AA150" s="53">
        <f t="shared" si="129"/>
        <v>0</v>
      </c>
      <c r="AB150" s="53">
        <f t="shared" si="129"/>
        <v>0</v>
      </c>
      <c r="AC150" s="53">
        <f t="shared" si="129"/>
        <v>0</v>
      </c>
      <c r="AD150" s="53">
        <f t="shared" si="129"/>
        <v>0</v>
      </c>
      <c r="AE150" s="53">
        <f t="shared" si="129"/>
        <v>0</v>
      </c>
      <c r="AF150" s="53">
        <f t="shared" si="129"/>
        <v>0</v>
      </c>
      <c r="AG150" s="53">
        <f t="shared" si="129"/>
        <v>0</v>
      </c>
      <c r="AH150" s="53">
        <f t="shared" si="129"/>
        <v>0</v>
      </c>
      <c r="AI150" s="53">
        <f t="shared" si="129"/>
        <v>0</v>
      </c>
      <c r="AJ150" s="53">
        <f t="shared" si="129"/>
        <v>0</v>
      </c>
      <c r="AK150" s="53">
        <f t="shared" si="129"/>
        <v>0</v>
      </c>
      <c r="AL150" s="53">
        <f t="shared" si="129"/>
        <v>0</v>
      </c>
      <c r="AM150" s="53">
        <f t="shared" si="129"/>
        <v>0</v>
      </c>
      <c r="AN150" s="53">
        <f t="shared" si="129"/>
        <v>0</v>
      </c>
      <c r="AO150" s="53">
        <f t="shared" si="129"/>
        <v>0</v>
      </c>
      <c r="AP150" s="53">
        <f t="shared" si="129"/>
        <v>0</v>
      </c>
      <c r="AQ150" s="53">
        <f t="shared" si="129"/>
        <v>0</v>
      </c>
      <c r="AR150" s="53">
        <f t="shared" si="129"/>
        <v>214050.2</v>
      </c>
      <c r="AS150" s="53">
        <f t="shared" si="129"/>
        <v>0</v>
      </c>
      <c r="AT150" s="53">
        <f t="shared" si="129"/>
        <v>0</v>
      </c>
      <c r="AU150" s="53">
        <f t="shared" ref="AU150:BZ150" si="130">AU238</f>
        <v>214050.2</v>
      </c>
      <c r="AV150" s="53">
        <f t="shared" si="130"/>
        <v>98730</v>
      </c>
      <c r="AW150" s="53">
        <f t="shared" si="130"/>
        <v>98730</v>
      </c>
      <c r="AX150" s="53">
        <f t="shared" si="130"/>
        <v>0</v>
      </c>
      <c r="AY150" s="53">
        <f t="shared" si="130"/>
        <v>98730</v>
      </c>
      <c r="AZ150" s="53">
        <f t="shared" si="130"/>
        <v>0</v>
      </c>
      <c r="BA150" s="53">
        <f t="shared" si="130"/>
        <v>0</v>
      </c>
      <c r="BB150" s="53">
        <f t="shared" si="130"/>
        <v>0</v>
      </c>
      <c r="BC150" s="53">
        <f t="shared" si="130"/>
        <v>0</v>
      </c>
      <c r="BD150" s="53">
        <f t="shared" si="130"/>
        <v>0</v>
      </c>
      <c r="BE150" s="53">
        <f t="shared" si="130"/>
        <v>0</v>
      </c>
      <c r="BF150" s="53">
        <f t="shared" si="130"/>
        <v>0</v>
      </c>
      <c r="BG150" s="53">
        <f t="shared" si="130"/>
        <v>0</v>
      </c>
      <c r="BH150" s="53">
        <f t="shared" si="130"/>
        <v>0</v>
      </c>
      <c r="BI150" s="53">
        <f t="shared" si="130"/>
        <v>0</v>
      </c>
      <c r="BJ150" s="53">
        <f t="shared" si="130"/>
        <v>0</v>
      </c>
      <c r="BK150" s="53">
        <f t="shared" si="130"/>
        <v>0</v>
      </c>
      <c r="BL150" s="53">
        <f t="shared" si="130"/>
        <v>0</v>
      </c>
      <c r="BM150" s="53">
        <f t="shared" si="130"/>
        <v>0</v>
      </c>
      <c r="BN150" s="53">
        <f t="shared" si="130"/>
        <v>0</v>
      </c>
      <c r="BO150" s="53">
        <f t="shared" si="130"/>
        <v>0</v>
      </c>
      <c r="BP150" s="53">
        <f t="shared" si="130"/>
        <v>0</v>
      </c>
      <c r="BQ150" s="53">
        <f t="shared" si="130"/>
        <v>0</v>
      </c>
      <c r="BR150" s="53">
        <f t="shared" si="130"/>
        <v>0</v>
      </c>
      <c r="BS150" s="53">
        <f t="shared" si="130"/>
        <v>0</v>
      </c>
      <c r="BT150" s="53">
        <f t="shared" si="130"/>
        <v>0</v>
      </c>
      <c r="BU150" s="53">
        <f t="shared" si="130"/>
        <v>0</v>
      </c>
      <c r="BV150" s="53">
        <f t="shared" si="130"/>
        <v>0</v>
      </c>
      <c r="BW150" s="53">
        <f t="shared" si="130"/>
        <v>0</v>
      </c>
      <c r="BX150" s="53">
        <f t="shared" si="130"/>
        <v>0</v>
      </c>
      <c r="BY150" s="53">
        <f t="shared" si="130"/>
        <v>0</v>
      </c>
      <c r="BZ150" s="53">
        <f t="shared" si="130"/>
        <v>0</v>
      </c>
      <c r="CA150" s="53">
        <f t="shared" ref="CA150:DF150" si="131">CA238</f>
        <v>0</v>
      </c>
      <c r="CB150" s="53">
        <f t="shared" si="131"/>
        <v>0</v>
      </c>
      <c r="CC150" s="53">
        <f t="shared" si="131"/>
        <v>0</v>
      </c>
      <c r="CD150" s="53">
        <f t="shared" si="131"/>
        <v>0</v>
      </c>
      <c r="CE150" s="53">
        <f t="shared" si="131"/>
        <v>0</v>
      </c>
      <c r="CF150" s="53">
        <f t="shared" si="131"/>
        <v>0</v>
      </c>
      <c r="CG150" s="53">
        <f t="shared" si="131"/>
        <v>0</v>
      </c>
      <c r="CH150" s="53">
        <f t="shared" si="131"/>
        <v>0</v>
      </c>
      <c r="CI150" s="53">
        <f t="shared" si="131"/>
        <v>0</v>
      </c>
      <c r="CJ150" s="53">
        <f t="shared" si="131"/>
        <v>0</v>
      </c>
      <c r="CK150" s="53">
        <f t="shared" si="131"/>
        <v>0</v>
      </c>
      <c r="CL150" s="53">
        <f t="shared" si="131"/>
        <v>0</v>
      </c>
      <c r="CM150" s="53">
        <f t="shared" si="131"/>
        <v>0</v>
      </c>
      <c r="CN150" s="53">
        <f t="shared" si="131"/>
        <v>0</v>
      </c>
      <c r="CO150" s="53">
        <f t="shared" si="131"/>
        <v>0</v>
      </c>
      <c r="CP150" s="53">
        <f t="shared" si="131"/>
        <v>0</v>
      </c>
      <c r="CQ150" s="53">
        <f t="shared" si="131"/>
        <v>0</v>
      </c>
      <c r="CR150" s="53">
        <f t="shared" si="131"/>
        <v>0</v>
      </c>
      <c r="CS150" s="53">
        <f t="shared" si="131"/>
        <v>0</v>
      </c>
      <c r="CT150" s="53">
        <f t="shared" si="131"/>
        <v>0</v>
      </c>
      <c r="CU150" s="53">
        <f t="shared" si="131"/>
        <v>0</v>
      </c>
      <c r="CV150" s="53">
        <f t="shared" si="131"/>
        <v>0</v>
      </c>
      <c r="CW150" s="53">
        <f t="shared" si="131"/>
        <v>0</v>
      </c>
      <c r="CX150" s="53">
        <f t="shared" si="131"/>
        <v>0</v>
      </c>
      <c r="CY150" s="53">
        <f t="shared" si="131"/>
        <v>0</v>
      </c>
      <c r="CZ150" s="53">
        <f t="shared" si="131"/>
        <v>0</v>
      </c>
      <c r="DA150" s="53">
        <f t="shared" si="131"/>
        <v>0</v>
      </c>
      <c r="DB150" s="53">
        <f t="shared" si="131"/>
        <v>0</v>
      </c>
      <c r="DC150" s="53">
        <f t="shared" si="131"/>
        <v>0</v>
      </c>
      <c r="DD150" s="53">
        <f t="shared" si="131"/>
        <v>0</v>
      </c>
      <c r="DE150" s="53">
        <f t="shared" si="131"/>
        <v>0</v>
      </c>
      <c r="DF150" s="53">
        <f t="shared" si="131"/>
        <v>0</v>
      </c>
      <c r="DG150" s="54">
        <f t="shared" ref="DG150:EL150" si="132">DG238</f>
        <v>0</v>
      </c>
      <c r="DH150" s="54">
        <f t="shared" si="132"/>
        <v>0</v>
      </c>
      <c r="DI150" s="54">
        <f t="shared" si="132"/>
        <v>0</v>
      </c>
      <c r="DJ150" s="54">
        <f t="shared" si="132"/>
        <v>0</v>
      </c>
      <c r="DK150" s="54">
        <f t="shared" si="132"/>
        <v>0</v>
      </c>
      <c r="DL150" s="54">
        <f t="shared" si="132"/>
        <v>0</v>
      </c>
      <c r="DM150" s="54">
        <f t="shared" si="132"/>
        <v>0</v>
      </c>
      <c r="DN150" s="54">
        <f t="shared" si="132"/>
        <v>0</v>
      </c>
      <c r="DO150" s="54">
        <f t="shared" si="132"/>
        <v>0</v>
      </c>
      <c r="DP150" s="54">
        <f t="shared" si="132"/>
        <v>0</v>
      </c>
      <c r="DQ150" s="54">
        <f t="shared" si="132"/>
        <v>0</v>
      </c>
      <c r="DR150" s="54">
        <f t="shared" si="132"/>
        <v>0</v>
      </c>
      <c r="DS150" s="54">
        <f t="shared" si="132"/>
        <v>0</v>
      </c>
      <c r="DT150" s="54">
        <f t="shared" si="132"/>
        <v>0</v>
      </c>
      <c r="DU150" s="54">
        <f t="shared" si="132"/>
        <v>0</v>
      </c>
      <c r="DV150" s="54">
        <f t="shared" si="132"/>
        <v>0</v>
      </c>
      <c r="DW150" s="54">
        <f t="shared" si="132"/>
        <v>0</v>
      </c>
      <c r="DX150" s="54">
        <f t="shared" si="132"/>
        <v>0</v>
      </c>
      <c r="DY150" s="54">
        <f t="shared" si="132"/>
        <v>0</v>
      </c>
      <c r="DZ150" s="54">
        <f t="shared" si="132"/>
        <v>0</v>
      </c>
      <c r="EA150" s="54">
        <f t="shared" si="132"/>
        <v>0</v>
      </c>
      <c r="EB150" s="54">
        <f t="shared" si="132"/>
        <v>0</v>
      </c>
      <c r="EC150" s="54">
        <f t="shared" si="132"/>
        <v>0</v>
      </c>
      <c r="ED150" s="54">
        <f t="shared" si="132"/>
        <v>0</v>
      </c>
      <c r="EE150" s="54">
        <f t="shared" si="132"/>
        <v>0</v>
      </c>
      <c r="EF150" s="54">
        <f t="shared" si="132"/>
        <v>0</v>
      </c>
      <c r="EG150" s="54">
        <f t="shared" si="132"/>
        <v>0</v>
      </c>
      <c r="EH150" s="54">
        <f t="shared" si="132"/>
        <v>0</v>
      </c>
      <c r="EI150" s="54">
        <f t="shared" si="132"/>
        <v>0</v>
      </c>
      <c r="EJ150" s="54">
        <f t="shared" si="132"/>
        <v>0</v>
      </c>
      <c r="EK150" s="54">
        <f t="shared" si="132"/>
        <v>0</v>
      </c>
      <c r="EL150" s="54">
        <f t="shared" si="132"/>
        <v>0</v>
      </c>
      <c r="EM150" s="54">
        <f t="shared" ref="EM150:FR150" si="133">EM238</f>
        <v>0</v>
      </c>
      <c r="EN150" s="54">
        <f t="shared" si="133"/>
        <v>0</v>
      </c>
      <c r="EO150" s="54">
        <f t="shared" si="133"/>
        <v>0</v>
      </c>
      <c r="EP150" s="54">
        <f t="shared" si="133"/>
        <v>0</v>
      </c>
      <c r="EQ150" s="54">
        <f t="shared" si="133"/>
        <v>0</v>
      </c>
      <c r="ER150" s="54">
        <f t="shared" si="133"/>
        <v>0</v>
      </c>
      <c r="ES150" s="54">
        <f t="shared" si="133"/>
        <v>0</v>
      </c>
      <c r="ET150" s="54">
        <f t="shared" si="133"/>
        <v>0</v>
      </c>
      <c r="EU150" s="54">
        <f t="shared" si="133"/>
        <v>0</v>
      </c>
      <c r="EV150" s="54">
        <f t="shared" si="133"/>
        <v>0</v>
      </c>
      <c r="EW150" s="54">
        <f t="shared" si="133"/>
        <v>0</v>
      </c>
      <c r="EX150" s="54">
        <f t="shared" si="133"/>
        <v>0</v>
      </c>
      <c r="EY150" s="54">
        <f t="shared" si="133"/>
        <v>0</v>
      </c>
      <c r="EZ150" s="54">
        <f t="shared" si="133"/>
        <v>0</v>
      </c>
      <c r="FA150" s="54">
        <f t="shared" si="133"/>
        <v>0</v>
      </c>
      <c r="FB150" s="54">
        <f t="shared" si="133"/>
        <v>0</v>
      </c>
      <c r="FC150" s="54">
        <f t="shared" si="133"/>
        <v>0</v>
      </c>
      <c r="FD150" s="54">
        <f t="shared" si="133"/>
        <v>0</v>
      </c>
      <c r="FE150" s="54">
        <f t="shared" si="133"/>
        <v>0</v>
      </c>
      <c r="FF150" s="54">
        <f t="shared" si="133"/>
        <v>0</v>
      </c>
      <c r="FG150" s="54">
        <f t="shared" si="133"/>
        <v>0</v>
      </c>
      <c r="FH150" s="54">
        <f t="shared" si="133"/>
        <v>0</v>
      </c>
      <c r="FI150" s="54">
        <f t="shared" si="133"/>
        <v>0</v>
      </c>
      <c r="FJ150" s="54">
        <f t="shared" si="133"/>
        <v>0</v>
      </c>
      <c r="FK150" s="54">
        <f t="shared" si="133"/>
        <v>0</v>
      </c>
      <c r="FL150" s="54">
        <f t="shared" si="133"/>
        <v>0</v>
      </c>
      <c r="FM150" s="54">
        <f t="shared" si="133"/>
        <v>0</v>
      </c>
      <c r="FN150" s="54">
        <f t="shared" si="133"/>
        <v>0</v>
      </c>
      <c r="FO150" s="54">
        <f t="shared" si="133"/>
        <v>0</v>
      </c>
      <c r="FP150" s="54">
        <f t="shared" si="133"/>
        <v>0</v>
      </c>
      <c r="FQ150" s="54">
        <f t="shared" si="133"/>
        <v>0</v>
      </c>
      <c r="FR150" s="54">
        <f t="shared" si="133"/>
        <v>0</v>
      </c>
      <c r="FS150" s="54">
        <f t="shared" ref="FS150:GX150" si="134">FS238</f>
        <v>0</v>
      </c>
      <c r="FT150" s="54">
        <f t="shared" si="134"/>
        <v>0</v>
      </c>
      <c r="FU150" s="54">
        <f t="shared" si="134"/>
        <v>0</v>
      </c>
      <c r="FV150" s="54">
        <f t="shared" si="134"/>
        <v>0</v>
      </c>
      <c r="FW150" s="54">
        <f t="shared" si="134"/>
        <v>0</v>
      </c>
      <c r="FX150" s="54">
        <f t="shared" si="134"/>
        <v>0</v>
      </c>
      <c r="FY150" s="54">
        <f t="shared" si="134"/>
        <v>0</v>
      </c>
      <c r="FZ150" s="54">
        <f t="shared" si="134"/>
        <v>0</v>
      </c>
      <c r="GA150" s="54">
        <f t="shared" si="134"/>
        <v>0</v>
      </c>
      <c r="GB150" s="54">
        <f t="shared" si="134"/>
        <v>0</v>
      </c>
      <c r="GC150" s="54">
        <f t="shared" si="134"/>
        <v>0</v>
      </c>
      <c r="GD150" s="54">
        <f t="shared" si="134"/>
        <v>0</v>
      </c>
      <c r="GE150" s="54">
        <f t="shared" si="134"/>
        <v>0</v>
      </c>
      <c r="GF150" s="54">
        <f t="shared" si="134"/>
        <v>0</v>
      </c>
      <c r="GG150" s="54">
        <f t="shared" si="134"/>
        <v>0</v>
      </c>
      <c r="GH150" s="54">
        <f t="shared" si="134"/>
        <v>0</v>
      </c>
      <c r="GI150" s="54">
        <f t="shared" si="134"/>
        <v>0</v>
      </c>
      <c r="GJ150" s="54">
        <f t="shared" si="134"/>
        <v>0</v>
      </c>
      <c r="GK150" s="54">
        <f t="shared" si="134"/>
        <v>0</v>
      </c>
      <c r="GL150" s="54">
        <f t="shared" si="134"/>
        <v>0</v>
      </c>
      <c r="GM150" s="54">
        <f t="shared" si="134"/>
        <v>0</v>
      </c>
      <c r="GN150" s="54">
        <f t="shared" si="134"/>
        <v>0</v>
      </c>
      <c r="GO150" s="54">
        <f t="shared" si="134"/>
        <v>0</v>
      </c>
      <c r="GP150" s="54">
        <f t="shared" si="134"/>
        <v>0</v>
      </c>
      <c r="GQ150" s="54">
        <f t="shared" si="134"/>
        <v>0</v>
      </c>
      <c r="GR150" s="54">
        <f t="shared" si="134"/>
        <v>0</v>
      </c>
      <c r="GS150" s="54">
        <f t="shared" si="134"/>
        <v>0</v>
      </c>
      <c r="GT150" s="54">
        <f t="shared" si="134"/>
        <v>0</v>
      </c>
      <c r="GU150" s="54">
        <f t="shared" si="134"/>
        <v>0</v>
      </c>
      <c r="GV150" s="54">
        <f t="shared" si="134"/>
        <v>0</v>
      </c>
      <c r="GW150" s="54">
        <f t="shared" si="134"/>
        <v>0</v>
      </c>
      <c r="GX150" s="54">
        <f t="shared" si="134"/>
        <v>0</v>
      </c>
    </row>
    <row r="152" spans="1:245">
      <c r="A152" s="52">
        <v>5</v>
      </c>
      <c r="B152" s="52">
        <v>1</v>
      </c>
      <c r="C152" s="52"/>
      <c r="D152" s="52">
        <f>ROW(A161)</f>
        <v>161</v>
      </c>
      <c r="E152" s="52"/>
      <c r="F152" s="52" t="s">
        <v>140</v>
      </c>
      <c r="G152" s="52" t="s">
        <v>229</v>
      </c>
      <c r="H152" s="52"/>
      <c r="I152" s="52">
        <v>0</v>
      </c>
      <c r="J152" s="52"/>
      <c r="K152" s="52">
        <v>-1</v>
      </c>
      <c r="L152" s="52"/>
      <c r="M152" s="52"/>
      <c r="N152" s="52"/>
      <c r="O152" s="52"/>
      <c r="P152" s="52"/>
      <c r="Q152" s="52"/>
      <c r="R152" s="52"/>
      <c r="S152" s="52">
        <v>0</v>
      </c>
      <c r="T152" s="52"/>
      <c r="U152" s="52"/>
      <c r="V152" s="52">
        <v>0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>
        <v>0</v>
      </c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>
        <v>0</v>
      </c>
    </row>
    <row r="154" spans="1:245">
      <c r="A154" s="53">
        <v>52</v>
      </c>
      <c r="B154" s="53">
        <f t="shared" ref="B154:G154" si="135">B161</f>
        <v>1</v>
      </c>
      <c r="C154" s="53">
        <f t="shared" si="135"/>
        <v>5</v>
      </c>
      <c r="D154" s="53">
        <f t="shared" si="135"/>
        <v>152</v>
      </c>
      <c r="E154" s="53">
        <f t="shared" si="135"/>
        <v>0</v>
      </c>
      <c r="F154" s="53" t="str">
        <f t="shared" si="135"/>
        <v>Новый подраздел</v>
      </c>
      <c r="G154" s="53" t="str">
        <f t="shared" si="135"/>
        <v>Ремонт асфальтобетонного покрытия - 200,0 м2</v>
      </c>
      <c r="H154" s="53"/>
      <c r="I154" s="53"/>
      <c r="J154" s="53"/>
      <c r="K154" s="53"/>
      <c r="L154" s="53"/>
      <c r="M154" s="53"/>
      <c r="N154" s="53"/>
      <c r="O154" s="53">
        <f t="shared" ref="O154:AT154" si="136">O161</f>
        <v>136222.43</v>
      </c>
      <c r="P154" s="53">
        <f t="shared" si="136"/>
        <v>75748</v>
      </c>
      <c r="Q154" s="53">
        <f t="shared" si="136"/>
        <v>47866.43</v>
      </c>
      <c r="R154" s="53">
        <f t="shared" si="136"/>
        <v>24366.48</v>
      </c>
      <c r="S154" s="53">
        <f t="shared" si="136"/>
        <v>12608</v>
      </c>
      <c r="T154" s="53">
        <f t="shared" si="136"/>
        <v>0</v>
      </c>
      <c r="U154" s="53">
        <f t="shared" si="136"/>
        <v>46</v>
      </c>
      <c r="V154" s="53">
        <f t="shared" si="136"/>
        <v>0</v>
      </c>
      <c r="W154" s="53">
        <f t="shared" si="136"/>
        <v>0</v>
      </c>
      <c r="X154" s="53">
        <f t="shared" si="136"/>
        <v>8825.6</v>
      </c>
      <c r="Y154" s="53">
        <f t="shared" si="136"/>
        <v>1260.8</v>
      </c>
      <c r="Z154" s="53">
        <f t="shared" si="136"/>
        <v>0</v>
      </c>
      <c r="AA154" s="53">
        <f t="shared" si="136"/>
        <v>0</v>
      </c>
      <c r="AB154" s="53">
        <f t="shared" si="136"/>
        <v>136222.43</v>
      </c>
      <c r="AC154" s="53">
        <f t="shared" si="136"/>
        <v>75748</v>
      </c>
      <c r="AD154" s="53">
        <f t="shared" si="136"/>
        <v>47866.43</v>
      </c>
      <c r="AE154" s="53">
        <f t="shared" si="136"/>
        <v>24366.48</v>
      </c>
      <c r="AF154" s="53">
        <f t="shared" si="136"/>
        <v>12608</v>
      </c>
      <c r="AG154" s="53">
        <f t="shared" si="136"/>
        <v>0</v>
      </c>
      <c r="AH154" s="53">
        <f t="shared" si="136"/>
        <v>46</v>
      </c>
      <c r="AI154" s="53">
        <f t="shared" si="136"/>
        <v>0</v>
      </c>
      <c r="AJ154" s="53">
        <f t="shared" si="136"/>
        <v>0</v>
      </c>
      <c r="AK154" s="53">
        <f t="shared" si="136"/>
        <v>8825.6</v>
      </c>
      <c r="AL154" s="53">
        <f t="shared" si="136"/>
        <v>1260.8</v>
      </c>
      <c r="AM154" s="53">
        <f t="shared" si="136"/>
        <v>0</v>
      </c>
      <c r="AN154" s="53">
        <f t="shared" si="136"/>
        <v>0</v>
      </c>
      <c r="AO154" s="53">
        <f t="shared" si="136"/>
        <v>0</v>
      </c>
      <c r="AP154" s="53">
        <f t="shared" si="136"/>
        <v>0</v>
      </c>
      <c r="AQ154" s="53">
        <f t="shared" si="136"/>
        <v>0</v>
      </c>
      <c r="AR154" s="53">
        <f t="shared" si="136"/>
        <v>155400.26999999999</v>
      </c>
      <c r="AS154" s="53">
        <f t="shared" si="136"/>
        <v>0</v>
      </c>
      <c r="AT154" s="53">
        <f t="shared" si="136"/>
        <v>0</v>
      </c>
      <c r="AU154" s="53">
        <f t="shared" ref="AU154:BZ154" si="137">AU161</f>
        <v>155400.26999999999</v>
      </c>
      <c r="AV154" s="53">
        <f t="shared" si="137"/>
        <v>75748</v>
      </c>
      <c r="AW154" s="53">
        <f t="shared" si="137"/>
        <v>75748</v>
      </c>
      <c r="AX154" s="53">
        <f t="shared" si="137"/>
        <v>0</v>
      </c>
      <c r="AY154" s="53">
        <f t="shared" si="137"/>
        <v>75748</v>
      </c>
      <c r="AZ154" s="53">
        <f t="shared" si="137"/>
        <v>0</v>
      </c>
      <c r="BA154" s="53">
        <f t="shared" si="137"/>
        <v>0</v>
      </c>
      <c r="BB154" s="53">
        <f t="shared" si="137"/>
        <v>0</v>
      </c>
      <c r="BC154" s="53">
        <f t="shared" si="137"/>
        <v>0</v>
      </c>
      <c r="BD154" s="53">
        <f t="shared" si="137"/>
        <v>0</v>
      </c>
      <c r="BE154" s="53">
        <f t="shared" si="137"/>
        <v>0</v>
      </c>
      <c r="BF154" s="53">
        <f t="shared" si="137"/>
        <v>0</v>
      </c>
      <c r="BG154" s="53">
        <f t="shared" si="137"/>
        <v>0</v>
      </c>
      <c r="BH154" s="53">
        <f t="shared" si="137"/>
        <v>0</v>
      </c>
      <c r="BI154" s="53">
        <f t="shared" si="137"/>
        <v>0</v>
      </c>
      <c r="BJ154" s="53">
        <f t="shared" si="137"/>
        <v>0</v>
      </c>
      <c r="BK154" s="53">
        <f t="shared" si="137"/>
        <v>0</v>
      </c>
      <c r="BL154" s="53">
        <f t="shared" si="137"/>
        <v>0</v>
      </c>
      <c r="BM154" s="53">
        <f t="shared" si="137"/>
        <v>0</v>
      </c>
      <c r="BN154" s="53">
        <f t="shared" si="137"/>
        <v>0</v>
      </c>
      <c r="BO154" s="53">
        <f t="shared" si="137"/>
        <v>0</v>
      </c>
      <c r="BP154" s="53">
        <f t="shared" si="137"/>
        <v>0</v>
      </c>
      <c r="BQ154" s="53">
        <f t="shared" si="137"/>
        <v>0</v>
      </c>
      <c r="BR154" s="53">
        <f t="shared" si="137"/>
        <v>0</v>
      </c>
      <c r="BS154" s="53">
        <f t="shared" si="137"/>
        <v>0</v>
      </c>
      <c r="BT154" s="53">
        <f t="shared" si="137"/>
        <v>0</v>
      </c>
      <c r="BU154" s="53">
        <f t="shared" si="137"/>
        <v>0</v>
      </c>
      <c r="BV154" s="53">
        <f t="shared" si="137"/>
        <v>0</v>
      </c>
      <c r="BW154" s="53">
        <f t="shared" si="137"/>
        <v>0</v>
      </c>
      <c r="BX154" s="53">
        <f t="shared" si="137"/>
        <v>0</v>
      </c>
      <c r="BY154" s="53">
        <f t="shared" si="137"/>
        <v>0</v>
      </c>
      <c r="BZ154" s="53">
        <f t="shared" si="137"/>
        <v>0</v>
      </c>
      <c r="CA154" s="53">
        <f t="shared" ref="CA154:DF154" si="138">CA161</f>
        <v>155400.26999999999</v>
      </c>
      <c r="CB154" s="53">
        <f t="shared" si="138"/>
        <v>0</v>
      </c>
      <c r="CC154" s="53">
        <f t="shared" si="138"/>
        <v>0</v>
      </c>
      <c r="CD154" s="53">
        <f t="shared" si="138"/>
        <v>155400.26999999999</v>
      </c>
      <c r="CE154" s="53">
        <f t="shared" si="138"/>
        <v>75748</v>
      </c>
      <c r="CF154" s="53">
        <f t="shared" si="138"/>
        <v>75748</v>
      </c>
      <c r="CG154" s="53">
        <f t="shared" si="138"/>
        <v>0</v>
      </c>
      <c r="CH154" s="53">
        <f t="shared" si="138"/>
        <v>75748</v>
      </c>
      <c r="CI154" s="53">
        <f t="shared" si="138"/>
        <v>0</v>
      </c>
      <c r="CJ154" s="53">
        <f t="shared" si="138"/>
        <v>0</v>
      </c>
      <c r="CK154" s="53">
        <f t="shared" si="138"/>
        <v>0</v>
      </c>
      <c r="CL154" s="53">
        <f t="shared" si="138"/>
        <v>0</v>
      </c>
      <c r="CM154" s="53">
        <f t="shared" si="138"/>
        <v>0</v>
      </c>
      <c r="CN154" s="53">
        <f t="shared" si="138"/>
        <v>0</v>
      </c>
      <c r="CO154" s="53">
        <f t="shared" si="138"/>
        <v>0</v>
      </c>
      <c r="CP154" s="53">
        <f t="shared" si="138"/>
        <v>0</v>
      </c>
      <c r="CQ154" s="53">
        <f t="shared" si="138"/>
        <v>0</v>
      </c>
      <c r="CR154" s="53">
        <f t="shared" si="138"/>
        <v>0</v>
      </c>
      <c r="CS154" s="53">
        <f t="shared" si="138"/>
        <v>0</v>
      </c>
      <c r="CT154" s="53">
        <f t="shared" si="138"/>
        <v>0</v>
      </c>
      <c r="CU154" s="53">
        <f t="shared" si="138"/>
        <v>0</v>
      </c>
      <c r="CV154" s="53">
        <f t="shared" si="138"/>
        <v>0</v>
      </c>
      <c r="CW154" s="53">
        <f t="shared" si="138"/>
        <v>0</v>
      </c>
      <c r="CX154" s="53">
        <f t="shared" si="138"/>
        <v>0</v>
      </c>
      <c r="CY154" s="53">
        <f t="shared" si="138"/>
        <v>0</v>
      </c>
      <c r="CZ154" s="53">
        <f t="shared" si="138"/>
        <v>0</v>
      </c>
      <c r="DA154" s="53">
        <f t="shared" si="138"/>
        <v>0</v>
      </c>
      <c r="DB154" s="53">
        <f t="shared" si="138"/>
        <v>0</v>
      </c>
      <c r="DC154" s="53">
        <f t="shared" si="138"/>
        <v>0</v>
      </c>
      <c r="DD154" s="53">
        <f t="shared" si="138"/>
        <v>0</v>
      </c>
      <c r="DE154" s="53">
        <f t="shared" si="138"/>
        <v>0</v>
      </c>
      <c r="DF154" s="53">
        <f t="shared" si="138"/>
        <v>0</v>
      </c>
      <c r="DG154" s="54">
        <f t="shared" ref="DG154:EL154" si="139">DG161</f>
        <v>0</v>
      </c>
      <c r="DH154" s="54">
        <f t="shared" si="139"/>
        <v>0</v>
      </c>
      <c r="DI154" s="54">
        <f t="shared" si="139"/>
        <v>0</v>
      </c>
      <c r="DJ154" s="54">
        <f t="shared" si="139"/>
        <v>0</v>
      </c>
      <c r="DK154" s="54">
        <f t="shared" si="139"/>
        <v>0</v>
      </c>
      <c r="DL154" s="54">
        <f t="shared" si="139"/>
        <v>0</v>
      </c>
      <c r="DM154" s="54">
        <f t="shared" si="139"/>
        <v>0</v>
      </c>
      <c r="DN154" s="54">
        <f t="shared" si="139"/>
        <v>0</v>
      </c>
      <c r="DO154" s="54">
        <f t="shared" si="139"/>
        <v>0</v>
      </c>
      <c r="DP154" s="54">
        <f t="shared" si="139"/>
        <v>0</v>
      </c>
      <c r="DQ154" s="54">
        <f t="shared" si="139"/>
        <v>0</v>
      </c>
      <c r="DR154" s="54">
        <f t="shared" si="139"/>
        <v>0</v>
      </c>
      <c r="DS154" s="54">
        <f t="shared" si="139"/>
        <v>0</v>
      </c>
      <c r="DT154" s="54">
        <f t="shared" si="139"/>
        <v>0</v>
      </c>
      <c r="DU154" s="54">
        <f t="shared" si="139"/>
        <v>0</v>
      </c>
      <c r="DV154" s="54">
        <f t="shared" si="139"/>
        <v>0</v>
      </c>
      <c r="DW154" s="54">
        <f t="shared" si="139"/>
        <v>0</v>
      </c>
      <c r="DX154" s="54">
        <f t="shared" si="139"/>
        <v>0</v>
      </c>
      <c r="DY154" s="54">
        <f t="shared" si="139"/>
        <v>0</v>
      </c>
      <c r="DZ154" s="54">
        <f t="shared" si="139"/>
        <v>0</v>
      </c>
      <c r="EA154" s="54">
        <f t="shared" si="139"/>
        <v>0</v>
      </c>
      <c r="EB154" s="54">
        <f t="shared" si="139"/>
        <v>0</v>
      </c>
      <c r="EC154" s="54">
        <f t="shared" si="139"/>
        <v>0</v>
      </c>
      <c r="ED154" s="54">
        <f t="shared" si="139"/>
        <v>0</v>
      </c>
      <c r="EE154" s="54">
        <f t="shared" si="139"/>
        <v>0</v>
      </c>
      <c r="EF154" s="54">
        <f t="shared" si="139"/>
        <v>0</v>
      </c>
      <c r="EG154" s="54">
        <f t="shared" si="139"/>
        <v>0</v>
      </c>
      <c r="EH154" s="54">
        <f t="shared" si="139"/>
        <v>0</v>
      </c>
      <c r="EI154" s="54">
        <f t="shared" si="139"/>
        <v>0</v>
      </c>
      <c r="EJ154" s="54">
        <f t="shared" si="139"/>
        <v>0</v>
      </c>
      <c r="EK154" s="54">
        <f t="shared" si="139"/>
        <v>0</v>
      </c>
      <c r="EL154" s="54">
        <f t="shared" si="139"/>
        <v>0</v>
      </c>
      <c r="EM154" s="54">
        <f t="shared" ref="EM154:FR154" si="140">EM161</f>
        <v>0</v>
      </c>
      <c r="EN154" s="54">
        <f t="shared" si="140"/>
        <v>0</v>
      </c>
      <c r="EO154" s="54">
        <f t="shared" si="140"/>
        <v>0</v>
      </c>
      <c r="EP154" s="54">
        <f t="shared" si="140"/>
        <v>0</v>
      </c>
      <c r="EQ154" s="54">
        <f t="shared" si="140"/>
        <v>0</v>
      </c>
      <c r="ER154" s="54">
        <f t="shared" si="140"/>
        <v>0</v>
      </c>
      <c r="ES154" s="54">
        <f t="shared" si="140"/>
        <v>0</v>
      </c>
      <c r="ET154" s="54">
        <f t="shared" si="140"/>
        <v>0</v>
      </c>
      <c r="EU154" s="54">
        <f t="shared" si="140"/>
        <v>0</v>
      </c>
      <c r="EV154" s="54">
        <f t="shared" si="140"/>
        <v>0</v>
      </c>
      <c r="EW154" s="54">
        <f t="shared" si="140"/>
        <v>0</v>
      </c>
      <c r="EX154" s="54">
        <f t="shared" si="140"/>
        <v>0</v>
      </c>
      <c r="EY154" s="54">
        <f t="shared" si="140"/>
        <v>0</v>
      </c>
      <c r="EZ154" s="54">
        <f t="shared" si="140"/>
        <v>0</v>
      </c>
      <c r="FA154" s="54">
        <f t="shared" si="140"/>
        <v>0</v>
      </c>
      <c r="FB154" s="54">
        <f t="shared" si="140"/>
        <v>0</v>
      </c>
      <c r="FC154" s="54">
        <f t="shared" si="140"/>
        <v>0</v>
      </c>
      <c r="FD154" s="54">
        <f t="shared" si="140"/>
        <v>0</v>
      </c>
      <c r="FE154" s="54">
        <f t="shared" si="140"/>
        <v>0</v>
      </c>
      <c r="FF154" s="54">
        <f t="shared" si="140"/>
        <v>0</v>
      </c>
      <c r="FG154" s="54">
        <f t="shared" si="140"/>
        <v>0</v>
      </c>
      <c r="FH154" s="54">
        <f t="shared" si="140"/>
        <v>0</v>
      </c>
      <c r="FI154" s="54">
        <f t="shared" si="140"/>
        <v>0</v>
      </c>
      <c r="FJ154" s="54">
        <f t="shared" si="140"/>
        <v>0</v>
      </c>
      <c r="FK154" s="54">
        <f t="shared" si="140"/>
        <v>0</v>
      </c>
      <c r="FL154" s="54">
        <f t="shared" si="140"/>
        <v>0</v>
      </c>
      <c r="FM154" s="54">
        <f t="shared" si="140"/>
        <v>0</v>
      </c>
      <c r="FN154" s="54">
        <f t="shared" si="140"/>
        <v>0</v>
      </c>
      <c r="FO154" s="54">
        <f t="shared" si="140"/>
        <v>0</v>
      </c>
      <c r="FP154" s="54">
        <f t="shared" si="140"/>
        <v>0</v>
      </c>
      <c r="FQ154" s="54">
        <f t="shared" si="140"/>
        <v>0</v>
      </c>
      <c r="FR154" s="54">
        <f t="shared" si="140"/>
        <v>0</v>
      </c>
      <c r="FS154" s="54">
        <f t="shared" ref="FS154:GX154" si="141">FS161</f>
        <v>0</v>
      </c>
      <c r="FT154" s="54">
        <f t="shared" si="141"/>
        <v>0</v>
      </c>
      <c r="FU154" s="54">
        <f t="shared" si="141"/>
        <v>0</v>
      </c>
      <c r="FV154" s="54">
        <f t="shared" si="141"/>
        <v>0</v>
      </c>
      <c r="FW154" s="54">
        <f t="shared" si="141"/>
        <v>0</v>
      </c>
      <c r="FX154" s="54">
        <f t="shared" si="141"/>
        <v>0</v>
      </c>
      <c r="FY154" s="54">
        <f t="shared" si="141"/>
        <v>0</v>
      </c>
      <c r="FZ154" s="54">
        <f t="shared" si="141"/>
        <v>0</v>
      </c>
      <c r="GA154" s="54">
        <f t="shared" si="141"/>
        <v>0</v>
      </c>
      <c r="GB154" s="54">
        <f t="shared" si="141"/>
        <v>0</v>
      </c>
      <c r="GC154" s="54">
        <f t="shared" si="141"/>
        <v>0</v>
      </c>
      <c r="GD154" s="54">
        <f t="shared" si="141"/>
        <v>0</v>
      </c>
      <c r="GE154" s="54">
        <f t="shared" si="141"/>
        <v>0</v>
      </c>
      <c r="GF154" s="54">
        <f t="shared" si="141"/>
        <v>0</v>
      </c>
      <c r="GG154" s="54">
        <f t="shared" si="141"/>
        <v>0</v>
      </c>
      <c r="GH154" s="54">
        <f t="shared" si="141"/>
        <v>0</v>
      </c>
      <c r="GI154" s="54">
        <f t="shared" si="141"/>
        <v>0</v>
      </c>
      <c r="GJ154" s="54">
        <f t="shared" si="141"/>
        <v>0</v>
      </c>
      <c r="GK154" s="54">
        <f t="shared" si="141"/>
        <v>0</v>
      </c>
      <c r="GL154" s="54">
        <f t="shared" si="141"/>
        <v>0</v>
      </c>
      <c r="GM154" s="54">
        <f t="shared" si="141"/>
        <v>0</v>
      </c>
      <c r="GN154" s="54">
        <f t="shared" si="141"/>
        <v>0</v>
      </c>
      <c r="GO154" s="54">
        <f t="shared" si="141"/>
        <v>0</v>
      </c>
      <c r="GP154" s="54">
        <f t="shared" si="141"/>
        <v>0</v>
      </c>
      <c r="GQ154" s="54">
        <f t="shared" si="141"/>
        <v>0</v>
      </c>
      <c r="GR154" s="54">
        <f t="shared" si="141"/>
        <v>0</v>
      </c>
      <c r="GS154" s="54">
        <f t="shared" si="141"/>
        <v>0</v>
      </c>
      <c r="GT154" s="54">
        <f t="shared" si="141"/>
        <v>0</v>
      </c>
      <c r="GU154" s="54">
        <f t="shared" si="141"/>
        <v>0</v>
      </c>
      <c r="GV154" s="54">
        <f t="shared" si="141"/>
        <v>0</v>
      </c>
      <c r="GW154" s="54">
        <f t="shared" si="141"/>
        <v>0</v>
      </c>
      <c r="GX154" s="54">
        <f t="shared" si="141"/>
        <v>0</v>
      </c>
    </row>
    <row r="156" spans="1:245">
      <c r="A156">
        <v>17</v>
      </c>
      <c r="B156">
        <v>1</v>
      </c>
      <c r="D156">
        <f>ROW(EtalonRes!A39)</f>
        <v>39</v>
      </c>
      <c r="E156" t="s">
        <v>142</v>
      </c>
      <c r="F156" t="s">
        <v>143</v>
      </c>
      <c r="G156" t="s">
        <v>144</v>
      </c>
      <c r="H156" t="s">
        <v>39</v>
      </c>
      <c r="I156">
        <v>200</v>
      </c>
      <c r="J156">
        <v>0</v>
      </c>
      <c r="K156">
        <v>200</v>
      </c>
      <c r="O156">
        <f t="shared" ref="O156:O159" si="142">ROUND(CP156,2)</f>
        <v>106660</v>
      </c>
      <c r="P156">
        <f t="shared" ref="P156:P159" si="143">ROUND(CQ156*I156,2)</f>
        <v>75748</v>
      </c>
      <c r="Q156">
        <f t="shared" ref="Q156:Q159" si="144">ROUND(CR156*I156,2)</f>
        <v>18304</v>
      </c>
      <c r="R156">
        <f t="shared" ref="R156:R159" si="145">ROUND(CS156*I156,2)</f>
        <v>8418</v>
      </c>
      <c r="S156">
        <f t="shared" ref="S156:S159" si="146">ROUND(CT156*I156,2)</f>
        <v>12608</v>
      </c>
      <c r="T156">
        <f t="shared" ref="T156:T159" si="147">ROUND(CU156*I156,2)</f>
        <v>0</v>
      </c>
      <c r="U156">
        <f t="shared" ref="U156:U159" si="148">CV156*I156</f>
        <v>46</v>
      </c>
      <c r="V156">
        <f t="shared" ref="V156:V159" si="149">CW156*I156</f>
        <v>0</v>
      </c>
      <c r="W156">
        <f t="shared" ref="W156:W159" si="150">ROUND(CX156*I156,2)</f>
        <v>0</v>
      </c>
      <c r="X156">
        <f t="shared" ref="X156:X159" si="151">ROUND(CY156,2)</f>
        <v>8825.6</v>
      </c>
      <c r="Y156">
        <f t="shared" ref="Y156:Y159" si="152">ROUND(CZ156,2)</f>
        <v>1260.8</v>
      </c>
      <c r="AA156">
        <v>52146028</v>
      </c>
      <c r="AB156">
        <f t="shared" ref="AB156:AB159" si="153">ROUND((AC156+AD156+AF156),6)</f>
        <v>533.29999999999995</v>
      </c>
      <c r="AC156">
        <f t="shared" ref="AC156:AC159" si="154">ROUND((ES156),6)</f>
        <v>378.74</v>
      </c>
      <c r="AD156">
        <f t="shared" ref="AD156:AD158" si="155">ROUND((((ET156)-(EU156))+AE156),6)</f>
        <v>91.52</v>
      </c>
      <c r="AE156">
        <f t="shared" ref="AE156:AE158" si="156">ROUND((EU156),6)</f>
        <v>42.09</v>
      </c>
      <c r="AF156">
        <f t="shared" ref="AF156:AF158" si="157">ROUND((EV156),6)</f>
        <v>63.04</v>
      </c>
      <c r="AG156">
        <f t="shared" ref="AG156:AG159" si="158">ROUND((AP156),6)</f>
        <v>0</v>
      </c>
      <c r="AH156">
        <f t="shared" ref="AH156:AH158" si="159">(EW156)</f>
        <v>0.23</v>
      </c>
      <c r="AI156">
        <f t="shared" ref="AI156:AI158" si="160">(EX156)</f>
        <v>0</v>
      </c>
      <c r="AJ156">
        <f t="shared" ref="AJ156:AJ159" si="161">(AS156)</f>
        <v>0</v>
      </c>
      <c r="AK156">
        <v>533.29999999999995</v>
      </c>
      <c r="AL156">
        <v>378.74</v>
      </c>
      <c r="AM156">
        <v>91.52</v>
      </c>
      <c r="AN156">
        <v>42.09</v>
      </c>
      <c r="AO156">
        <v>63.04</v>
      </c>
      <c r="AP156">
        <v>0</v>
      </c>
      <c r="AQ156">
        <v>0.23</v>
      </c>
      <c r="AR156">
        <v>0</v>
      </c>
      <c r="AS156">
        <v>0</v>
      </c>
      <c r="AT156">
        <v>70</v>
      </c>
      <c r="AU156">
        <v>10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1</v>
      </c>
      <c r="BH156">
        <v>0</v>
      </c>
      <c r="BI156">
        <v>4</v>
      </c>
      <c r="BJ156" t="s">
        <v>145</v>
      </c>
      <c r="BM156">
        <v>0</v>
      </c>
      <c r="BN156">
        <v>0</v>
      </c>
      <c r="BP156">
        <v>0</v>
      </c>
      <c r="BQ156">
        <v>1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Z156">
        <v>70</v>
      </c>
      <c r="CA156">
        <v>10</v>
      </c>
      <c r="CE156">
        <v>0</v>
      </c>
      <c r="CF156">
        <v>0</v>
      </c>
      <c r="CG156">
        <v>0</v>
      </c>
      <c r="CM156">
        <v>0</v>
      </c>
      <c r="CO156">
        <v>0</v>
      </c>
      <c r="CP156">
        <f t="shared" ref="CP156:CP159" si="162">(P156+Q156+S156)</f>
        <v>106660</v>
      </c>
      <c r="CQ156">
        <f t="shared" ref="CQ156:CQ159" si="163">(AC156*BC156*AW156)</f>
        <v>378.74</v>
      </c>
      <c r="CR156">
        <f t="shared" ref="CR156:CR158" si="164">((((ET156)*BB156-(EU156)*BS156)+AE156*BS156)*AV156)</f>
        <v>91.52</v>
      </c>
      <c r="CS156">
        <f t="shared" ref="CS156:CS159" si="165">(AE156*BS156*AV156)</f>
        <v>42.09</v>
      </c>
      <c r="CT156">
        <f t="shared" ref="CT156:CT159" si="166">(AF156*BA156*AV156)</f>
        <v>63.04</v>
      </c>
      <c r="CU156">
        <f t="shared" ref="CU156:CU159" si="167">AG156</f>
        <v>0</v>
      </c>
      <c r="CV156">
        <f t="shared" ref="CV156:CV159" si="168">(AH156*AV156)</f>
        <v>0.23</v>
      </c>
      <c r="CW156">
        <f t="shared" ref="CW156:CW159" si="169">AI156</f>
        <v>0</v>
      </c>
      <c r="CX156">
        <f t="shared" ref="CX156:CX159" si="170">AJ156</f>
        <v>0</v>
      </c>
      <c r="CY156">
        <f t="shared" ref="CY156:CY159" si="171">((S156*BZ156)/100)</f>
        <v>8825.6</v>
      </c>
      <c r="CZ156">
        <f t="shared" ref="CZ156:CZ159" si="172">((S156*CA156)/100)</f>
        <v>1260.8</v>
      </c>
      <c r="DN156">
        <v>0</v>
      </c>
      <c r="DO156">
        <v>0</v>
      </c>
      <c r="DP156">
        <v>1</v>
      </c>
      <c r="DQ156">
        <v>1</v>
      </c>
      <c r="DU156">
        <v>1005</v>
      </c>
      <c r="DV156" t="s">
        <v>39</v>
      </c>
      <c r="DW156" t="s">
        <v>39</v>
      </c>
      <c r="DX156">
        <v>1</v>
      </c>
      <c r="EE156">
        <v>51761345</v>
      </c>
      <c r="EF156">
        <v>1</v>
      </c>
      <c r="EG156" t="s">
        <v>18</v>
      </c>
      <c r="EH156">
        <v>0</v>
      </c>
      <c r="EJ156">
        <v>4</v>
      </c>
      <c r="EK156">
        <v>0</v>
      </c>
      <c r="EL156" t="s">
        <v>146</v>
      </c>
      <c r="EM156" t="s">
        <v>147</v>
      </c>
      <c r="EQ156">
        <v>0</v>
      </c>
      <c r="ER156">
        <v>533.29999999999995</v>
      </c>
      <c r="ES156">
        <v>378.74</v>
      </c>
      <c r="ET156">
        <v>91.52</v>
      </c>
      <c r="EU156">
        <v>42.09</v>
      </c>
      <c r="EV156">
        <v>63.04</v>
      </c>
      <c r="EW156">
        <v>0.23</v>
      </c>
      <c r="EX156">
        <v>0</v>
      </c>
      <c r="EY156">
        <v>0</v>
      </c>
      <c r="FQ156">
        <v>0</v>
      </c>
      <c r="FR156">
        <f t="shared" ref="FR156:FR159" si="173">ROUND(IF(AND(BH156=3,BI156=3),P156,0),2)</f>
        <v>0</v>
      </c>
      <c r="FS156">
        <v>0</v>
      </c>
      <c r="FX156">
        <v>70</v>
      </c>
      <c r="FY156">
        <v>10</v>
      </c>
      <c r="GD156">
        <v>0</v>
      </c>
      <c r="GF156">
        <v>196493599</v>
      </c>
      <c r="GG156">
        <v>2</v>
      </c>
      <c r="GH156">
        <v>1</v>
      </c>
      <c r="GI156">
        <v>-2</v>
      </c>
      <c r="GJ156">
        <v>0</v>
      </c>
      <c r="GK156">
        <f>ROUND(R156*(R12)/100,2)</f>
        <v>9091.44</v>
      </c>
      <c r="GL156">
        <f t="shared" ref="GL156:GL159" si="174">ROUND(IF(AND(BH156=3,BI156=3,FS156&lt;&gt;0),P156,0),2)</f>
        <v>0</v>
      </c>
      <c r="GM156">
        <f t="shared" ref="GM156:GM157" si="175">ROUND(O156+X156+Y156+GK156,2)+GX156</f>
        <v>125837.84</v>
      </c>
      <c r="GN156">
        <f t="shared" ref="GN156:GN157" si="176">IF(OR(BI156=0,BI156=1),ROUND(O156+X156+Y156+GK156,2),0)</f>
        <v>0</v>
      </c>
      <c r="GO156">
        <f t="shared" ref="GO156:GO157" si="177">IF(BI156=2,ROUND(O156+X156+Y156+GK156,2),0)</f>
        <v>0</v>
      </c>
      <c r="GP156">
        <f t="shared" ref="GP156:GP157" si="178">IF(BI156=4,ROUND(O156+X156+Y156+GK156,2)+GX156,0)</f>
        <v>125837.84</v>
      </c>
      <c r="GR156">
        <v>0</v>
      </c>
      <c r="GS156">
        <v>3</v>
      </c>
      <c r="GT156">
        <v>0</v>
      </c>
      <c r="GV156">
        <f t="shared" ref="GV156:GV159" si="179">ROUND((GT156),6)</f>
        <v>0</v>
      </c>
      <c r="GW156">
        <v>1</v>
      </c>
      <c r="GX156">
        <f t="shared" ref="GX156:GX159" si="180">ROUND(HC156*I156,2)</f>
        <v>0</v>
      </c>
      <c r="HA156">
        <v>0</v>
      </c>
      <c r="HB156">
        <v>0</v>
      </c>
      <c r="HC156">
        <f t="shared" ref="HC156:HC202" si="181">GV156*GW156</f>
        <v>0</v>
      </c>
      <c r="IK156">
        <v>0</v>
      </c>
    </row>
    <row r="157" spans="1:245">
      <c r="A157">
        <v>18</v>
      </c>
      <c r="B157">
        <v>1</v>
      </c>
      <c r="E157" t="s">
        <v>148</v>
      </c>
      <c r="F157" t="s">
        <v>149</v>
      </c>
      <c r="G157" t="s">
        <v>150</v>
      </c>
      <c r="H157" t="s">
        <v>151</v>
      </c>
      <c r="I157">
        <f>I156*J157</f>
        <v>-24</v>
      </c>
      <c r="J157">
        <v>-0.12</v>
      </c>
      <c r="K157">
        <v>-0.12</v>
      </c>
      <c r="O157">
        <f t="shared" si="142"/>
        <v>0</v>
      </c>
      <c r="P157">
        <f t="shared" si="143"/>
        <v>0</v>
      </c>
      <c r="Q157">
        <f t="shared" si="144"/>
        <v>0</v>
      </c>
      <c r="R157">
        <f t="shared" si="145"/>
        <v>0</v>
      </c>
      <c r="S157">
        <f t="shared" si="146"/>
        <v>0</v>
      </c>
      <c r="T157">
        <f t="shared" si="147"/>
        <v>0</v>
      </c>
      <c r="U157">
        <f t="shared" si="148"/>
        <v>0</v>
      </c>
      <c r="V157">
        <f t="shared" si="149"/>
        <v>0</v>
      </c>
      <c r="W157">
        <f t="shared" si="150"/>
        <v>0</v>
      </c>
      <c r="X157">
        <f t="shared" si="151"/>
        <v>0</v>
      </c>
      <c r="Y157">
        <f t="shared" si="152"/>
        <v>0</v>
      </c>
      <c r="AA157">
        <v>52146028</v>
      </c>
      <c r="AB157">
        <f t="shared" si="153"/>
        <v>0</v>
      </c>
      <c r="AC157">
        <f t="shared" si="154"/>
        <v>0</v>
      </c>
      <c r="AD157">
        <f t="shared" si="155"/>
        <v>0</v>
      </c>
      <c r="AE157">
        <f t="shared" si="156"/>
        <v>0</v>
      </c>
      <c r="AF157">
        <f t="shared" si="157"/>
        <v>0</v>
      </c>
      <c r="AG157">
        <f t="shared" si="158"/>
        <v>0</v>
      </c>
      <c r="AH157">
        <f t="shared" si="159"/>
        <v>0</v>
      </c>
      <c r="AI157">
        <f t="shared" si="160"/>
        <v>0</v>
      </c>
      <c r="AJ157">
        <f t="shared" si="161"/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70</v>
      </c>
      <c r="AU157">
        <v>10</v>
      </c>
      <c r="AV157">
        <v>1</v>
      </c>
      <c r="AW157">
        <v>1</v>
      </c>
      <c r="AZ157">
        <v>1</v>
      </c>
      <c r="BA157">
        <v>1</v>
      </c>
      <c r="BB157">
        <v>1</v>
      </c>
      <c r="BC157">
        <v>1</v>
      </c>
      <c r="BH157">
        <v>3</v>
      </c>
      <c r="BI157">
        <v>4</v>
      </c>
      <c r="BM157">
        <v>0</v>
      </c>
      <c r="BN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Z157">
        <v>70</v>
      </c>
      <c r="CA157">
        <v>10</v>
      </c>
      <c r="CE157">
        <v>0</v>
      </c>
      <c r="CF157">
        <v>0</v>
      </c>
      <c r="CG157">
        <v>0</v>
      </c>
      <c r="CM157">
        <v>0</v>
      </c>
      <c r="CO157">
        <v>0</v>
      </c>
      <c r="CP157">
        <f t="shared" si="162"/>
        <v>0</v>
      </c>
      <c r="CQ157">
        <f t="shared" si="163"/>
        <v>0</v>
      </c>
      <c r="CR157">
        <f t="shared" si="164"/>
        <v>0</v>
      </c>
      <c r="CS157">
        <f t="shared" si="165"/>
        <v>0</v>
      </c>
      <c r="CT157">
        <f t="shared" si="166"/>
        <v>0</v>
      </c>
      <c r="CU157">
        <f t="shared" si="167"/>
        <v>0</v>
      </c>
      <c r="CV157">
        <f t="shared" si="168"/>
        <v>0</v>
      </c>
      <c r="CW157">
        <f t="shared" si="169"/>
        <v>0</v>
      </c>
      <c r="CX157">
        <f t="shared" si="170"/>
        <v>0</v>
      </c>
      <c r="CY157">
        <f t="shared" si="171"/>
        <v>0</v>
      </c>
      <c r="CZ157">
        <f t="shared" si="172"/>
        <v>0</v>
      </c>
      <c r="DN157">
        <v>0</v>
      </c>
      <c r="DO157">
        <v>0</v>
      </c>
      <c r="DP157">
        <v>1</v>
      </c>
      <c r="DQ157">
        <v>1</v>
      </c>
      <c r="DU157">
        <v>1009</v>
      </c>
      <c r="DV157" t="s">
        <v>151</v>
      </c>
      <c r="DW157" t="s">
        <v>151</v>
      </c>
      <c r="DX157">
        <v>1000</v>
      </c>
      <c r="EE157">
        <v>51761345</v>
      </c>
      <c r="EF157">
        <v>1</v>
      </c>
      <c r="EG157" t="s">
        <v>18</v>
      </c>
      <c r="EH157">
        <v>0</v>
      </c>
      <c r="EJ157">
        <v>4</v>
      </c>
      <c r="EK157">
        <v>0</v>
      </c>
      <c r="EL157" t="s">
        <v>146</v>
      </c>
      <c r="EM157" t="s">
        <v>147</v>
      </c>
      <c r="EQ157">
        <v>32768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FQ157">
        <v>0</v>
      </c>
      <c r="FR157">
        <f t="shared" si="173"/>
        <v>0</v>
      </c>
      <c r="FS157">
        <v>0</v>
      </c>
      <c r="FX157">
        <v>70</v>
      </c>
      <c r="FY157">
        <v>10</v>
      </c>
      <c r="GD157">
        <v>0</v>
      </c>
      <c r="GF157">
        <v>1489638031</v>
      </c>
      <c r="GG157">
        <v>2</v>
      </c>
      <c r="GH157">
        <v>1</v>
      </c>
      <c r="GI157">
        <v>-2</v>
      </c>
      <c r="GJ157">
        <v>0</v>
      </c>
      <c r="GK157">
        <f>ROUND(R157*(R12)/100,2)</f>
        <v>0</v>
      </c>
      <c r="GL157">
        <f t="shared" si="174"/>
        <v>0</v>
      </c>
      <c r="GM157">
        <f t="shared" si="175"/>
        <v>0</v>
      </c>
      <c r="GN157">
        <f t="shared" si="176"/>
        <v>0</v>
      </c>
      <c r="GO157">
        <f t="shared" si="177"/>
        <v>0</v>
      </c>
      <c r="GP157">
        <f t="shared" si="178"/>
        <v>0</v>
      </c>
      <c r="GR157">
        <v>0</v>
      </c>
      <c r="GS157">
        <v>3</v>
      </c>
      <c r="GT157">
        <v>0</v>
      </c>
      <c r="GV157">
        <f t="shared" si="179"/>
        <v>0</v>
      </c>
      <c r="GW157">
        <v>1</v>
      </c>
      <c r="GX157">
        <f t="shared" si="180"/>
        <v>0</v>
      </c>
      <c r="HA157">
        <v>0</v>
      </c>
      <c r="HB157">
        <v>0</v>
      </c>
      <c r="HC157">
        <f t="shared" si="181"/>
        <v>0</v>
      </c>
      <c r="IK157">
        <v>0</v>
      </c>
    </row>
    <row r="158" spans="1:245">
      <c r="A158">
        <v>17</v>
      </c>
      <c r="B158">
        <v>1</v>
      </c>
      <c r="D158">
        <f>ROW(EtalonRes!A41)</f>
        <v>41</v>
      </c>
      <c r="E158" t="s">
        <v>152</v>
      </c>
      <c r="F158" t="s">
        <v>153</v>
      </c>
      <c r="G158" t="s">
        <v>227</v>
      </c>
      <c r="H158" t="s">
        <v>151</v>
      </c>
      <c r="I158">
        <f>ROUND(24*0.8,9)</f>
        <v>19.2</v>
      </c>
      <c r="J158">
        <v>0</v>
      </c>
      <c r="K158">
        <f>ROUND(24*0.8,9)</f>
        <v>19.2</v>
      </c>
      <c r="O158">
        <f t="shared" si="142"/>
        <v>1175.42</v>
      </c>
      <c r="P158">
        <f t="shared" si="143"/>
        <v>0</v>
      </c>
      <c r="Q158">
        <f t="shared" si="144"/>
        <v>1175.42</v>
      </c>
      <c r="R158">
        <f t="shared" si="145"/>
        <v>633.79</v>
      </c>
      <c r="S158">
        <f t="shared" si="146"/>
        <v>0</v>
      </c>
      <c r="T158">
        <f t="shared" si="147"/>
        <v>0</v>
      </c>
      <c r="U158">
        <f t="shared" si="148"/>
        <v>0</v>
      </c>
      <c r="V158">
        <f t="shared" si="149"/>
        <v>0</v>
      </c>
      <c r="W158">
        <f t="shared" si="150"/>
        <v>0</v>
      </c>
      <c r="X158">
        <f t="shared" si="151"/>
        <v>0</v>
      </c>
      <c r="Y158">
        <f t="shared" si="152"/>
        <v>0</v>
      </c>
      <c r="AA158">
        <v>52146028</v>
      </c>
      <c r="AB158">
        <f t="shared" si="153"/>
        <v>61.22</v>
      </c>
      <c r="AC158">
        <f t="shared" si="154"/>
        <v>0</v>
      </c>
      <c r="AD158">
        <f t="shared" si="155"/>
        <v>61.22</v>
      </c>
      <c r="AE158">
        <f t="shared" si="156"/>
        <v>33.01</v>
      </c>
      <c r="AF158">
        <f t="shared" si="157"/>
        <v>0</v>
      </c>
      <c r="AG158">
        <f t="shared" si="158"/>
        <v>0</v>
      </c>
      <c r="AH158">
        <f t="shared" si="159"/>
        <v>0</v>
      </c>
      <c r="AI158">
        <f t="shared" si="160"/>
        <v>0</v>
      </c>
      <c r="AJ158">
        <f t="shared" si="161"/>
        <v>0</v>
      </c>
      <c r="AK158">
        <v>61.22</v>
      </c>
      <c r="AL158">
        <v>0</v>
      </c>
      <c r="AM158">
        <v>61.22</v>
      </c>
      <c r="AN158">
        <v>33.01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1</v>
      </c>
      <c r="BH158">
        <v>0</v>
      </c>
      <c r="BI158">
        <v>4</v>
      </c>
      <c r="BJ158" t="s">
        <v>155</v>
      </c>
      <c r="BM158">
        <v>1</v>
      </c>
      <c r="BN158">
        <v>0</v>
      </c>
      <c r="BP158">
        <v>0</v>
      </c>
      <c r="BQ158">
        <v>1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Z158">
        <v>0</v>
      </c>
      <c r="CA158">
        <v>0</v>
      </c>
      <c r="CE158">
        <v>0</v>
      </c>
      <c r="CF158">
        <v>0</v>
      </c>
      <c r="CG158">
        <v>0</v>
      </c>
      <c r="CM158">
        <v>0</v>
      </c>
      <c r="CO158">
        <v>0</v>
      </c>
      <c r="CP158">
        <f t="shared" si="162"/>
        <v>1175.42</v>
      </c>
      <c r="CQ158">
        <f t="shared" si="163"/>
        <v>0</v>
      </c>
      <c r="CR158">
        <f t="shared" si="164"/>
        <v>61.22</v>
      </c>
      <c r="CS158">
        <f t="shared" si="165"/>
        <v>33.01</v>
      </c>
      <c r="CT158">
        <f t="shared" si="166"/>
        <v>0</v>
      </c>
      <c r="CU158">
        <f t="shared" si="167"/>
        <v>0</v>
      </c>
      <c r="CV158">
        <f t="shared" si="168"/>
        <v>0</v>
      </c>
      <c r="CW158">
        <f t="shared" si="169"/>
        <v>0</v>
      </c>
      <c r="CX158">
        <f t="shared" si="170"/>
        <v>0</v>
      </c>
      <c r="CY158">
        <f t="shared" si="171"/>
        <v>0</v>
      </c>
      <c r="CZ158">
        <f t="shared" si="172"/>
        <v>0</v>
      </c>
      <c r="DN158">
        <v>0</v>
      </c>
      <c r="DO158">
        <v>0</v>
      </c>
      <c r="DP158">
        <v>1</v>
      </c>
      <c r="DQ158">
        <v>1</v>
      </c>
      <c r="DU158">
        <v>1009</v>
      </c>
      <c r="DV158" t="s">
        <v>151</v>
      </c>
      <c r="DW158" t="s">
        <v>151</v>
      </c>
      <c r="DX158">
        <v>1000</v>
      </c>
      <c r="EE158">
        <v>51761347</v>
      </c>
      <c r="EF158">
        <v>1</v>
      </c>
      <c r="EG158" t="s">
        <v>18</v>
      </c>
      <c r="EH158">
        <v>0</v>
      </c>
      <c r="EJ158">
        <v>4</v>
      </c>
      <c r="EK158">
        <v>1</v>
      </c>
      <c r="EL158" t="s">
        <v>156</v>
      </c>
      <c r="EM158" t="s">
        <v>147</v>
      </c>
      <c r="EQ158">
        <v>0</v>
      </c>
      <c r="ER158">
        <v>61.22</v>
      </c>
      <c r="ES158">
        <v>0</v>
      </c>
      <c r="ET158">
        <v>61.22</v>
      </c>
      <c r="EU158">
        <v>33.01</v>
      </c>
      <c r="EV158">
        <v>0</v>
      </c>
      <c r="EW158">
        <v>0</v>
      </c>
      <c r="EX158">
        <v>0</v>
      </c>
      <c r="EY158">
        <v>0</v>
      </c>
      <c r="FQ158">
        <v>0</v>
      </c>
      <c r="FR158">
        <f t="shared" si="173"/>
        <v>0</v>
      </c>
      <c r="FS158">
        <v>0</v>
      </c>
      <c r="FX158">
        <v>0</v>
      </c>
      <c r="FY158">
        <v>0</v>
      </c>
      <c r="GD158">
        <v>1</v>
      </c>
      <c r="GF158">
        <v>1602572179</v>
      </c>
      <c r="GG158">
        <v>2</v>
      </c>
      <c r="GH158">
        <v>1</v>
      </c>
      <c r="GI158">
        <v>-2</v>
      </c>
      <c r="GJ158">
        <v>0</v>
      </c>
      <c r="GK158">
        <v>0</v>
      </c>
      <c r="GL158">
        <f t="shared" si="174"/>
        <v>0</v>
      </c>
      <c r="GM158">
        <f t="shared" ref="GM158:GM159" si="182">ROUND(O158+X158+Y158,2)+GX158</f>
        <v>1175.42</v>
      </c>
      <c r="GN158">
        <f t="shared" ref="GN158:GN159" si="183">IF(OR(BI158=0,BI158=1),ROUND(O158+X158+Y158,2),0)</f>
        <v>0</v>
      </c>
      <c r="GO158">
        <f t="shared" ref="GO158:GO159" si="184">IF(BI158=2,ROUND(O158+X158+Y158,2),0)</f>
        <v>0</v>
      </c>
      <c r="GP158">
        <f t="shared" ref="GP158:GP159" si="185">IF(BI158=4,ROUND(O158+X158+Y158,2)+GX158,0)</f>
        <v>1175.42</v>
      </c>
      <c r="GR158">
        <v>0</v>
      </c>
      <c r="GS158">
        <v>3</v>
      </c>
      <c r="GT158">
        <v>0</v>
      </c>
      <c r="GV158">
        <f t="shared" si="179"/>
        <v>0</v>
      </c>
      <c r="GW158">
        <v>1</v>
      </c>
      <c r="GX158">
        <f t="shared" si="180"/>
        <v>0</v>
      </c>
      <c r="HA158">
        <v>0</v>
      </c>
      <c r="HB158">
        <v>0</v>
      </c>
      <c r="HC158">
        <f t="shared" si="181"/>
        <v>0</v>
      </c>
      <c r="IK158">
        <v>0</v>
      </c>
    </row>
    <row r="159" spans="1:245">
      <c r="A159">
        <v>17</v>
      </c>
      <c r="B159">
        <v>1</v>
      </c>
      <c r="D159">
        <f>ROW(EtalonRes!A43)</f>
        <v>43</v>
      </c>
      <c r="E159" t="s">
        <v>157</v>
      </c>
      <c r="F159" t="s">
        <v>158</v>
      </c>
      <c r="G159" t="s">
        <v>159</v>
      </c>
      <c r="H159" t="s">
        <v>151</v>
      </c>
      <c r="I159">
        <f>ROUND(I158,9)</f>
        <v>19.2</v>
      </c>
      <c r="J159">
        <v>0</v>
      </c>
      <c r="K159">
        <f>ROUND(I158,9)</f>
        <v>19.2</v>
      </c>
      <c r="O159">
        <f t="shared" si="142"/>
        <v>28387.01</v>
      </c>
      <c r="P159">
        <f t="shared" si="143"/>
        <v>0</v>
      </c>
      <c r="Q159">
        <f t="shared" si="144"/>
        <v>28387.01</v>
      </c>
      <c r="R159">
        <f t="shared" si="145"/>
        <v>15314.69</v>
      </c>
      <c r="S159">
        <f t="shared" si="146"/>
        <v>0</v>
      </c>
      <c r="T159">
        <f t="shared" si="147"/>
        <v>0</v>
      </c>
      <c r="U159">
        <f t="shared" si="148"/>
        <v>0</v>
      </c>
      <c r="V159">
        <f t="shared" si="149"/>
        <v>0</v>
      </c>
      <c r="W159">
        <f t="shared" si="150"/>
        <v>0</v>
      </c>
      <c r="X159">
        <f t="shared" si="151"/>
        <v>0</v>
      </c>
      <c r="Y159">
        <f t="shared" si="152"/>
        <v>0</v>
      </c>
      <c r="AA159">
        <v>52146028</v>
      </c>
      <c r="AB159">
        <f t="shared" si="153"/>
        <v>1478.49</v>
      </c>
      <c r="AC159">
        <f t="shared" si="154"/>
        <v>0</v>
      </c>
      <c r="AD159">
        <f>ROUND(((((ET159*51))-((EU159*51)))+AE159),6)</f>
        <v>1478.49</v>
      </c>
      <c r="AE159">
        <f>ROUND(((EU159*51)),6)</f>
        <v>797.64</v>
      </c>
      <c r="AF159">
        <f>ROUND(((EV159*51)),6)</f>
        <v>0</v>
      </c>
      <c r="AG159">
        <f t="shared" si="158"/>
        <v>0</v>
      </c>
      <c r="AH159">
        <f>((EW159*51))</f>
        <v>0</v>
      </c>
      <c r="AI159">
        <f>((EX159*51))</f>
        <v>0</v>
      </c>
      <c r="AJ159">
        <f t="shared" si="161"/>
        <v>0</v>
      </c>
      <c r="AK159">
        <v>28.99</v>
      </c>
      <c r="AL159">
        <v>0</v>
      </c>
      <c r="AM159">
        <v>28.99</v>
      </c>
      <c r="AN159">
        <v>15.64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Z159">
        <v>1</v>
      </c>
      <c r="BA159">
        <v>1</v>
      </c>
      <c r="BB159">
        <v>1</v>
      </c>
      <c r="BC159">
        <v>1</v>
      </c>
      <c r="BH159">
        <v>0</v>
      </c>
      <c r="BI159">
        <v>4</v>
      </c>
      <c r="BJ159" t="s">
        <v>160</v>
      </c>
      <c r="BM159">
        <v>1</v>
      </c>
      <c r="BN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Z159">
        <v>0</v>
      </c>
      <c r="CA159">
        <v>0</v>
      </c>
      <c r="CE159">
        <v>0</v>
      </c>
      <c r="CF159">
        <v>0</v>
      </c>
      <c r="CG159">
        <v>0</v>
      </c>
      <c r="CM159">
        <v>0</v>
      </c>
      <c r="CO159">
        <v>0</v>
      </c>
      <c r="CP159">
        <f t="shared" si="162"/>
        <v>28387.01</v>
      </c>
      <c r="CQ159">
        <f t="shared" si="163"/>
        <v>0</v>
      </c>
      <c r="CR159">
        <f>(((((ET159*51))*BB159-((EU159*51))*BS159)+AE159*BS159)*AV159)</f>
        <v>1478.49</v>
      </c>
      <c r="CS159">
        <f t="shared" si="165"/>
        <v>797.64</v>
      </c>
      <c r="CT159">
        <f t="shared" si="166"/>
        <v>0</v>
      </c>
      <c r="CU159">
        <f t="shared" si="167"/>
        <v>0</v>
      </c>
      <c r="CV159">
        <f t="shared" si="168"/>
        <v>0</v>
      </c>
      <c r="CW159">
        <f t="shared" si="169"/>
        <v>0</v>
      </c>
      <c r="CX159">
        <f t="shared" si="170"/>
        <v>0</v>
      </c>
      <c r="CY159">
        <f t="shared" si="171"/>
        <v>0</v>
      </c>
      <c r="CZ159">
        <f t="shared" si="172"/>
        <v>0</v>
      </c>
      <c r="DE159" t="s">
        <v>161</v>
      </c>
      <c r="DF159" t="s">
        <v>161</v>
      </c>
      <c r="DG159" t="s">
        <v>161</v>
      </c>
      <c r="DI159" t="s">
        <v>161</v>
      </c>
      <c r="DJ159" t="s">
        <v>161</v>
      </c>
      <c r="DN159">
        <v>0</v>
      </c>
      <c r="DO159">
        <v>0</v>
      </c>
      <c r="DP159">
        <v>1</v>
      </c>
      <c r="DQ159">
        <v>1</v>
      </c>
      <c r="DU159">
        <v>1009</v>
      </c>
      <c r="DV159" t="s">
        <v>151</v>
      </c>
      <c r="DW159" t="s">
        <v>151</v>
      </c>
      <c r="DX159">
        <v>1000</v>
      </c>
      <c r="EE159">
        <v>51761347</v>
      </c>
      <c r="EF159">
        <v>1</v>
      </c>
      <c r="EG159" t="s">
        <v>18</v>
      </c>
      <c r="EH159">
        <v>0</v>
      </c>
      <c r="EJ159">
        <v>4</v>
      </c>
      <c r="EK159">
        <v>1</v>
      </c>
      <c r="EL159" t="s">
        <v>156</v>
      </c>
      <c r="EM159" t="s">
        <v>147</v>
      </c>
      <c r="EQ159">
        <v>0</v>
      </c>
      <c r="ER159">
        <v>28.99</v>
      </c>
      <c r="ES159">
        <v>0</v>
      </c>
      <c r="ET159">
        <v>28.99</v>
      </c>
      <c r="EU159">
        <v>15.64</v>
      </c>
      <c r="EV159">
        <v>0</v>
      </c>
      <c r="EW159">
        <v>0</v>
      </c>
      <c r="EX159">
        <v>0</v>
      </c>
      <c r="EY159">
        <v>0</v>
      </c>
      <c r="FQ159">
        <v>0</v>
      </c>
      <c r="FR159">
        <f t="shared" si="173"/>
        <v>0</v>
      </c>
      <c r="FS159">
        <v>0</v>
      </c>
      <c r="FX159">
        <v>0</v>
      </c>
      <c r="FY159">
        <v>0</v>
      </c>
      <c r="GD159">
        <v>1</v>
      </c>
      <c r="GF159">
        <v>-1355325295</v>
      </c>
      <c r="GG159">
        <v>2</v>
      </c>
      <c r="GH159">
        <v>1</v>
      </c>
      <c r="GI159">
        <v>-2</v>
      </c>
      <c r="GJ159">
        <v>0</v>
      </c>
      <c r="GK159">
        <v>0</v>
      </c>
      <c r="GL159">
        <f t="shared" si="174"/>
        <v>0</v>
      </c>
      <c r="GM159">
        <f t="shared" si="182"/>
        <v>28387.01</v>
      </c>
      <c r="GN159">
        <f t="shared" si="183"/>
        <v>0</v>
      </c>
      <c r="GO159">
        <f t="shared" si="184"/>
        <v>0</v>
      </c>
      <c r="GP159">
        <f t="shared" si="185"/>
        <v>28387.01</v>
      </c>
      <c r="GR159">
        <v>0</v>
      </c>
      <c r="GS159">
        <v>3</v>
      </c>
      <c r="GT159">
        <v>0</v>
      </c>
      <c r="GV159">
        <f t="shared" si="179"/>
        <v>0</v>
      </c>
      <c r="GW159">
        <v>1</v>
      </c>
      <c r="GX159">
        <f t="shared" si="180"/>
        <v>0</v>
      </c>
      <c r="HA159">
        <v>0</v>
      </c>
      <c r="HB159">
        <v>0</v>
      </c>
      <c r="HC159">
        <f t="shared" si="181"/>
        <v>0</v>
      </c>
      <c r="IK159">
        <v>0</v>
      </c>
    </row>
    <row r="161" spans="1:206">
      <c r="A161" s="53">
        <v>51</v>
      </c>
      <c r="B161" s="53">
        <f>B152</f>
        <v>1</v>
      </c>
      <c r="C161" s="53">
        <f>A152</f>
        <v>5</v>
      </c>
      <c r="D161" s="53">
        <f>ROW(A152)</f>
        <v>152</v>
      </c>
      <c r="E161" s="53"/>
      <c r="F161" s="53" t="str">
        <f>IF(F152&lt;&gt;"",F152,"")</f>
        <v>Новый подраздел</v>
      </c>
      <c r="G161" s="53" t="str">
        <f>IF(G152&lt;&gt;"",G152,"")</f>
        <v>Ремонт асфальтобетонного покрытия - 200,0 м2</v>
      </c>
      <c r="H161" s="53">
        <v>0</v>
      </c>
      <c r="I161" s="53"/>
      <c r="J161" s="53"/>
      <c r="K161" s="53"/>
      <c r="L161" s="53"/>
      <c r="M161" s="53"/>
      <c r="N161" s="53"/>
      <c r="O161" s="53">
        <f t="shared" ref="O161:T161" si="186">ROUND(AB161,2)</f>
        <v>136222.43</v>
      </c>
      <c r="P161" s="53">
        <f t="shared" si="186"/>
        <v>75748</v>
      </c>
      <c r="Q161" s="53">
        <f t="shared" si="186"/>
        <v>47866.43</v>
      </c>
      <c r="R161" s="53">
        <f t="shared" si="186"/>
        <v>24366.48</v>
      </c>
      <c r="S161" s="53">
        <f t="shared" si="186"/>
        <v>12608</v>
      </c>
      <c r="T161" s="53">
        <f t="shared" si="186"/>
        <v>0</v>
      </c>
      <c r="U161" s="53">
        <f>AH161</f>
        <v>46</v>
      </c>
      <c r="V161" s="53">
        <f>AI161</f>
        <v>0</v>
      </c>
      <c r="W161" s="53">
        <f>ROUND(AJ161,2)</f>
        <v>0</v>
      </c>
      <c r="X161" s="53">
        <f>ROUND(AK161,2)</f>
        <v>8825.6</v>
      </c>
      <c r="Y161" s="53">
        <f>ROUND(AL161,2)</f>
        <v>1260.8</v>
      </c>
      <c r="Z161" s="53"/>
      <c r="AA161" s="53"/>
      <c r="AB161" s="53">
        <f>ROUND(SUMIF(AA156:AA159,"=52146028",O156:O159),2)</f>
        <v>136222.43</v>
      </c>
      <c r="AC161" s="53">
        <f>ROUND(SUMIF(AA156:AA159,"=52146028",P156:P159),2)</f>
        <v>75748</v>
      </c>
      <c r="AD161" s="53">
        <f>ROUND(SUMIF(AA156:AA159,"=52146028",Q156:Q159),2)</f>
        <v>47866.43</v>
      </c>
      <c r="AE161" s="53">
        <f>ROUND(SUMIF(AA156:AA159,"=52146028",R156:R159),2)</f>
        <v>24366.48</v>
      </c>
      <c r="AF161" s="53">
        <f>ROUND(SUMIF(AA156:AA159,"=52146028",S156:S159),2)</f>
        <v>12608</v>
      </c>
      <c r="AG161" s="53">
        <f>ROUND(SUMIF(AA156:AA159,"=52146028",T156:T159),2)</f>
        <v>0</v>
      </c>
      <c r="AH161" s="53">
        <f>SUMIF(AA156:AA159,"=52146028",U156:U159)</f>
        <v>46</v>
      </c>
      <c r="AI161" s="53">
        <f>SUMIF(AA156:AA159,"=52146028",V156:V159)</f>
        <v>0</v>
      </c>
      <c r="AJ161" s="53">
        <f>ROUND(SUMIF(AA156:AA159,"=52146028",W156:W159),2)</f>
        <v>0</v>
      </c>
      <c r="AK161" s="53">
        <f>ROUND(SUMIF(AA156:AA159,"=52146028",X156:X159),2)</f>
        <v>8825.6</v>
      </c>
      <c r="AL161" s="53">
        <f>ROUND(SUMIF(AA156:AA159,"=52146028",Y156:Y159),2)</f>
        <v>1260.8</v>
      </c>
      <c r="AM161" s="53"/>
      <c r="AN161" s="53"/>
      <c r="AO161" s="53">
        <f t="shared" ref="AO161:BD161" si="187">ROUND(BX161,2)</f>
        <v>0</v>
      </c>
      <c r="AP161" s="53">
        <f t="shared" si="187"/>
        <v>0</v>
      </c>
      <c r="AQ161" s="53">
        <f t="shared" si="187"/>
        <v>0</v>
      </c>
      <c r="AR161" s="53">
        <f t="shared" si="187"/>
        <v>155400.26999999999</v>
      </c>
      <c r="AS161" s="53">
        <f t="shared" si="187"/>
        <v>0</v>
      </c>
      <c r="AT161" s="53">
        <f t="shared" si="187"/>
        <v>0</v>
      </c>
      <c r="AU161" s="53">
        <f t="shared" si="187"/>
        <v>155400.26999999999</v>
      </c>
      <c r="AV161" s="53">
        <f t="shared" si="187"/>
        <v>75748</v>
      </c>
      <c r="AW161" s="53">
        <f t="shared" si="187"/>
        <v>75748</v>
      </c>
      <c r="AX161" s="53">
        <f t="shared" si="187"/>
        <v>0</v>
      </c>
      <c r="AY161" s="53">
        <f t="shared" si="187"/>
        <v>75748</v>
      </c>
      <c r="AZ161" s="53">
        <f t="shared" si="187"/>
        <v>0</v>
      </c>
      <c r="BA161" s="53">
        <f t="shared" si="187"/>
        <v>0</v>
      </c>
      <c r="BB161" s="53">
        <f t="shared" si="187"/>
        <v>0</v>
      </c>
      <c r="BC161" s="53">
        <f t="shared" si="187"/>
        <v>0</v>
      </c>
      <c r="BD161" s="53">
        <f t="shared" si="187"/>
        <v>0</v>
      </c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>
        <f>ROUND(SUMIF(AA156:AA159,"=52146028",FQ156:FQ159),2)</f>
        <v>0</v>
      </c>
      <c r="BY161" s="53">
        <f>ROUND(SUMIF(AA156:AA159,"=52146028",FR156:FR159),2)</f>
        <v>0</v>
      </c>
      <c r="BZ161" s="53">
        <f>ROUND(SUMIF(AA156:AA159,"=52146028",GL156:GL159),2)</f>
        <v>0</v>
      </c>
      <c r="CA161" s="53">
        <f>ROUND(SUMIF(AA156:AA159,"=52146028",GM156:GM159),2)</f>
        <v>155400.26999999999</v>
      </c>
      <c r="CB161" s="53">
        <f>ROUND(SUMIF(AA156:AA159,"=52146028",GN156:GN159),2)</f>
        <v>0</v>
      </c>
      <c r="CC161" s="53">
        <f>ROUND(SUMIF(AA156:AA159,"=52146028",GO156:GO159),2)</f>
        <v>0</v>
      </c>
      <c r="CD161" s="53">
        <f>ROUND(SUMIF(AA156:AA159,"=52146028",GP156:GP159),2)</f>
        <v>155400.26999999999</v>
      </c>
      <c r="CE161" s="53">
        <f>AC161-BX161</f>
        <v>75748</v>
      </c>
      <c r="CF161" s="53">
        <f>AC161-BY161</f>
        <v>75748</v>
      </c>
      <c r="CG161" s="53">
        <f>BX161-BZ161</f>
        <v>0</v>
      </c>
      <c r="CH161" s="53">
        <f>AC161-BX161-BY161+BZ161</f>
        <v>75748</v>
      </c>
      <c r="CI161" s="53">
        <f>BY161-BZ161</f>
        <v>0</v>
      </c>
      <c r="CJ161" s="53">
        <f>ROUND(SUMIF(AA156:AA159,"=52146028",GX156:GX159),2)</f>
        <v>0</v>
      </c>
      <c r="CK161" s="53">
        <f>ROUND(SUMIF(AA156:AA159,"=52146028",GY156:GY159),2)</f>
        <v>0</v>
      </c>
      <c r="CL161" s="53">
        <f>ROUND(SUMIF(AA156:AA159,"=52146028",GZ156:GZ159),2)</f>
        <v>0</v>
      </c>
      <c r="CM161" s="53">
        <f>ROUND(SUMIF(AA156:AA159,"=52146028",HD156:HD159),2)</f>
        <v>0</v>
      </c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>
        <v>0</v>
      </c>
    </row>
    <row r="163" spans="1:206">
      <c r="A163" s="55">
        <v>50</v>
      </c>
      <c r="B163" s="55">
        <v>0</v>
      </c>
      <c r="C163" s="55">
        <v>0</v>
      </c>
      <c r="D163" s="55">
        <v>1</v>
      </c>
      <c r="E163" s="55">
        <v>201</v>
      </c>
      <c r="F163" s="55">
        <f>ROUND(Source!O161,O163)</f>
        <v>136222.43</v>
      </c>
      <c r="G163" s="55" t="s">
        <v>162</v>
      </c>
      <c r="H163" s="55" t="s">
        <v>163</v>
      </c>
      <c r="I163" s="55"/>
      <c r="J163" s="55"/>
      <c r="K163" s="55">
        <v>201</v>
      </c>
      <c r="L163" s="55">
        <v>1</v>
      </c>
      <c r="M163" s="55">
        <v>3</v>
      </c>
      <c r="N163" s="55"/>
      <c r="O163" s="55">
        <v>2</v>
      </c>
      <c r="P163" s="55"/>
      <c r="Q163" s="55"/>
      <c r="R163" s="55"/>
      <c r="S163" s="55"/>
      <c r="T163" s="55"/>
      <c r="U163" s="55"/>
      <c r="V163" s="55"/>
      <c r="W163" s="55">
        <v>136222.43</v>
      </c>
      <c r="X163" s="55">
        <v>1</v>
      </c>
      <c r="Y163" s="55">
        <v>136222.43</v>
      </c>
      <c r="Z163" s="55"/>
      <c r="AA163" s="55"/>
      <c r="AB163" s="55"/>
    </row>
    <row r="164" spans="1:206">
      <c r="A164" s="55">
        <v>50</v>
      </c>
      <c r="B164" s="55">
        <v>0</v>
      </c>
      <c r="C164" s="55">
        <v>0</v>
      </c>
      <c r="D164" s="55">
        <v>1</v>
      </c>
      <c r="E164" s="55">
        <v>202</v>
      </c>
      <c r="F164" s="55">
        <f>ROUND(Source!P161,O164)</f>
        <v>75748</v>
      </c>
      <c r="G164" s="55" t="s">
        <v>164</v>
      </c>
      <c r="H164" s="55" t="s">
        <v>165</v>
      </c>
      <c r="I164" s="55"/>
      <c r="J164" s="55"/>
      <c r="K164" s="55">
        <v>202</v>
      </c>
      <c r="L164" s="55">
        <v>2</v>
      </c>
      <c r="M164" s="55">
        <v>3</v>
      </c>
      <c r="N164" s="55"/>
      <c r="O164" s="55">
        <v>2</v>
      </c>
      <c r="P164" s="55"/>
      <c r="Q164" s="55"/>
      <c r="R164" s="55"/>
      <c r="S164" s="55"/>
      <c r="T164" s="55"/>
      <c r="U164" s="55"/>
      <c r="V164" s="55"/>
      <c r="W164" s="55">
        <v>75748</v>
      </c>
      <c r="X164" s="55">
        <v>1</v>
      </c>
      <c r="Y164" s="55">
        <v>75748</v>
      </c>
      <c r="Z164" s="55"/>
      <c r="AA164" s="55"/>
      <c r="AB164" s="55"/>
    </row>
    <row r="165" spans="1:206">
      <c r="A165" s="55">
        <v>50</v>
      </c>
      <c r="B165" s="55">
        <v>0</v>
      </c>
      <c r="C165" s="55">
        <v>0</v>
      </c>
      <c r="D165" s="55">
        <v>1</v>
      </c>
      <c r="E165" s="55">
        <v>222</v>
      </c>
      <c r="F165" s="55">
        <f>ROUND(Source!AO161,O165)</f>
        <v>0</v>
      </c>
      <c r="G165" s="55" t="s">
        <v>166</v>
      </c>
      <c r="H165" s="55" t="s">
        <v>167</v>
      </c>
      <c r="I165" s="55"/>
      <c r="J165" s="55"/>
      <c r="K165" s="55">
        <v>222</v>
      </c>
      <c r="L165" s="55">
        <v>3</v>
      </c>
      <c r="M165" s="55">
        <v>3</v>
      </c>
      <c r="N165" s="55"/>
      <c r="O165" s="55">
        <v>2</v>
      </c>
      <c r="P165" s="55"/>
      <c r="Q165" s="55"/>
      <c r="R165" s="55"/>
      <c r="S165" s="55"/>
      <c r="T165" s="55"/>
      <c r="U165" s="55"/>
      <c r="V165" s="55"/>
      <c r="W165" s="55">
        <v>0</v>
      </c>
      <c r="X165" s="55">
        <v>1</v>
      </c>
      <c r="Y165" s="55">
        <v>0</v>
      </c>
      <c r="Z165" s="55"/>
      <c r="AA165" s="55"/>
      <c r="AB165" s="55"/>
    </row>
    <row r="166" spans="1:206">
      <c r="A166" s="55">
        <v>50</v>
      </c>
      <c r="B166" s="55">
        <v>0</v>
      </c>
      <c r="C166" s="55">
        <v>0</v>
      </c>
      <c r="D166" s="55">
        <v>1</v>
      </c>
      <c r="E166" s="55">
        <v>225</v>
      </c>
      <c r="F166" s="55">
        <f>ROUND(Source!AV161,O166)</f>
        <v>75748</v>
      </c>
      <c r="G166" s="55" t="s">
        <v>168</v>
      </c>
      <c r="H166" s="55" t="s">
        <v>169</v>
      </c>
      <c r="I166" s="55"/>
      <c r="J166" s="55"/>
      <c r="K166" s="55">
        <v>225</v>
      </c>
      <c r="L166" s="55">
        <v>4</v>
      </c>
      <c r="M166" s="55">
        <v>3</v>
      </c>
      <c r="N166" s="55"/>
      <c r="O166" s="55">
        <v>2</v>
      </c>
      <c r="P166" s="55"/>
      <c r="Q166" s="55"/>
      <c r="R166" s="55"/>
      <c r="S166" s="55"/>
      <c r="T166" s="55"/>
      <c r="U166" s="55"/>
      <c r="V166" s="55"/>
      <c r="W166" s="55">
        <v>75748</v>
      </c>
      <c r="X166" s="55">
        <v>1</v>
      </c>
      <c r="Y166" s="55">
        <v>75748</v>
      </c>
      <c r="Z166" s="55"/>
      <c r="AA166" s="55"/>
      <c r="AB166" s="55"/>
    </row>
    <row r="167" spans="1:206">
      <c r="A167" s="55">
        <v>50</v>
      </c>
      <c r="B167" s="55">
        <v>0</v>
      </c>
      <c r="C167" s="55">
        <v>0</v>
      </c>
      <c r="D167" s="55">
        <v>1</v>
      </c>
      <c r="E167" s="55">
        <v>226</v>
      </c>
      <c r="F167" s="55">
        <f>ROUND(Source!AW161,O167)</f>
        <v>75748</v>
      </c>
      <c r="G167" s="55" t="s">
        <v>170</v>
      </c>
      <c r="H167" s="55" t="s">
        <v>171</v>
      </c>
      <c r="I167" s="55"/>
      <c r="J167" s="55"/>
      <c r="K167" s="55">
        <v>226</v>
      </c>
      <c r="L167" s="55">
        <v>5</v>
      </c>
      <c r="M167" s="55">
        <v>3</v>
      </c>
      <c r="N167" s="55"/>
      <c r="O167" s="55">
        <v>2</v>
      </c>
      <c r="P167" s="55"/>
      <c r="Q167" s="55"/>
      <c r="R167" s="55"/>
      <c r="S167" s="55"/>
      <c r="T167" s="55"/>
      <c r="U167" s="55"/>
      <c r="V167" s="55"/>
      <c r="W167" s="55">
        <v>75748</v>
      </c>
      <c r="X167" s="55">
        <v>1</v>
      </c>
      <c r="Y167" s="55">
        <v>75748</v>
      </c>
      <c r="Z167" s="55"/>
      <c r="AA167" s="55"/>
      <c r="AB167" s="55"/>
    </row>
    <row r="168" spans="1:206">
      <c r="A168" s="55">
        <v>50</v>
      </c>
      <c r="B168" s="55">
        <v>0</v>
      </c>
      <c r="C168" s="55">
        <v>0</v>
      </c>
      <c r="D168" s="55">
        <v>1</v>
      </c>
      <c r="E168" s="55">
        <v>227</v>
      </c>
      <c r="F168" s="55">
        <f>ROUND(Source!AX161,O168)</f>
        <v>0</v>
      </c>
      <c r="G168" s="55" t="s">
        <v>172</v>
      </c>
      <c r="H168" s="55" t="s">
        <v>173</v>
      </c>
      <c r="I168" s="55"/>
      <c r="J168" s="55"/>
      <c r="K168" s="55">
        <v>227</v>
      </c>
      <c r="L168" s="55">
        <v>6</v>
      </c>
      <c r="M168" s="55">
        <v>3</v>
      </c>
      <c r="N168" s="55"/>
      <c r="O168" s="55">
        <v>2</v>
      </c>
      <c r="P168" s="55"/>
      <c r="Q168" s="55"/>
      <c r="R168" s="55"/>
      <c r="S168" s="55"/>
      <c r="T168" s="55"/>
      <c r="U168" s="55"/>
      <c r="V168" s="55"/>
      <c r="W168" s="55">
        <v>0</v>
      </c>
      <c r="X168" s="55">
        <v>1</v>
      </c>
      <c r="Y168" s="55">
        <v>0</v>
      </c>
      <c r="Z168" s="55"/>
      <c r="AA168" s="55"/>
      <c r="AB168" s="55"/>
    </row>
    <row r="169" spans="1:206">
      <c r="A169" s="55">
        <v>50</v>
      </c>
      <c r="B169" s="55">
        <v>0</v>
      </c>
      <c r="C169" s="55">
        <v>0</v>
      </c>
      <c r="D169" s="55">
        <v>1</v>
      </c>
      <c r="E169" s="55">
        <v>228</v>
      </c>
      <c r="F169" s="55">
        <f>ROUND(Source!AY161,O169)</f>
        <v>75748</v>
      </c>
      <c r="G169" s="55" t="s">
        <v>174</v>
      </c>
      <c r="H169" s="55" t="s">
        <v>175</v>
      </c>
      <c r="I169" s="55"/>
      <c r="J169" s="55"/>
      <c r="K169" s="55">
        <v>228</v>
      </c>
      <c r="L169" s="55">
        <v>7</v>
      </c>
      <c r="M169" s="55">
        <v>3</v>
      </c>
      <c r="N169" s="55"/>
      <c r="O169" s="55">
        <v>2</v>
      </c>
      <c r="P169" s="55"/>
      <c r="Q169" s="55"/>
      <c r="R169" s="55"/>
      <c r="S169" s="55"/>
      <c r="T169" s="55"/>
      <c r="U169" s="55"/>
      <c r="V169" s="55"/>
      <c r="W169" s="55">
        <v>75748</v>
      </c>
      <c r="X169" s="55">
        <v>1</v>
      </c>
      <c r="Y169" s="55">
        <v>75748</v>
      </c>
      <c r="Z169" s="55"/>
      <c r="AA169" s="55"/>
      <c r="AB169" s="55"/>
    </row>
    <row r="170" spans="1:206">
      <c r="A170" s="55">
        <v>50</v>
      </c>
      <c r="B170" s="55">
        <v>0</v>
      </c>
      <c r="C170" s="55">
        <v>0</v>
      </c>
      <c r="D170" s="55">
        <v>1</v>
      </c>
      <c r="E170" s="55">
        <v>216</v>
      </c>
      <c r="F170" s="55">
        <f>ROUND(Source!AP161,O170)</f>
        <v>0</v>
      </c>
      <c r="G170" s="55" t="s">
        <v>176</v>
      </c>
      <c r="H170" s="55" t="s">
        <v>177</v>
      </c>
      <c r="I170" s="55"/>
      <c r="J170" s="55"/>
      <c r="K170" s="55">
        <v>216</v>
      </c>
      <c r="L170" s="55">
        <v>8</v>
      </c>
      <c r="M170" s="55">
        <v>3</v>
      </c>
      <c r="N170" s="55"/>
      <c r="O170" s="55">
        <v>2</v>
      </c>
      <c r="P170" s="55"/>
      <c r="Q170" s="55"/>
      <c r="R170" s="55"/>
      <c r="S170" s="55"/>
      <c r="T170" s="55"/>
      <c r="U170" s="55"/>
      <c r="V170" s="55"/>
      <c r="W170" s="55">
        <v>0</v>
      </c>
      <c r="X170" s="55">
        <v>1</v>
      </c>
      <c r="Y170" s="55">
        <v>0</v>
      </c>
      <c r="Z170" s="55"/>
      <c r="AA170" s="55"/>
      <c r="AB170" s="55"/>
    </row>
    <row r="171" spans="1:206">
      <c r="A171" s="55">
        <v>50</v>
      </c>
      <c r="B171" s="55">
        <v>0</v>
      </c>
      <c r="C171" s="55">
        <v>0</v>
      </c>
      <c r="D171" s="55">
        <v>1</v>
      </c>
      <c r="E171" s="55">
        <v>223</v>
      </c>
      <c r="F171" s="55">
        <f>ROUND(Source!AQ161,O171)</f>
        <v>0</v>
      </c>
      <c r="G171" s="55" t="s">
        <v>178</v>
      </c>
      <c r="H171" s="55" t="s">
        <v>179</v>
      </c>
      <c r="I171" s="55"/>
      <c r="J171" s="55"/>
      <c r="K171" s="55">
        <v>223</v>
      </c>
      <c r="L171" s="55">
        <v>9</v>
      </c>
      <c r="M171" s="55">
        <v>3</v>
      </c>
      <c r="N171" s="55"/>
      <c r="O171" s="55">
        <v>2</v>
      </c>
      <c r="P171" s="55"/>
      <c r="Q171" s="55"/>
      <c r="R171" s="55"/>
      <c r="S171" s="55"/>
      <c r="T171" s="55"/>
      <c r="U171" s="55"/>
      <c r="V171" s="55"/>
      <c r="W171" s="55">
        <v>0</v>
      </c>
      <c r="X171" s="55">
        <v>1</v>
      </c>
      <c r="Y171" s="55">
        <v>0</v>
      </c>
      <c r="Z171" s="55"/>
      <c r="AA171" s="55"/>
      <c r="AB171" s="55"/>
    </row>
    <row r="172" spans="1:206">
      <c r="A172" s="55">
        <v>50</v>
      </c>
      <c r="B172" s="55">
        <v>0</v>
      </c>
      <c r="C172" s="55">
        <v>0</v>
      </c>
      <c r="D172" s="55">
        <v>1</v>
      </c>
      <c r="E172" s="55">
        <v>229</v>
      </c>
      <c r="F172" s="55">
        <f>ROUND(Source!AZ161,O172)</f>
        <v>0</v>
      </c>
      <c r="G172" s="55" t="s">
        <v>180</v>
      </c>
      <c r="H172" s="55" t="s">
        <v>181</v>
      </c>
      <c r="I172" s="55"/>
      <c r="J172" s="55"/>
      <c r="K172" s="55">
        <v>229</v>
      </c>
      <c r="L172" s="55">
        <v>10</v>
      </c>
      <c r="M172" s="55">
        <v>3</v>
      </c>
      <c r="N172" s="55"/>
      <c r="O172" s="55">
        <v>2</v>
      </c>
      <c r="P172" s="55"/>
      <c r="Q172" s="55"/>
      <c r="R172" s="55"/>
      <c r="S172" s="55"/>
      <c r="T172" s="55"/>
      <c r="U172" s="55"/>
      <c r="V172" s="55"/>
      <c r="W172" s="55">
        <v>0</v>
      </c>
      <c r="X172" s="55">
        <v>1</v>
      </c>
      <c r="Y172" s="55">
        <v>0</v>
      </c>
      <c r="Z172" s="55"/>
      <c r="AA172" s="55"/>
      <c r="AB172" s="55"/>
    </row>
    <row r="173" spans="1:206">
      <c r="A173" s="55">
        <v>50</v>
      </c>
      <c r="B173" s="55">
        <v>0</v>
      </c>
      <c r="C173" s="55">
        <v>0</v>
      </c>
      <c r="D173" s="55">
        <v>1</v>
      </c>
      <c r="E173" s="55">
        <v>203</v>
      </c>
      <c r="F173" s="55">
        <f>ROUND(Source!Q161,O173)</f>
        <v>47866.43</v>
      </c>
      <c r="G173" s="55" t="s">
        <v>182</v>
      </c>
      <c r="H173" s="55" t="s">
        <v>183</v>
      </c>
      <c r="I173" s="55"/>
      <c r="J173" s="55"/>
      <c r="K173" s="55">
        <v>203</v>
      </c>
      <c r="L173" s="55">
        <v>11</v>
      </c>
      <c r="M173" s="55">
        <v>3</v>
      </c>
      <c r="N173" s="55"/>
      <c r="O173" s="55">
        <v>2</v>
      </c>
      <c r="P173" s="55"/>
      <c r="Q173" s="55"/>
      <c r="R173" s="55"/>
      <c r="S173" s="55"/>
      <c r="T173" s="55"/>
      <c r="U173" s="55"/>
      <c r="V173" s="55"/>
      <c r="W173" s="55">
        <v>47866.43</v>
      </c>
      <c r="X173" s="55">
        <v>1</v>
      </c>
      <c r="Y173" s="55">
        <v>47866.43</v>
      </c>
      <c r="Z173" s="55"/>
      <c r="AA173" s="55"/>
      <c r="AB173" s="55"/>
    </row>
    <row r="174" spans="1:206">
      <c r="A174" s="55">
        <v>50</v>
      </c>
      <c r="B174" s="55">
        <v>0</v>
      </c>
      <c r="C174" s="55">
        <v>0</v>
      </c>
      <c r="D174" s="55">
        <v>1</v>
      </c>
      <c r="E174" s="55">
        <v>231</v>
      </c>
      <c r="F174" s="55">
        <f>ROUND(Source!BB161,O174)</f>
        <v>0</v>
      </c>
      <c r="G174" s="55" t="s">
        <v>184</v>
      </c>
      <c r="H174" s="55" t="s">
        <v>185</v>
      </c>
      <c r="I174" s="55"/>
      <c r="J174" s="55"/>
      <c r="K174" s="55">
        <v>231</v>
      </c>
      <c r="L174" s="55">
        <v>12</v>
      </c>
      <c r="M174" s="55">
        <v>3</v>
      </c>
      <c r="N174" s="55"/>
      <c r="O174" s="55">
        <v>2</v>
      </c>
      <c r="P174" s="55"/>
      <c r="Q174" s="55"/>
      <c r="R174" s="55"/>
      <c r="S174" s="55"/>
      <c r="T174" s="55"/>
      <c r="U174" s="55"/>
      <c r="V174" s="55"/>
      <c r="W174" s="55">
        <v>0</v>
      </c>
      <c r="X174" s="55">
        <v>1</v>
      </c>
      <c r="Y174" s="55">
        <v>0</v>
      </c>
      <c r="Z174" s="55"/>
      <c r="AA174" s="55"/>
      <c r="AB174" s="55"/>
    </row>
    <row r="175" spans="1:206">
      <c r="A175" s="55">
        <v>50</v>
      </c>
      <c r="B175" s="55">
        <v>0</v>
      </c>
      <c r="C175" s="55">
        <v>0</v>
      </c>
      <c r="D175" s="55">
        <v>1</v>
      </c>
      <c r="E175" s="55">
        <v>204</v>
      </c>
      <c r="F175" s="55">
        <f>ROUND(Source!R161,O175)</f>
        <v>24366.48</v>
      </c>
      <c r="G175" s="55" t="s">
        <v>186</v>
      </c>
      <c r="H175" s="55" t="s">
        <v>187</v>
      </c>
      <c r="I175" s="55"/>
      <c r="J175" s="55"/>
      <c r="K175" s="55">
        <v>204</v>
      </c>
      <c r="L175" s="55">
        <v>13</v>
      </c>
      <c r="M175" s="55">
        <v>3</v>
      </c>
      <c r="N175" s="55"/>
      <c r="O175" s="55">
        <v>2</v>
      </c>
      <c r="P175" s="55"/>
      <c r="Q175" s="55"/>
      <c r="R175" s="55"/>
      <c r="S175" s="55"/>
      <c r="T175" s="55"/>
      <c r="U175" s="55"/>
      <c r="V175" s="55"/>
      <c r="W175" s="55">
        <v>24366.48</v>
      </c>
      <c r="X175" s="55">
        <v>1</v>
      </c>
      <c r="Y175" s="55">
        <v>24366.48</v>
      </c>
      <c r="Z175" s="55"/>
      <c r="AA175" s="55"/>
      <c r="AB175" s="55"/>
    </row>
    <row r="176" spans="1:206">
      <c r="A176" s="55">
        <v>50</v>
      </c>
      <c r="B176" s="55">
        <v>0</v>
      </c>
      <c r="C176" s="55">
        <v>0</v>
      </c>
      <c r="D176" s="55">
        <v>1</v>
      </c>
      <c r="E176" s="55">
        <v>205</v>
      </c>
      <c r="F176" s="55">
        <f>ROUND(Source!S161,O176)</f>
        <v>12608</v>
      </c>
      <c r="G176" s="55" t="s">
        <v>188</v>
      </c>
      <c r="H176" s="55" t="s">
        <v>189</v>
      </c>
      <c r="I176" s="55"/>
      <c r="J176" s="55"/>
      <c r="K176" s="55">
        <v>205</v>
      </c>
      <c r="L176" s="55">
        <v>14</v>
      </c>
      <c r="M176" s="55">
        <v>3</v>
      </c>
      <c r="N176" s="55"/>
      <c r="O176" s="55">
        <v>2</v>
      </c>
      <c r="P176" s="55"/>
      <c r="Q176" s="55"/>
      <c r="R176" s="55"/>
      <c r="S176" s="55"/>
      <c r="T176" s="55"/>
      <c r="U176" s="55"/>
      <c r="V176" s="55"/>
      <c r="W176" s="55">
        <v>12608</v>
      </c>
      <c r="X176" s="55">
        <v>1</v>
      </c>
      <c r="Y176" s="55">
        <v>12608</v>
      </c>
      <c r="Z176" s="55"/>
      <c r="AA176" s="55"/>
      <c r="AB176" s="55"/>
    </row>
    <row r="177" spans="1:28">
      <c r="A177" s="55">
        <v>50</v>
      </c>
      <c r="B177" s="55">
        <v>0</v>
      </c>
      <c r="C177" s="55">
        <v>0</v>
      </c>
      <c r="D177" s="55">
        <v>1</v>
      </c>
      <c r="E177" s="55">
        <v>232</v>
      </c>
      <c r="F177" s="55">
        <f>ROUND(Source!BC161,O177)</f>
        <v>0</v>
      </c>
      <c r="G177" s="55" t="s">
        <v>190</v>
      </c>
      <c r="H177" s="55" t="s">
        <v>191</v>
      </c>
      <c r="I177" s="55"/>
      <c r="J177" s="55"/>
      <c r="K177" s="55">
        <v>232</v>
      </c>
      <c r="L177" s="55">
        <v>15</v>
      </c>
      <c r="M177" s="55">
        <v>3</v>
      </c>
      <c r="N177" s="55"/>
      <c r="O177" s="55">
        <v>2</v>
      </c>
      <c r="P177" s="55"/>
      <c r="Q177" s="55"/>
      <c r="R177" s="55"/>
      <c r="S177" s="55"/>
      <c r="T177" s="55"/>
      <c r="U177" s="55"/>
      <c r="V177" s="55"/>
      <c r="W177" s="55">
        <v>0</v>
      </c>
      <c r="X177" s="55">
        <v>1</v>
      </c>
      <c r="Y177" s="55">
        <v>0</v>
      </c>
      <c r="Z177" s="55"/>
      <c r="AA177" s="55"/>
      <c r="AB177" s="55"/>
    </row>
    <row r="178" spans="1:28">
      <c r="A178" s="55">
        <v>50</v>
      </c>
      <c r="B178" s="55">
        <v>0</v>
      </c>
      <c r="C178" s="55">
        <v>0</v>
      </c>
      <c r="D178" s="55">
        <v>1</v>
      </c>
      <c r="E178" s="55">
        <v>214</v>
      </c>
      <c r="F178" s="55">
        <f>ROUND(Source!AS161,O178)</f>
        <v>0</v>
      </c>
      <c r="G178" s="55" t="s">
        <v>192</v>
      </c>
      <c r="H178" s="55" t="s">
        <v>193</v>
      </c>
      <c r="I178" s="55"/>
      <c r="J178" s="55"/>
      <c r="K178" s="55">
        <v>214</v>
      </c>
      <c r="L178" s="55">
        <v>16</v>
      </c>
      <c r="M178" s="55">
        <v>3</v>
      </c>
      <c r="N178" s="55"/>
      <c r="O178" s="55">
        <v>2</v>
      </c>
      <c r="P178" s="55"/>
      <c r="Q178" s="55"/>
      <c r="R178" s="55"/>
      <c r="S178" s="55"/>
      <c r="T178" s="55"/>
      <c r="U178" s="55"/>
      <c r="V178" s="55"/>
      <c r="W178" s="55">
        <v>0</v>
      </c>
      <c r="X178" s="55">
        <v>1</v>
      </c>
      <c r="Y178" s="55">
        <v>0</v>
      </c>
      <c r="Z178" s="55"/>
      <c r="AA178" s="55"/>
      <c r="AB178" s="55"/>
    </row>
    <row r="179" spans="1:28">
      <c r="A179" s="55">
        <v>50</v>
      </c>
      <c r="B179" s="55">
        <v>0</v>
      </c>
      <c r="C179" s="55">
        <v>0</v>
      </c>
      <c r="D179" s="55">
        <v>1</v>
      </c>
      <c r="E179" s="55">
        <v>215</v>
      </c>
      <c r="F179" s="55">
        <f>ROUND(Source!AT161,O179)</f>
        <v>0</v>
      </c>
      <c r="G179" s="55" t="s">
        <v>194</v>
      </c>
      <c r="H179" s="55" t="s">
        <v>195</v>
      </c>
      <c r="I179" s="55"/>
      <c r="J179" s="55"/>
      <c r="K179" s="55">
        <v>215</v>
      </c>
      <c r="L179" s="55">
        <v>17</v>
      </c>
      <c r="M179" s="55">
        <v>3</v>
      </c>
      <c r="N179" s="55"/>
      <c r="O179" s="55">
        <v>2</v>
      </c>
      <c r="P179" s="55"/>
      <c r="Q179" s="55"/>
      <c r="R179" s="55"/>
      <c r="S179" s="55"/>
      <c r="T179" s="55"/>
      <c r="U179" s="55"/>
      <c r="V179" s="55"/>
      <c r="W179" s="55">
        <v>0</v>
      </c>
      <c r="X179" s="55">
        <v>1</v>
      </c>
      <c r="Y179" s="55">
        <v>0</v>
      </c>
      <c r="Z179" s="55"/>
      <c r="AA179" s="55"/>
      <c r="AB179" s="55"/>
    </row>
    <row r="180" spans="1:28">
      <c r="A180" s="55">
        <v>50</v>
      </c>
      <c r="B180" s="55">
        <v>0</v>
      </c>
      <c r="C180" s="55">
        <v>0</v>
      </c>
      <c r="D180" s="55">
        <v>1</v>
      </c>
      <c r="E180" s="55">
        <v>217</v>
      </c>
      <c r="F180" s="55">
        <f>ROUND(Source!AU161,O180)</f>
        <v>155400.26999999999</v>
      </c>
      <c r="G180" s="55" t="s">
        <v>196</v>
      </c>
      <c r="H180" s="55" t="s">
        <v>197</v>
      </c>
      <c r="I180" s="55"/>
      <c r="J180" s="55"/>
      <c r="K180" s="55">
        <v>217</v>
      </c>
      <c r="L180" s="55">
        <v>18</v>
      </c>
      <c r="M180" s="55">
        <v>3</v>
      </c>
      <c r="N180" s="55"/>
      <c r="O180" s="55">
        <v>2</v>
      </c>
      <c r="P180" s="55"/>
      <c r="Q180" s="55"/>
      <c r="R180" s="55"/>
      <c r="S180" s="55"/>
      <c r="T180" s="55"/>
      <c r="U180" s="55"/>
      <c r="V180" s="55"/>
      <c r="W180" s="55">
        <v>155400.26999999999</v>
      </c>
      <c r="X180" s="55">
        <v>1</v>
      </c>
      <c r="Y180" s="55">
        <v>155400.26999999999</v>
      </c>
      <c r="Z180" s="55"/>
      <c r="AA180" s="55"/>
      <c r="AB180" s="55"/>
    </row>
    <row r="181" spans="1:28">
      <c r="A181" s="55">
        <v>50</v>
      </c>
      <c r="B181" s="55">
        <v>0</v>
      </c>
      <c r="C181" s="55">
        <v>0</v>
      </c>
      <c r="D181" s="55">
        <v>1</v>
      </c>
      <c r="E181" s="55">
        <v>230</v>
      </c>
      <c r="F181" s="55">
        <f>ROUND(Source!BA161,O181)</f>
        <v>0</v>
      </c>
      <c r="G181" s="55" t="s">
        <v>198</v>
      </c>
      <c r="H181" s="55" t="s">
        <v>199</v>
      </c>
      <c r="I181" s="55"/>
      <c r="J181" s="55"/>
      <c r="K181" s="55">
        <v>230</v>
      </c>
      <c r="L181" s="55">
        <v>19</v>
      </c>
      <c r="M181" s="55">
        <v>3</v>
      </c>
      <c r="N181" s="55"/>
      <c r="O181" s="55">
        <v>2</v>
      </c>
      <c r="P181" s="55"/>
      <c r="Q181" s="55"/>
      <c r="R181" s="55"/>
      <c r="S181" s="55"/>
      <c r="T181" s="55"/>
      <c r="U181" s="55"/>
      <c r="V181" s="55"/>
      <c r="W181" s="55">
        <v>0</v>
      </c>
      <c r="X181" s="55">
        <v>1</v>
      </c>
      <c r="Y181" s="55">
        <v>0</v>
      </c>
      <c r="Z181" s="55"/>
      <c r="AA181" s="55"/>
      <c r="AB181" s="55"/>
    </row>
    <row r="182" spans="1:28">
      <c r="A182" s="55">
        <v>50</v>
      </c>
      <c r="B182" s="55">
        <v>0</v>
      </c>
      <c r="C182" s="55">
        <v>0</v>
      </c>
      <c r="D182" s="55">
        <v>1</v>
      </c>
      <c r="E182" s="55">
        <v>206</v>
      </c>
      <c r="F182" s="55">
        <f>ROUND(Source!T161,O182)</f>
        <v>0</v>
      </c>
      <c r="G182" s="55" t="s">
        <v>200</v>
      </c>
      <c r="H182" s="55" t="s">
        <v>201</v>
      </c>
      <c r="I182" s="55"/>
      <c r="J182" s="55"/>
      <c r="K182" s="55">
        <v>206</v>
      </c>
      <c r="L182" s="55">
        <v>20</v>
      </c>
      <c r="M182" s="55">
        <v>3</v>
      </c>
      <c r="N182" s="55"/>
      <c r="O182" s="55">
        <v>2</v>
      </c>
      <c r="P182" s="55"/>
      <c r="Q182" s="55"/>
      <c r="R182" s="55"/>
      <c r="S182" s="55"/>
      <c r="T182" s="55"/>
      <c r="U182" s="55"/>
      <c r="V182" s="55"/>
      <c r="W182" s="55">
        <v>0</v>
      </c>
      <c r="X182" s="55">
        <v>1</v>
      </c>
      <c r="Y182" s="55">
        <v>0</v>
      </c>
      <c r="Z182" s="55"/>
      <c r="AA182" s="55"/>
      <c r="AB182" s="55"/>
    </row>
    <row r="183" spans="1:28">
      <c r="A183" s="55">
        <v>50</v>
      </c>
      <c r="B183" s="55">
        <v>0</v>
      </c>
      <c r="C183" s="55">
        <v>0</v>
      </c>
      <c r="D183" s="55">
        <v>1</v>
      </c>
      <c r="E183" s="55">
        <v>207</v>
      </c>
      <c r="F183" s="55">
        <f>Source!U161</f>
        <v>46</v>
      </c>
      <c r="G183" s="55" t="s">
        <v>202</v>
      </c>
      <c r="H183" s="55" t="s">
        <v>203</v>
      </c>
      <c r="I183" s="55"/>
      <c r="J183" s="55"/>
      <c r="K183" s="55">
        <v>207</v>
      </c>
      <c r="L183" s="55">
        <v>21</v>
      </c>
      <c r="M183" s="55">
        <v>3</v>
      </c>
      <c r="N183" s="55"/>
      <c r="O183" s="55">
        <v>-1</v>
      </c>
      <c r="P183" s="55"/>
      <c r="Q183" s="55"/>
      <c r="R183" s="55"/>
      <c r="S183" s="55"/>
      <c r="T183" s="55"/>
      <c r="U183" s="55"/>
      <c r="V183" s="55"/>
      <c r="W183" s="55">
        <v>46</v>
      </c>
      <c r="X183" s="55">
        <v>1</v>
      </c>
      <c r="Y183" s="55">
        <v>46</v>
      </c>
      <c r="Z183" s="55"/>
      <c r="AA183" s="55"/>
      <c r="AB183" s="55"/>
    </row>
    <row r="184" spans="1:28">
      <c r="A184" s="55">
        <v>50</v>
      </c>
      <c r="B184" s="55">
        <v>0</v>
      </c>
      <c r="C184" s="55">
        <v>0</v>
      </c>
      <c r="D184" s="55">
        <v>1</v>
      </c>
      <c r="E184" s="55">
        <v>208</v>
      </c>
      <c r="F184" s="55">
        <f>Source!V161</f>
        <v>0</v>
      </c>
      <c r="G184" s="55" t="s">
        <v>204</v>
      </c>
      <c r="H184" s="55" t="s">
        <v>205</v>
      </c>
      <c r="I184" s="55"/>
      <c r="J184" s="55"/>
      <c r="K184" s="55">
        <v>208</v>
      </c>
      <c r="L184" s="55">
        <v>22</v>
      </c>
      <c r="M184" s="55">
        <v>3</v>
      </c>
      <c r="N184" s="55"/>
      <c r="O184" s="55">
        <v>-1</v>
      </c>
      <c r="P184" s="55"/>
      <c r="Q184" s="55"/>
      <c r="R184" s="55"/>
      <c r="S184" s="55"/>
      <c r="T184" s="55"/>
      <c r="U184" s="55"/>
      <c r="V184" s="55"/>
      <c r="W184" s="55">
        <v>0</v>
      </c>
      <c r="X184" s="55">
        <v>1</v>
      </c>
      <c r="Y184" s="55">
        <v>0</v>
      </c>
      <c r="Z184" s="55"/>
      <c r="AA184" s="55"/>
      <c r="AB184" s="55"/>
    </row>
    <row r="185" spans="1:28">
      <c r="A185" s="55">
        <v>50</v>
      </c>
      <c r="B185" s="55">
        <v>0</v>
      </c>
      <c r="C185" s="55">
        <v>0</v>
      </c>
      <c r="D185" s="55">
        <v>1</v>
      </c>
      <c r="E185" s="55">
        <v>209</v>
      </c>
      <c r="F185" s="55">
        <f>ROUND(Source!W161,O185)</f>
        <v>0</v>
      </c>
      <c r="G185" s="55" t="s">
        <v>206</v>
      </c>
      <c r="H185" s="55" t="s">
        <v>207</v>
      </c>
      <c r="I185" s="55"/>
      <c r="J185" s="55"/>
      <c r="K185" s="55">
        <v>209</v>
      </c>
      <c r="L185" s="55">
        <v>23</v>
      </c>
      <c r="M185" s="55">
        <v>3</v>
      </c>
      <c r="N185" s="55"/>
      <c r="O185" s="55">
        <v>2</v>
      </c>
      <c r="P185" s="55"/>
      <c r="Q185" s="55"/>
      <c r="R185" s="55"/>
      <c r="S185" s="55"/>
      <c r="T185" s="55"/>
      <c r="U185" s="55"/>
      <c r="V185" s="55"/>
      <c r="W185" s="55">
        <v>0</v>
      </c>
      <c r="X185" s="55">
        <v>1</v>
      </c>
      <c r="Y185" s="55">
        <v>0</v>
      </c>
      <c r="Z185" s="55"/>
      <c r="AA185" s="55"/>
      <c r="AB185" s="55"/>
    </row>
    <row r="186" spans="1:28">
      <c r="A186" s="55">
        <v>50</v>
      </c>
      <c r="B186" s="55">
        <v>0</v>
      </c>
      <c r="C186" s="55">
        <v>0</v>
      </c>
      <c r="D186" s="55">
        <v>1</v>
      </c>
      <c r="E186" s="55">
        <v>233</v>
      </c>
      <c r="F186" s="55">
        <f>ROUND(Source!BD161,O186)</f>
        <v>0</v>
      </c>
      <c r="G186" s="55" t="s">
        <v>208</v>
      </c>
      <c r="H186" s="55" t="s">
        <v>209</v>
      </c>
      <c r="I186" s="55"/>
      <c r="J186" s="55"/>
      <c r="K186" s="55">
        <v>233</v>
      </c>
      <c r="L186" s="55">
        <v>24</v>
      </c>
      <c r="M186" s="55">
        <v>3</v>
      </c>
      <c r="N186" s="55"/>
      <c r="O186" s="55">
        <v>2</v>
      </c>
      <c r="P186" s="55"/>
      <c r="Q186" s="55"/>
      <c r="R186" s="55"/>
      <c r="S186" s="55"/>
      <c r="T186" s="55"/>
      <c r="U186" s="55"/>
      <c r="V186" s="55"/>
      <c r="W186" s="55">
        <v>0</v>
      </c>
      <c r="X186" s="55">
        <v>1</v>
      </c>
      <c r="Y186" s="55">
        <v>0</v>
      </c>
      <c r="Z186" s="55"/>
      <c r="AA186" s="55"/>
      <c r="AB186" s="55"/>
    </row>
    <row r="187" spans="1:28">
      <c r="A187" s="55">
        <v>50</v>
      </c>
      <c r="B187" s="55">
        <v>0</v>
      </c>
      <c r="C187" s="55">
        <v>0</v>
      </c>
      <c r="D187" s="55">
        <v>1</v>
      </c>
      <c r="E187" s="55">
        <v>210</v>
      </c>
      <c r="F187" s="55">
        <f>ROUND(Source!X161,O187)</f>
        <v>8825.6</v>
      </c>
      <c r="G187" s="55" t="s">
        <v>210</v>
      </c>
      <c r="H187" s="55" t="s">
        <v>211</v>
      </c>
      <c r="I187" s="55"/>
      <c r="J187" s="55"/>
      <c r="K187" s="55">
        <v>210</v>
      </c>
      <c r="L187" s="55">
        <v>25</v>
      </c>
      <c r="M187" s="55">
        <v>3</v>
      </c>
      <c r="N187" s="55"/>
      <c r="O187" s="55">
        <v>2</v>
      </c>
      <c r="P187" s="55"/>
      <c r="Q187" s="55"/>
      <c r="R187" s="55"/>
      <c r="S187" s="55"/>
      <c r="T187" s="55"/>
      <c r="U187" s="55"/>
      <c r="V187" s="55"/>
      <c r="W187" s="55">
        <v>8825.6</v>
      </c>
      <c r="X187" s="55">
        <v>1</v>
      </c>
      <c r="Y187" s="55">
        <v>8825.6</v>
      </c>
      <c r="Z187" s="55"/>
      <c r="AA187" s="55"/>
      <c r="AB187" s="55"/>
    </row>
    <row r="188" spans="1:28">
      <c r="A188" s="55">
        <v>50</v>
      </c>
      <c r="B188" s="55">
        <v>0</v>
      </c>
      <c r="C188" s="55">
        <v>0</v>
      </c>
      <c r="D188" s="55">
        <v>1</v>
      </c>
      <c r="E188" s="55">
        <v>211</v>
      </c>
      <c r="F188" s="55">
        <f>ROUND(Source!Y161,O188)</f>
        <v>1260.8</v>
      </c>
      <c r="G188" s="55" t="s">
        <v>212</v>
      </c>
      <c r="H188" s="55" t="s">
        <v>213</v>
      </c>
      <c r="I188" s="55"/>
      <c r="J188" s="55"/>
      <c r="K188" s="55">
        <v>211</v>
      </c>
      <c r="L188" s="55">
        <v>26</v>
      </c>
      <c r="M188" s="55">
        <v>3</v>
      </c>
      <c r="N188" s="55"/>
      <c r="O188" s="55">
        <v>2</v>
      </c>
      <c r="P188" s="55"/>
      <c r="Q188" s="55"/>
      <c r="R188" s="55"/>
      <c r="S188" s="55"/>
      <c r="T188" s="55"/>
      <c r="U188" s="55"/>
      <c r="V188" s="55"/>
      <c r="W188" s="55">
        <v>1260.8</v>
      </c>
      <c r="X188" s="55">
        <v>1</v>
      </c>
      <c r="Y188" s="55">
        <v>1260.8</v>
      </c>
      <c r="Z188" s="55"/>
      <c r="AA188" s="55"/>
      <c r="AB188" s="55"/>
    </row>
    <row r="189" spans="1:28">
      <c r="A189" s="55">
        <v>50</v>
      </c>
      <c r="B189" s="55">
        <v>0</v>
      </c>
      <c r="C189" s="55">
        <v>0</v>
      </c>
      <c r="D189" s="55">
        <v>1</v>
      </c>
      <c r="E189" s="55">
        <v>224</v>
      </c>
      <c r="F189" s="55">
        <f>ROUND(Source!AR161,O189)</f>
        <v>155400.26999999999</v>
      </c>
      <c r="G189" s="55" t="s">
        <v>214</v>
      </c>
      <c r="H189" s="55" t="s">
        <v>215</v>
      </c>
      <c r="I189" s="55"/>
      <c r="J189" s="55"/>
      <c r="K189" s="55">
        <v>224</v>
      </c>
      <c r="L189" s="55">
        <v>27</v>
      </c>
      <c r="M189" s="55">
        <v>3</v>
      </c>
      <c r="N189" s="55"/>
      <c r="O189" s="55">
        <v>2</v>
      </c>
      <c r="P189" s="55"/>
      <c r="Q189" s="55"/>
      <c r="R189" s="55"/>
      <c r="S189" s="55"/>
      <c r="T189" s="55"/>
      <c r="U189" s="55"/>
      <c r="V189" s="55"/>
      <c r="W189" s="55">
        <v>155400.26999999999</v>
      </c>
      <c r="X189" s="55">
        <v>1</v>
      </c>
      <c r="Y189" s="55">
        <v>155400.26999999999</v>
      </c>
      <c r="Z189" s="55"/>
      <c r="AA189" s="55"/>
      <c r="AB189" s="55"/>
    </row>
    <row r="190" spans="1:28">
      <c r="A190" s="55">
        <v>50</v>
      </c>
      <c r="B190" s="55">
        <v>1</v>
      </c>
      <c r="C190" s="55">
        <v>0</v>
      </c>
      <c r="D190" s="55">
        <v>2</v>
      </c>
      <c r="E190" s="55">
        <v>0</v>
      </c>
      <c r="F190" s="55">
        <f>ROUND(F189,O190)</f>
        <v>155400.26999999999</v>
      </c>
      <c r="G190" s="55" t="s">
        <v>216</v>
      </c>
      <c r="H190" s="55" t="s">
        <v>217</v>
      </c>
      <c r="I190" s="55"/>
      <c r="J190" s="55"/>
      <c r="K190" s="55">
        <v>212</v>
      </c>
      <c r="L190" s="55">
        <v>28</v>
      </c>
      <c r="M190" s="55">
        <v>0</v>
      </c>
      <c r="N190" s="55"/>
      <c r="O190" s="55">
        <v>2</v>
      </c>
      <c r="P190" s="55"/>
      <c r="Q190" s="55"/>
      <c r="R190" s="55"/>
      <c r="S190" s="55"/>
      <c r="T190" s="55"/>
      <c r="U190" s="55"/>
      <c r="V190" s="55"/>
      <c r="W190" s="55">
        <v>155400.26999999999</v>
      </c>
      <c r="X190" s="55">
        <v>1</v>
      </c>
      <c r="Y190" s="55">
        <v>155400.26999999999</v>
      </c>
      <c r="Z190" s="55"/>
      <c r="AA190" s="55"/>
      <c r="AB190" s="55"/>
    </row>
    <row r="191" spans="1:28">
      <c r="A191" s="55">
        <v>50</v>
      </c>
      <c r="B191" s="55">
        <v>1</v>
      </c>
      <c r="C191" s="55">
        <v>0</v>
      </c>
      <c r="D191" s="55">
        <v>2</v>
      </c>
      <c r="E191" s="55">
        <v>0</v>
      </c>
      <c r="F191" s="55">
        <f>ROUND(F190*0.2,O191)</f>
        <v>31080.05</v>
      </c>
      <c r="G191" s="55" t="s">
        <v>218</v>
      </c>
      <c r="H191" s="55" t="s">
        <v>219</v>
      </c>
      <c r="I191" s="55"/>
      <c r="J191" s="55"/>
      <c r="K191" s="55">
        <v>212</v>
      </c>
      <c r="L191" s="55">
        <v>29</v>
      </c>
      <c r="M191" s="55">
        <v>0</v>
      </c>
      <c r="N191" s="55"/>
      <c r="O191" s="55">
        <v>2</v>
      </c>
      <c r="P191" s="55"/>
      <c r="Q191" s="55"/>
      <c r="R191" s="55"/>
      <c r="S191" s="55"/>
      <c r="T191" s="55"/>
      <c r="U191" s="55"/>
      <c r="V191" s="55"/>
      <c r="W191" s="55">
        <v>31080.05</v>
      </c>
      <c r="X191" s="55">
        <v>1</v>
      </c>
      <c r="Y191" s="55">
        <v>31080.05</v>
      </c>
      <c r="Z191" s="55"/>
      <c r="AA191" s="55"/>
      <c r="AB191" s="55"/>
    </row>
    <row r="192" spans="1:28">
      <c r="A192" s="55">
        <v>50</v>
      </c>
      <c r="B192" s="55">
        <v>1</v>
      </c>
      <c r="C192" s="55">
        <v>0</v>
      </c>
      <c r="D192" s="55">
        <v>2</v>
      </c>
      <c r="E192" s="55">
        <v>213</v>
      </c>
      <c r="F192" s="55">
        <f>ROUND(F190+F191,O192)</f>
        <v>186480.32</v>
      </c>
      <c r="G192" s="55" t="s">
        <v>220</v>
      </c>
      <c r="H192" s="55" t="s">
        <v>214</v>
      </c>
      <c r="I192" s="55"/>
      <c r="J192" s="55"/>
      <c r="K192" s="55">
        <v>212</v>
      </c>
      <c r="L192" s="55">
        <v>30</v>
      </c>
      <c r="M192" s="55">
        <v>0</v>
      </c>
      <c r="N192" s="55"/>
      <c r="O192" s="55">
        <v>2</v>
      </c>
      <c r="P192" s="55"/>
      <c r="Q192" s="55"/>
      <c r="R192" s="55"/>
      <c r="S192" s="55"/>
      <c r="T192" s="55"/>
      <c r="U192" s="55"/>
      <c r="V192" s="55"/>
      <c r="W192" s="55">
        <v>186480.32</v>
      </c>
      <c r="X192" s="55">
        <v>1</v>
      </c>
      <c r="Y192" s="55">
        <v>186480.32</v>
      </c>
      <c r="Z192" s="55"/>
      <c r="AA192" s="55"/>
      <c r="AB192" s="55"/>
    </row>
    <row r="193" spans="1:245">
      <c r="A193" s="55">
        <v>50</v>
      </c>
      <c r="B193" s="55">
        <v>1</v>
      </c>
      <c r="C193" s="55">
        <v>0</v>
      </c>
      <c r="D193" s="55">
        <v>2</v>
      </c>
      <c r="E193" s="55">
        <v>0</v>
      </c>
      <c r="F193" s="55">
        <f>ROUND(F192*0.5857501461,O193)</f>
        <v>109230.87</v>
      </c>
      <c r="G193" s="55" t="s">
        <v>221</v>
      </c>
      <c r="H193" s="55" t="s">
        <v>222</v>
      </c>
      <c r="I193" s="55"/>
      <c r="J193" s="55"/>
      <c r="K193" s="55">
        <v>212</v>
      </c>
      <c r="L193" s="55">
        <v>31</v>
      </c>
      <c r="M193" s="55">
        <v>0</v>
      </c>
      <c r="N193" s="55"/>
      <c r="O193" s="55">
        <v>2</v>
      </c>
      <c r="P193" s="55"/>
      <c r="Q193" s="55"/>
      <c r="R193" s="55"/>
      <c r="S193" s="55"/>
      <c r="T193" s="55"/>
      <c r="U193" s="55"/>
      <c r="V193" s="55"/>
      <c r="W193" s="55">
        <v>109230.87</v>
      </c>
      <c r="X193" s="55">
        <v>1</v>
      </c>
      <c r="Y193" s="55">
        <v>109230.87</v>
      </c>
      <c r="Z193" s="55"/>
      <c r="AA193" s="55"/>
      <c r="AB193" s="55"/>
    </row>
    <row r="195" spans="1:245">
      <c r="A195" s="52">
        <v>5</v>
      </c>
      <c r="B195" s="52">
        <v>1</v>
      </c>
      <c r="C195" s="52"/>
      <c r="D195" s="52">
        <f>ROW(A204)</f>
        <v>204</v>
      </c>
      <c r="E195" s="52"/>
      <c r="F195" s="52" t="s">
        <v>140</v>
      </c>
      <c r="G195" s="52" t="s">
        <v>230</v>
      </c>
      <c r="H195" s="52"/>
      <c r="I195" s="52">
        <v>0</v>
      </c>
      <c r="J195" s="52"/>
      <c r="K195" s="52">
        <v>-1</v>
      </c>
      <c r="L195" s="52"/>
      <c r="M195" s="52"/>
      <c r="N195" s="52"/>
      <c r="O195" s="52"/>
      <c r="P195" s="52"/>
      <c r="Q195" s="52"/>
      <c r="R195" s="52"/>
      <c r="S195" s="52">
        <v>0</v>
      </c>
      <c r="T195" s="52"/>
      <c r="U195" s="52"/>
      <c r="V195" s="52">
        <v>0</v>
      </c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>
        <v>0</v>
      </c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>
        <v>0</v>
      </c>
    </row>
    <row r="197" spans="1:245">
      <c r="A197" s="53">
        <v>52</v>
      </c>
      <c r="B197" s="53">
        <f t="shared" ref="B197:G197" si="188">B204</f>
        <v>1</v>
      </c>
      <c r="C197" s="53">
        <f t="shared" si="188"/>
        <v>5</v>
      </c>
      <c r="D197" s="53">
        <f t="shared" si="188"/>
        <v>195</v>
      </c>
      <c r="E197" s="53">
        <f t="shared" si="188"/>
        <v>0</v>
      </c>
      <c r="F197" s="53" t="str">
        <f t="shared" si="188"/>
        <v>Новый подраздел</v>
      </c>
      <c r="G197" s="53" t="str">
        <f t="shared" si="188"/>
        <v>Замена бортового камня - 40,0 м.п.</v>
      </c>
      <c r="H197" s="53"/>
      <c r="I197" s="53"/>
      <c r="J197" s="53"/>
      <c r="K197" s="53"/>
      <c r="L197" s="53"/>
      <c r="M197" s="53"/>
      <c r="N197" s="53"/>
      <c r="O197" s="53">
        <f t="shared" ref="O197:AT197" si="189">O204</f>
        <v>49026.99</v>
      </c>
      <c r="P197" s="53">
        <f t="shared" si="189"/>
        <v>22982</v>
      </c>
      <c r="Q197" s="53">
        <f t="shared" si="189"/>
        <v>20119.39</v>
      </c>
      <c r="R197" s="53">
        <f t="shared" si="189"/>
        <v>11059.67</v>
      </c>
      <c r="S197" s="53">
        <f t="shared" si="189"/>
        <v>5925.6</v>
      </c>
      <c r="T197" s="53">
        <f t="shared" si="189"/>
        <v>0</v>
      </c>
      <c r="U197" s="53">
        <f t="shared" si="189"/>
        <v>26.400000000000002</v>
      </c>
      <c r="V197" s="53">
        <f t="shared" si="189"/>
        <v>0</v>
      </c>
      <c r="W197" s="53">
        <f t="shared" si="189"/>
        <v>0</v>
      </c>
      <c r="X197" s="53">
        <f t="shared" si="189"/>
        <v>4147.92</v>
      </c>
      <c r="Y197" s="53">
        <f t="shared" si="189"/>
        <v>592.55999999999995</v>
      </c>
      <c r="Z197" s="53">
        <f t="shared" si="189"/>
        <v>0</v>
      </c>
      <c r="AA197" s="53">
        <f t="shared" si="189"/>
        <v>0</v>
      </c>
      <c r="AB197" s="53">
        <f t="shared" si="189"/>
        <v>49026.99</v>
      </c>
      <c r="AC197" s="53">
        <f t="shared" si="189"/>
        <v>22982</v>
      </c>
      <c r="AD197" s="53">
        <f t="shared" si="189"/>
        <v>20119.39</v>
      </c>
      <c r="AE197" s="53">
        <f t="shared" si="189"/>
        <v>11059.67</v>
      </c>
      <c r="AF197" s="53">
        <f t="shared" si="189"/>
        <v>5925.6</v>
      </c>
      <c r="AG197" s="53">
        <f t="shared" si="189"/>
        <v>0</v>
      </c>
      <c r="AH197" s="53">
        <f t="shared" si="189"/>
        <v>26.400000000000002</v>
      </c>
      <c r="AI197" s="53">
        <f t="shared" si="189"/>
        <v>0</v>
      </c>
      <c r="AJ197" s="53">
        <f t="shared" si="189"/>
        <v>0</v>
      </c>
      <c r="AK197" s="53">
        <f t="shared" si="189"/>
        <v>4147.92</v>
      </c>
      <c r="AL197" s="53">
        <f t="shared" si="189"/>
        <v>592.55999999999995</v>
      </c>
      <c r="AM197" s="53">
        <f t="shared" si="189"/>
        <v>0</v>
      </c>
      <c r="AN197" s="53">
        <f t="shared" si="189"/>
        <v>0</v>
      </c>
      <c r="AO197" s="53">
        <f t="shared" si="189"/>
        <v>0</v>
      </c>
      <c r="AP197" s="53">
        <f t="shared" si="189"/>
        <v>0</v>
      </c>
      <c r="AQ197" s="53">
        <f t="shared" si="189"/>
        <v>0</v>
      </c>
      <c r="AR197" s="53">
        <f t="shared" si="189"/>
        <v>58649.93</v>
      </c>
      <c r="AS197" s="53">
        <f t="shared" si="189"/>
        <v>0</v>
      </c>
      <c r="AT197" s="53">
        <f t="shared" si="189"/>
        <v>0</v>
      </c>
      <c r="AU197" s="53">
        <f t="shared" ref="AU197:BZ197" si="190">AU204</f>
        <v>58649.93</v>
      </c>
      <c r="AV197" s="53">
        <f t="shared" si="190"/>
        <v>22982</v>
      </c>
      <c r="AW197" s="53">
        <f t="shared" si="190"/>
        <v>22982</v>
      </c>
      <c r="AX197" s="53">
        <f t="shared" si="190"/>
        <v>0</v>
      </c>
      <c r="AY197" s="53">
        <f t="shared" si="190"/>
        <v>22982</v>
      </c>
      <c r="AZ197" s="53">
        <f t="shared" si="190"/>
        <v>0</v>
      </c>
      <c r="BA197" s="53">
        <f t="shared" si="190"/>
        <v>0</v>
      </c>
      <c r="BB197" s="53">
        <f t="shared" si="190"/>
        <v>0</v>
      </c>
      <c r="BC197" s="53">
        <f t="shared" si="190"/>
        <v>0</v>
      </c>
      <c r="BD197" s="53">
        <f t="shared" si="190"/>
        <v>0</v>
      </c>
      <c r="BE197" s="53">
        <f t="shared" si="190"/>
        <v>0</v>
      </c>
      <c r="BF197" s="53">
        <f t="shared" si="190"/>
        <v>0</v>
      </c>
      <c r="BG197" s="53">
        <f t="shared" si="190"/>
        <v>0</v>
      </c>
      <c r="BH197" s="53">
        <f t="shared" si="190"/>
        <v>0</v>
      </c>
      <c r="BI197" s="53">
        <f t="shared" si="190"/>
        <v>0</v>
      </c>
      <c r="BJ197" s="53">
        <f t="shared" si="190"/>
        <v>0</v>
      </c>
      <c r="BK197" s="53">
        <f t="shared" si="190"/>
        <v>0</v>
      </c>
      <c r="BL197" s="53">
        <f t="shared" si="190"/>
        <v>0</v>
      </c>
      <c r="BM197" s="53">
        <f t="shared" si="190"/>
        <v>0</v>
      </c>
      <c r="BN197" s="53">
        <f t="shared" si="190"/>
        <v>0</v>
      </c>
      <c r="BO197" s="53">
        <f t="shared" si="190"/>
        <v>0</v>
      </c>
      <c r="BP197" s="53">
        <f t="shared" si="190"/>
        <v>0</v>
      </c>
      <c r="BQ197" s="53">
        <f t="shared" si="190"/>
        <v>0</v>
      </c>
      <c r="BR197" s="53">
        <f t="shared" si="190"/>
        <v>0</v>
      </c>
      <c r="BS197" s="53">
        <f t="shared" si="190"/>
        <v>0</v>
      </c>
      <c r="BT197" s="53">
        <f t="shared" si="190"/>
        <v>0</v>
      </c>
      <c r="BU197" s="53">
        <f t="shared" si="190"/>
        <v>0</v>
      </c>
      <c r="BV197" s="53">
        <f t="shared" si="190"/>
        <v>0</v>
      </c>
      <c r="BW197" s="53">
        <f t="shared" si="190"/>
        <v>0</v>
      </c>
      <c r="BX197" s="53">
        <f t="shared" si="190"/>
        <v>0</v>
      </c>
      <c r="BY197" s="53">
        <f t="shared" si="190"/>
        <v>0</v>
      </c>
      <c r="BZ197" s="53">
        <f t="shared" si="190"/>
        <v>0</v>
      </c>
      <c r="CA197" s="53">
        <f t="shared" ref="CA197:DF197" si="191">CA204</f>
        <v>58649.93</v>
      </c>
      <c r="CB197" s="53">
        <f t="shared" si="191"/>
        <v>0</v>
      </c>
      <c r="CC197" s="53">
        <f t="shared" si="191"/>
        <v>0</v>
      </c>
      <c r="CD197" s="53">
        <f t="shared" si="191"/>
        <v>58649.93</v>
      </c>
      <c r="CE197" s="53">
        <f t="shared" si="191"/>
        <v>22982</v>
      </c>
      <c r="CF197" s="53">
        <f t="shared" si="191"/>
        <v>22982</v>
      </c>
      <c r="CG197" s="53">
        <f t="shared" si="191"/>
        <v>0</v>
      </c>
      <c r="CH197" s="53">
        <f t="shared" si="191"/>
        <v>22982</v>
      </c>
      <c r="CI197" s="53">
        <f t="shared" si="191"/>
        <v>0</v>
      </c>
      <c r="CJ197" s="53">
        <f t="shared" si="191"/>
        <v>0</v>
      </c>
      <c r="CK197" s="53">
        <f t="shared" si="191"/>
        <v>0</v>
      </c>
      <c r="CL197" s="53">
        <f t="shared" si="191"/>
        <v>0</v>
      </c>
      <c r="CM197" s="53">
        <f t="shared" si="191"/>
        <v>0</v>
      </c>
      <c r="CN197" s="53">
        <f t="shared" si="191"/>
        <v>0</v>
      </c>
      <c r="CO197" s="53">
        <f t="shared" si="191"/>
        <v>0</v>
      </c>
      <c r="CP197" s="53">
        <f t="shared" si="191"/>
        <v>0</v>
      </c>
      <c r="CQ197" s="53">
        <f t="shared" si="191"/>
        <v>0</v>
      </c>
      <c r="CR197" s="53">
        <f t="shared" si="191"/>
        <v>0</v>
      </c>
      <c r="CS197" s="53">
        <f t="shared" si="191"/>
        <v>0</v>
      </c>
      <c r="CT197" s="53">
        <f t="shared" si="191"/>
        <v>0</v>
      </c>
      <c r="CU197" s="53">
        <f t="shared" si="191"/>
        <v>0</v>
      </c>
      <c r="CV197" s="53">
        <f t="shared" si="191"/>
        <v>0</v>
      </c>
      <c r="CW197" s="53">
        <f t="shared" si="191"/>
        <v>0</v>
      </c>
      <c r="CX197" s="53">
        <f t="shared" si="191"/>
        <v>0</v>
      </c>
      <c r="CY197" s="53">
        <f t="shared" si="191"/>
        <v>0</v>
      </c>
      <c r="CZ197" s="53">
        <f t="shared" si="191"/>
        <v>0</v>
      </c>
      <c r="DA197" s="53">
        <f t="shared" si="191"/>
        <v>0</v>
      </c>
      <c r="DB197" s="53">
        <f t="shared" si="191"/>
        <v>0</v>
      </c>
      <c r="DC197" s="53">
        <f t="shared" si="191"/>
        <v>0</v>
      </c>
      <c r="DD197" s="53">
        <f t="shared" si="191"/>
        <v>0</v>
      </c>
      <c r="DE197" s="53">
        <f t="shared" si="191"/>
        <v>0</v>
      </c>
      <c r="DF197" s="53">
        <f t="shared" si="191"/>
        <v>0</v>
      </c>
      <c r="DG197" s="54">
        <f t="shared" ref="DG197:EL197" si="192">DG204</f>
        <v>0</v>
      </c>
      <c r="DH197" s="54">
        <f t="shared" si="192"/>
        <v>0</v>
      </c>
      <c r="DI197" s="54">
        <f t="shared" si="192"/>
        <v>0</v>
      </c>
      <c r="DJ197" s="54">
        <f t="shared" si="192"/>
        <v>0</v>
      </c>
      <c r="DK197" s="54">
        <f t="shared" si="192"/>
        <v>0</v>
      </c>
      <c r="DL197" s="54">
        <f t="shared" si="192"/>
        <v>0</v>
      </c>
      <c r="DM197" s="54">
        <f t="shared" si="192"/>
        <v>0</v>
      </c>
      <c r="DN197" s="54">
        <f t="shared" si="192"/>
        <v>0</v>
      </c>
      <c r="DO197" s="54">
        <f t="shared" si="192"/>
        <v>0</v>
      </c>
      <c r="DP197" s="54">
        <f t="shared" si="192"/>
        <v>0</v>
      </c>
      <c r="DQ197" s="54">
        <f t="shared" si="192"/>
        <v>0</v>
      </c>
      <c r="DR197" s="54">
        <f t="shared" si="192"/>
        <v>0</v>
      </c>
      <c r="DS197" s="54">
        <f t="shared" si="192"/>
        <v>0</v>
      </c>
      <c r="DT197" s="54">
        <f t="shared" si="192"/>
        <v>0</v>
      </c>
      <c r="DU197" s="54">
        <f t="shared" si="192"/>
        <v>0</v>
      </c>
      <c r="DV197" s="54">
        <f t="shared" si="192"/>
        <v>0</v>
      </c>
      <c r="DW197" s="54">
        <f t="shared" si="192"/>
        <v>0</v>
      </c>
      <c r="DX197" s="54">
        <f t="shared" si="192"/>
        <v>0</v>
      </c>
      <c r="DY197" s="54">
        <f t="shared" si="192"/>
        <v>0</v>
      </c>
      <c r="DZ197" s="54">
        <f t="shared" si="192"/>
        <v>0</v>
      </c>
      <c r="EA197" s="54">
        <f t="shared" si="192"/>
        <v>0</v>
      </c>
      <c r="EB197" s="54">
        <f t="shared" si="192"/>
        <v>0</v>
      </c>
      <c r="EC197" s="54">
        <f t="shared" si="192"/>
        <v>0</v>
      </c>
      <c r="ED197" s="54">
        <f t="shared" si="192"/>
        <v>0</v>
      </c>
      <c r="EE197" s="54">
        <f t="shared" si="192"/>
        <v>0</v>
      </c>
      <c r="EF197" s="54">
        <f t="shared" si="192"/>
        <v>0</v>
      </c>
      <c r="EG197" s="54">
        <f t="shared" si="192"/>
        <v>0</v>
      </c>
      <c r="EH197" s="54">
        <f t="shared" si="192"/>
        <v>0</v>
      </c>
      <c r="EI197" s="54">
        <f t="shared" si="192"/>
        <v>0</v>
      </c>
      <c r="EJ197" s="54">
        <f t="shared" si="192"/>
        <v>0</v>
      </c>
      <c r="EK197" s="54">
        <f t="shared" si="192"/>
        <v>0</v>
      </c>
      <c r="EL197" s="54">
        <f t="shared" si="192"/>
        <v>0</v>
      </c>
      <c r="EM197" s="54">
        <f t="shared" ref="EM197:FR197" si="193">EM204</f>
        <v>0</v>
      </c>
      <c r="EN197" s="54">
        <f t="shared" si="193"/>
        <v>0</v>
      </c>
      <c r="EO197" s="54">
        <f t="shared" si="193"/>
        <v>0</v>
      </c>
      <c r="EP197" s="54">
        <f t="shared" si="193"/>
        <v>0</v>
      </c>
      <c r="EQ197" s="54">
        <f t="shared" si="193"/>
        <v>0</v>
      </c>
      <c r="ER197" s="54">
        <f t="shared" si="193"/>
        <v>0</v>
      </c>
      <c r="ES197" s="54">
        <f t="shared" si="193"/>
        <v>0</v>
      </c>
      <c r="ET197" s="54">
        <f t="shared" si="193"/>
        <v>0</v>
      </c>
      <c r="EU197" s="54">
        <f t="shared" si="193"/>
        <v>0</v>
      </c>
      <c r="EV197" s="54">
        <f t="shared" si="193"/>
        <v>0</v>
      </c>
      <c r="EW197" s="54">
        <f t="shared" si="193"/>
        <v>0</v>
      </c>
      <c r="EX197" s="54">
        <f t="shared" si="193"/>
        <v>0</v>
      </c>
      <c r="EY197" s="54">
        <f t="shared" si="193"/>
        <v>0</v>
      </c>
      <c r="EZ197" s="54">
        <f t="shared" si="193"/>
        <v>0</v>
      </c>
      <c r="FA197" s="54">
        <f t="shared" si="193"/>
        <v>0</v>
      </c>
      <c r="FB197" s="54">
        <f t="shared" si="193"/>
        <v>0</v>
      </c>
      <c r="FC197" s="54">
        <f t="shared" si="193"/>
        <v>0</v>
      </c>
      <c r="FD197" s="54">
        <f t="shared" si="193"/>
        <v>0</v>
      </c>
      <c r="FE197" s="54">
        <f t="shared" si="193"/>
        <v>0</v>
      </c>
      <c r="FF197" s="54">
        <f t="shared" si="193"/>
        <v>0</v>
      </c>
      <c r="FG197" s="54">
        <f t="shared" si="193"/>
        <v>0</v>
      </c>
      <c r="FH197" s="54">
        <f t="shared" si="193"/>
        <v>0</v>
      </c>
      <c r="FI197" s="54">
        <f t="shared" si="193"/>
        <v>0</v>
      </c>
      <c r="FJ197" s="54">
        <f t="shared" si="193"/>
        <v>0</v>
      </c>
      <c r="FK197" s="54">
        <f t="shared" si="193"/>
        <v>0</v>
      </c>
      <c r="FL197" s="54">
        <f t="shared" si="193"/>
        <v>0</v>
      </c>
      <c r="FM197" s="54">
        <f t="shared" si="193"/>
        <v>0</v>
      </c>
      <c r="FN197" s="54">
        <f t="shared" si="193"/>
        <v>0</v>
      </c>
      <c r="FO197" s="54">
        <f t="shared" si="193"/>
        <v>0</v>
      </c>
      <c r="FP197" s="54">
        <f t="shared" si="193"/>
        <v>0</v>
      </c>
      <c r="FQ197" s="54">
        <f t="shared" si="193"/>
        <v>0</v>
      </c>
      <c r="FR197" s="54">
        <f t="shared" si="193"/>
        <v>0</v>
      </c>
      <c r="FS197" s="54">
        <f t="shared" ref="FS197:GX197" si="194">FS204</f>
        <v>0</v>
      </c>
      <c r="FT197" s="54">
        <f t="shared" si="194"/>
        <v>0</v>
      </c>
      <c r="FU197" s="54">
        <f t="shared" si="194"/>
        <v>0</v>
      </c>
      <c r="FV197" s="54">
        <f t="shared" si="194"/>
        <v>0</v>
      </c>
      <c r="FW197" s="54">
        <f t="shared" si="194"/>
        <v>0</v>
      </c>
      <c r="FX197" s="54">
        <f t="shared" si="194"/>
        <v>0</v>
      </c>
      <c r="FY197" s="54">
        <f t="shared" si="194"/>
        <v>0</v>
      </c>
      <c r="FZ197" s="54">
        <f t="shared" si="194"/>
        <v>0</v>
      </c>
      <c r="GA197" s="54">
        <f t="shared" si="194"/>
        <v>0</v>
      </c>
      <c r="GB197" s="54">
        <f t="shared" si="194"/>
        <v>0</v>
      </c>
      <c r="GC197" s="54">
        <f t="shared" si="194"/>
        <v>0</v>
      </c>
      <c r="GD197" s="54">
        <f t="shared" si="194"/>
        <v>0</v>
      </c>
      <c r="GE197" s="54">
        <f t="shared" si="194"/>
        <v>0</v>
      </c>
      <c r="GF197" s="54">
        <f t="shared" si="194"/>
        <v>0</v>
      </c>
      <c r="GG197" s="54">
        <f t="shared" si="194"/>
        <v>0</v>
      </c>
      <c r="GH197" s="54">
        <f t="shared" si="194"/>
        <v>0</v>
      </c>
      <c r="GI197" s="54">
        <f t="shared" si="194"/>
        <v>0</v>
      </c>
      <c r="GJ197" s="54">
        <f t="shared" si="194"/>
        <v>0</v>
      </c>
      <c r="GK197" s="54">
        <f t="shared" si="194"/>
        <v>0</v>
      </c>
      <c r="GL197" s="54">
        <f t="shared" si="194"/>
        <v>0</v>
      </c>
      <c r="GM197" s="54">
        <f t="shared" si="194"/>
        <v>0</v>
      </c>
      <c r="GN197" s="54">
        <f t="shared" si="194"/>
        <v>0</v>
      </c>
      <c r="GO197" s="54">
        <f t="shared" si="194"/>
        <v>0</v>
      </c>
      <c r="GP197" s="54">
        <f t="shared" si="194"/>
        <v>0</v>
      </c>
      <c r="GQ197" s="54">
        <f t="shared" si="194"/>
        <v>0</v>
      </c>
      <c r="GR197" s="54">
        <f t="shared" si="194"/>
        <v>0</v>
      </c>
      <c r="GS197" s="54">
        <f t="shared" si="194"/>
        <v>0</v>
      </c>
      <c r="GT197" s="54">
        <f t="shared" si="194"/>
        <v>0</v>
      </c>
      <c r="GU197" s="54">
        <f t="shared" si="194"/>
        <v>0</v>
      </c>
      <c r="GV197" s="54">
        <f t="shared" si="194"/>
        <v>0</v>
      </c>
      <c r="GW197" s="54">
        <f t="shared" si="194"/>
        <v>0</v>
      </c>
      <c r="GX197" s="54">
        <f t="shared" si="194"/>
        <v>0</v>
      </c>
    </row>
    <row r="199" spans="1:245">
      <c r="A199">
        <v>17</v>
      </c>
      <c r="B199">
        <v>1</v>
      </c>
      <c r="D199">
        <f>ROW(EtalonRes!A52)</f>
        <v>52</v>
      </c>
      <c r="E199" t="s">
        <v>142</v>
      </c>
      <c r="F199" t="s">
        <v>224</v>
      </c>
      <c r="G199" t="s">
        <v>225</v>
      </c>
      <c r="H199" t="s">
        <v>57</v>
      </c>
      <c r="I199">
        <v>40</v>
      </c>
      <c r="J199">
        <v>0</v>
      </c>
      <c r="K199">
        <v>40</v>
      </c>
      <c r="O199">
        <f t="shared" ref="O199:O202" si="195">ROUND(CP199,2)</f>
        <v>36906.400000000001</v>
      </c>
      <c r="P199">
        <f t="shared" ref="P199:P202" si="196">ROUND(CQ199*I199,2)</f>
        <v>22982</v>
      </c>
      <c r="Q199">
        <f t="shared" ref="Q199:Q202" si="197">ROUND(CR199*I199,2)</f>
        <v>7998.8</v>
      </c>
      <c r="R199">
        <f t="shared" ref="R199:R202" si="198">ROUND(CS199*I199,2)</f>
        <v>4520.8</v>
      </c>
      <c r="S199">
        <f t="shared" ref="S199:S202" si="199">ROUND(CT199*I199,2)</f>
        <v>5925.6</v>
      </c>
      <c r="T199">
        <f t="shared" ref="T199:T202" si="200">ROUND(CU199*I199,2)</f>
        <v>0</v>
      </c>
      <c r="U199">
        <f t="shared" ref="U199:U202" si="201">CV199*I199</f>
        <v>26.400000000000002</v>
      </c>
      <c r="V199">
        <f t="shared" ref="V199:V202" si="202">CW199*I199</f>
        <v>0</v>
      </c>
      <c r="W199">
        <f t="shared" ref="W199:W202" si="203">ROUND(CX199*I199,2)</f>
        <v>0</v>
      </c>
      <c r="X199">
        <f t="shared" ref="X199:X202" si="204">ROUND(CY199,2)</f>
        <v>4147.92</v>
      </c>
      <c r="Y199">
        <f t="shared" ref="Y199:Y202" si="205">ROUND(CZ199,2)</f>
        <v>592.55999999999995</v>
      </c>
      <c r="AA199">
        <v>52146028</v>
      </c>
      <c r="AB199">
        <f t="shared" ref="AB199:AB202" si="206">ROUND((AC199+AD199+AF199),6)</f>
        <v>922.66</v>
      </c>
      <c r="AC199">
        <f t="shared" ref="AC199:AC202" si="207">ROUND((ES199),6)</f>
        <v>574.54999999999995</v>
      </c>
      <c r="AD199">
        <f t="shared" ref="AD199:AD201" si="208">ROUND((((ET199)-(EU199))+AE199),6)</f>
        <v>199.97</v>
      </c>
      <c r="AE199">
        <f t="shared" ref="AE199:AE201" si="209">ROUND((EU199),6)</f>
        <v>113.02</v>
      </c>
      <c r="AF199">
        <f t="shared" ref="AF199:AF201" si="210">ROUND((EV199),6)</f>
        <v>148.13999999999999</v>
      </c>
      <c r="AG199">
        <f t="shared" ref="AG199:AG202" si="211">ROUND((AP199),6)</f>
        <v>0</v>
      </c>
      <c r="AH199">
        <f t="shared" ref="AH199:AH201" si="212">(EW199)</f>
        <v>0.66</v>
      </c>
      <c r="AI199">
        <f t="shared" ref="AI199:AI201" si="213">(EX199)</f>
        <v>0</v>
      </c>
      <c r="AJ199">
        <f t="shared" ref="AJ199:AJ202" si="214">(AS199)</f>
        <v>0</v>
      </c>
      <c r="AK199">
        <v>922.66</v>
      </c>
      <c r="AL199">
        <v>574.54999999999995</v>
      </c>
      <c r="AM199">
        <v>199.97</v>
      </c>
      <c r="AN199">
        <v>113.02</v>
      </c>
      <c r="AO199">
        <v>148.13999999999999</v>
      </c>
      <c r="AP199">
        <v>0</v>
      </c>
      <c r="AQ199">
        <v>0.66</v>
      </c>
      <c r="AR199">
        <v>0</v>
      </c>
      <c r="AS199">
        <v>0</v>
      </c>
      <c r="AT199">
        <v>70</v>
      </c>
      <c r="AU199">
        <v>10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H199">
        <v>0</v>
      </c>
      <c r="BI199">
        <v>4</v>
      </c>
      <c r="BJ199" t="s">
        <v>226</v>
      </c>
      <c r="BM199">
        <v>0</v>
      </c>
      <c r="BN199">
        <v>0</v>
      </c>
      <c r="BP199">
        <v>0</v>
      </c>
      <c r="BQ199">
        <v>1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Z199">
        <v>70</v>
      </c>
      <c r="CA199">
        <v>10</v>
      </c>
      <c r="CE199">
        <v>0</v>
      </c>
      <c r="CF199">
        <v>0</v>
      </c>
      <c r="CG199">
        <v>0</v>
      </c>
      <c r="CM199">
        <v>0</v>
      </c>
      <c r="CO199">
        <v>0</v>
      </c>
      <c r="CP199">
        <f t="shared" ref="CP199:CP202" si="215">(P199+Q199+S199)</f>
        <v>36906.400000000001</v>
      </c>
      <c r="CQ199">
        <f t="shared" ref="CQ199:CQ202" si="216">(AC199*BC199*AW199)</f>
        <v>574.54999999999995</v>
      </c>
      <c r="CR199">
        <f t="shared" ref="CR199:CR201" si="217">((((ET199)*BB199-(EU199)*BS199)+AE199*BS199)*AV199)</f>
        <v>199.97</v>
      </c>
      <c r="CS199">
        <f t="shared" ref="CS199:CS202" si="218">(AE199*BS199*AV199)</f>
        <v>113.02</v>
      </c>
      <c r="CT199">
        <f t="shared" ref="CT199:CT202" si="219">(AF199*BA199*AV199)</f>
        <v>148.13999999999999</v>
      </c>
      <c r="CU199">
        <f t="shared" ref="CU199:CU202" si="220">AG199</f>
        <v>0</v>
      </c>
      <c r="CV199">
        <f t="shared" ref="CV199:CV202" si="221">(AH199*AV199)</f>
        <v>0.66</v>
      </c>
      <c r="CW199">
        <f t="shared" ref="CW199:CW202" si="222">AI199</f>
        <v>0</v>
      </c>
      <c r="CX199">
        <f t="shared" ref="CX199:CX202" si="223">AJ199</f>
        <v>0</v>
      </c>
      <c r="CY199">
        <f t="shared" ref="CY199:CY202" si="224">((S199*BZ199)/100)</f>
        <v>4147.92</v>
      </c>
      <c r="CZ199">
        <f t="shared" ref="CZ199:CZ202" si="225">((S199*CA199)/100)</f>
        <v>592.55999999999995</v>
      </c>
      <c r="DN199">
        <v>0</v>
      </c>
      <c r="DO199">
        <v>0</v>
      </c>
      <c r="DP199">
        <v>1</v>
      </c>
      <c r="DQ199">
        <v>1</v>
      </c>
      <c r="DU199">
        <v>1003</v>
      </c>
      <c r="DV199" t="s">
        <v>57</v>
      </c>
      <c r="DW199" t="s">
        <v>57</v>
      </c>
      <c r="DX199">
        <v>1</v>
      </c>
      <c r="EE199">
        <v>51761345</v>
      </c>
      <c r="EF199">
        <v>1</v>
      </c>
      <c r="EG199" t="s">
        <v>18</v>
      </c>
      <c r="EH199">
        <v>0</v>
      </c>
      <c r="EJ199">
        <v>4</v>
      </c>
      <c r="EK199">
        <v>0</v>
      </c>
      <c r="EL199" t="s">
        <v>146</v>
      </c>
      <c r="EM199" t="s">
        <v>147</v>
      </c>
      <c r="EQ199">
        <v>0</v>
      </c>
      <c r="ER199">
        <v>922.66</v>
      </c>
      <c r="ES199">
        <v>574.54999999999995</v>
      </c>
      <c r="ET199">
        <v>199.97</v>
      </c>
      <c r="EU199">
        <v>113.02</v>
      </c>
      <c r="EV199">
        <v>148.13999999999999</v>
      </c>
      <c r="EW199">
        <v>0.66</v>
      </c>
      <c r="EX199">
        <v>0</v>
      </c>
      <c r="EY199">
        <v>0</v>
      </c>
      <c r="FQ199">
        <v>0</v>
      </c>
      <c r="FR199">
        <f t="shared" ref="FR199:FR202" si="226">ROUND(IF(AND(BH199=3,BI199=3),P199,0),2)</f>
        <v>0</v>
      </c>
      <c r="FS199">
        <v>0</v>
      </c>
      <c r="FX199">
        <v>70</v>
      </c>
      <c r="FY199">
        <v>10</v>
      </c>
      <c r="GD199">
        <v>0</v>
      </c>
      <c r="GF199">
        <v>999669814</v>
      </c>
      <c r="GG199">
        <v>2</v>
      </c>
      <c r="GH199">
        <v>1</v>
      </c>
      <c r="GI199">
        <v>-2</v>
      </c>
      <c r="GJ199">
        <v>0</v>
      </c>
      <c r="GK199">
        <f>ROUND(R199*(R12)/100,2)</f>
        <v>4882.46</v>
      </c>
      <c r="GL199">
        <f t="shared" ref="GL199:GL202" si="227">ROUND(IF(AND(BH199=3,BI199=3,FS199&lt;&gt;0),P199,0),2)</f>
        <v>0</v>
      </c>
      <c r="GM199">
        <f t="shared" ref="GM199:GM200" si="228">ROUND(O199+X199+Y199+GK199,2)+GX199</f>
        <v>46529.34</v>
      </c>
      <c r="GN199">
        <f t="shared" ref="GN199:GN200" si="229">IF(OR(BI199=0,BI199=1),ROUND(O199+X199+Y199+GK199,2),0)</f>
        <v>0</v>
      </c>
      <c r="GO199">
        <f t="shared" ref="GO199:GO200" si="230">IF(BI199=2,ROUND(O199+X199+Y199+GK199,2),0)</f>
        <v>0</v>
      </c>
      <c r="GP199">
        <f t="shared" ref="GP199:GP200" si="231">IF(BI199=4,ROUND(O199+X199+Y199+GK199,2)+GX199,0)</f>
        <v>46529.34</v>
      </c>
      <c r="GR199">
        <v>0</v>
      </c>
      <c r="GS199">
        <v>3</v>
      </c>
      <c r="GT199">
        <v>0</v>
      </c>
      <c r="GV199">
        <f t="shared" ref="GV199:GV202" si="232">ROUND((GT199),6)</f>
        <v>0</v>
      </c>
      <c r="GW199">
        <v>1</v>
      </c>
      <c r="GX199">
        <f t="shared" ref="GX199:GX202" si="233">ROUND(HC199*I199,2)</f>
        <v>0</v>
      </c>
      <c r="HA199">
        <v>0</v>
      </c>
      <c r="HB199">
        <v>0</v>
      </c>
      <c r="HC199">
        <f t="shared" si="181"/>
        <v>0</v>
      </c>
      <c r="IK199">
        <v>0</v>
      </c>
    </row>
    <row r="200" spans="1:245">
      <c r="A200">
        <v>18</v>
      </c>
      <c r="B200">
        <v>1</v>
      </c>
      <c r="E200" t="s">
        <v>148</v>
      </c>
      <c r="F200" t="s">
        <v>149</v>
      </c>
      <c r="G200" t="s">
        <v>150</v>
      </c>
      <c r="H200" t="s">
        <v>151</v>
      </c>
      <c r="I200">
        <f>I199*J200</f>
        <v>-9.84</v>
      </c>
      <c r="J200">
        <v>-0.246</v>
      </c>
      <c r="K200">
        <v>-0.246</v>
      </c>
      <c r="O200">
        <f t="shared" si="195"/>
        <v>0</v>
      </c>
      <c r="P200">
        <f t="shared" si="196"/>
        <v>0</v>
      </c>
      <c r="Q200">
        <f t="shared" si="197"/>
        <v>0</v>
      </c>
      <c r="R200">
        <f t="shared" si="198"/>
        <v>0</v>
      </c>
      <c r="S200">
        <f t="shared" si="199"/>
        <v>0</v>
      </c>
      <c r="T200">
        <f t="shared" si="200"/>
        <v>0</v>
      </c>
      <c r="U200">
        <f t="shared" si="201"/>
        <v>0</v>
      </c>
      <c r="V200">
        <f t="shared" si="202"/>
        <v>0</v>
      </c>
      <c r="W200">
        <f t="shared" si="203"/>
        <v>0</v>
      </c>
      <c r="X200">
        <f t="shared" si="204"/>
        <v>0</v>
      </c>
      <c r="Y200">
        <f t="shared" si="205"/>
        <v>0</v>
      </c>
      <c r="AA200">
        <v>52146028</v>
      </c>
      <c r="AB200">
        <f t="shared" si="206"/>
        <v>0</v>
      </c>
      <c r="AC200">
        <f t="shared" si="207"/>
        <v>0</v>
      </c>
      <c r="AD200">
        <f t="shared" si="208"/>
        <v>0</v>
      </c>
      <c r="AE200">
        <f t="shared" si="209"/>
        <v>0</v>
      </c>
      <c r="AF200">
        <f t="shared" si="210"/>
        <v>0</v>
      </c>
      <c r="AG200">
        <f t="shared" si="211"/>
        <v>0</v>
      </c>
      <c r="AH200">
        <f t="shared" si="212"/>
        <v>0</v>
      </c>
      <c r="AI200">
        <f t="shared" si="213"/>
        <v>0</v>
      </c>
      <c r="AJ200">
        <f t="shared" si="214"/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70</v>
      </c>
      <c r="AU200">
        <v>10</v>
      </c>
      <c r="AV200">
        <v>1</v>
      </c>
      <c r="AW200">
        <v>1</v>
      </c>
      <c r="AZ200">
        <v>1</v>
      </c>
      <c r="BA200">
        <v>1</v>
      </c>
      <c r="BB200">
        <v>1</v>
      </c>
      <c r="BC200">
        <v>1</v>
      </c>
      <c r="BH200">
        <v>3</v>
      </c>
      <c r="BI200">
        <v>4</v>
      </c>
      <c r="BM200">
        <v>0</v>
      </c>
      <c r="BN200">
        <v>0</v>
      </c>
      <c r="BP200">
        <v>0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Z200">
        <v>70</v>
      </c>
      <c r="CA200">
        <v>10</v>
      </c>
      <c r="CE200">
        <v>0</v>
      </c>
      <c r="CF200">
        <v>0</v>
      </c>
      <c r="CG200">
        <v>0</v>
      </c>
      <c r="CM200">
        <v>0</v>
      </c>
      <c r="CO200">
        <v>0</v>
      </c>
      <c r="CP200">
        <f t="shared" si="215"/>
        <v>0</v>
      </c>
      <c r="CQ200">
        <f t="shared" si="216"/>
        <v>0</v>
      </c>
      <c r="CR200">
        <f t="shared" si="217"/>
        <v>0</v>
      </c>
      <c r="CS200">
        <f t="shared" si="218"/>
        <v>0</v>
      </c>
      <c r="CT200">
        <f t="shared" si="219"/>
        <v>0</v>
      </c>
      <c r="CU200">
        <f t="shared" si="220"/>
        <v>0</v>
      </c>
      <c r="CV200">
        <f t="shared" si="221"/>
        <v>0</v>
      </c>
      <c r="CW200">
        <f t="shared" si="222"/>
        <v>0</v>
      </c>
      <c r="CX200">
        <f t="shared" si="223"/>
        <v>0</v>
      </c>
      <c r="CY200">
        <f t="shared" si="224"/>
        <v>0</v>
      </c>
      <c r="CZ200">
        <f t="shared" si="225"/>
        <v>0</v>
      </c>
      <c r="DN200">
        <v>0</v>
      </c>
      <c r="DO200">
        <v>0</v>
      </c>
      <c r="DP200">
        <v>1</v>
      </c>
      <c r="DQ200">
        <v>1</v>
      </c>
      <c r="DU200">
        <v>1009</v>
      </c>
      <c r="DV200" t="s">
        <v>151</v>
      </c>
      <c r="DW200" t="s">
        <v>151</v>
      </c>
      <c r="DX200">
        <v>1000</v>
      </c>
      <c r="EE200">
        <v>51761345</v>
      </c>
      <c r="EF200">
        <v>1</v>
      </c>
      <c r="EG200" t="s">
        <v>18</v>
      </c>
      <c r="EH200">
        <v>0</v>
      </c>
      <c r="EJ200">
        <v>4</v>
      </c>
      <c r="EK200">
        <v>0</v>
      </c>
      <c r="EL200" t="s">
        <v>146</v>
      </c>
      <c r="EM200" t="s">
        <v>147</v>
      </c>
      <c r="EQ200">
        <v>32768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FQ200">
        <v>0</v>
      </c>
      <c r="FR200">
        <f t="shared" si="226"/>
        <v>0</v>
      </c>
      <c r="FS200">
        <v>0</v>
      </c>
      <c r="FX200">
        <v>70</v>
      </c>
      <c r="FY200">
        <v>10</v>
      </c>
      <c r="GD200">
        <v>0</v>
      </c>
      <c r="GF200">
        <v>1489638031</v>
      </c>
      <c r="GG200">
        <v>2</v>
      </c>
      <c r="GH200">
        <v>1</v>
      </c>
      <c r="GI200">
        <v>-2</v>
      </c>
      <c r="GJ200">
        <v>0</v>
      </c>
      <c r="GK200">
        <f>ROUND(R200*(R12)/100,2)</f>
        <v>0</v>
      </c>
      <c r="GL200">
        <f t="shared" si="227"/>
        <v>0</v>
      </c>
      <c r="GM200">
        <f t="shared" si="228"/>
        <v>0</v>
      </c>
      <c r="GN200">
        <f t="shared" si="229"/>
        <v>0</v>
      </c>
      <c r="GO200">
        <f t="shared" si="230"/>
        <v>0</v>
      </c>
      <c r="GP200">
        <f t="shared" si="231"/>
        <v>0</v>
      </c>
      <c r="GR200">
        <v>0</v>
      </c>
      <c r="GS200">
        <v>3</v>
      </c>
      <c r="GT200">
        <v>0</v>
      </c>
      <c r="GV200">
        <f t="shared" si="232"/>
        <v>0</v>
      </c>
      <c r="GW200">
        <v>1</v>
      </c>
      <c r="GX200">
        <f t="shared" si="233"/>
        <v>0</v>
      </c>
      <c r="HA200">
        <v>0</v>
      </c>
      <c r="HB200">
        <v>0</v>
      </c>
      <c r="HC200">
        <f t="shared" si="181"/>
        <v>0</v>
      </c>
      <c r="IK200">
        <v>0</v>
      </c>
    </row>
    <row r="201" spans="1:245">
      <c r="A201">
        <v>17</v>
      </c>
      <c r="B201">
        <v>1</v>
      </c>
      <c r="D201">
        <f>ROW(EtalonRes!A54)</f>
        <v>54</v>
      </c>
      <c r="E201" t="s">
        <v>152</v>
      </c>
      <c r="F201" t="s">
        <v>153</v>
      </c>
      <c r="G201" t="s">
        <v>227</v>
      </c>
      <c r="H201" t="s">
        <v>151</v>
      </c>
      <c r="I201">
        <f>ROUND(9.84*0.8,9)</f>
        <v>7.8719999999999999</v>
      </c>
      <c r="J201">
        <v>0</v>
      </c>
      <c r="K201">
        <f>ROUND(9.84*0.8,9)</f>
        <v>7.8719999999999999</v>
      </c>
      <c r="O201">
        <f t="shared" si="195"/>
        <v>481.92</v>
      </c>
      <c r="P201">
        <f t="shared" si="196"/>
        <v>0</v>
      </c>
      <c r="Q201">
        <f t="shared" si="197"/>
        <v>481.92</v>
      </c>
      <c r="R201">
        <f t="shared" si="198"/>
        <v>259.85000000000002</v>
      </c>
      <c r="S201">
        <f t="shared" si="199"/>
        <v>0</v>
      </c>
      <c r="T201">
        <f t="shared" si="200"/>
        <v>0</v>
      </c>
      <c r="U201">
        <f t="shared" si="201"/>
        <v>0</v>
      </c>
      <c r="V201">
        <f t="shared" si="202"/>
        <v>0</v>
      </c>
      <c r="W201">
        <f t="shared" si="203"/>
        <v>0</v>
      </c>
      <c r="X201">
        <f t="shared" si="204"/>
        <v>0</v>
      </c>
      <c r="Y201">
        <f t="shared" si="205"/>
        <v>0</v>
      </c>
      <c r="AA201">
        <v>52146028</v>
      </c>
      <c r="AB201">
        <f t="shared" si="206"/>
        <v>61.22</v>
      </c>
      <c r="AC201">
        <f t="shared" si="207"/>
        <v>0</v>
      </c>
      <c r="AD201">
        <f t="shared" si="208"/>
        <v>61.22</v>
      </c>
      <c r="AE201">
        <f t="shared" si="209"/>
        <v>33.01</v>
      </c>
      <c r="AF201">
        <f t="shared" si="210"/>
        <v>0</v>
      </c>
      <c r="AG201">
        <f t="shared" si="211"/>
        <v>0</v>
      </c>
      <c r="AH201">
        <f t="shared" si="212"/>
        <v>0</v>
      </c>
      <c r="AI201">
        <f t="shared" si="213"/>
        <v>0</v>
      </c>
      <c r="AJ201">
        <f t="shared" si="214"/>
        <v>0</v>
      </c>
      <c r="AK201">
        <v>61.22</v>
      </c>
      <c r="AL201">
        <v>0</v>
      </c>
      <c r="AM201">
        <v>61.22</v>
      </c>
      <c r="AN201">
        <v>33.01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1</v>
      </c>
      <c r="BH201">
        <v>0</v>
      </c>
      <c r="BI201">
        <v>4</v>
      </c>
      <c r="BJ201" t="s">
        <v>155</v>
      </c>
      <c r="BM201">
        <v>1</v>
      </c>
      <c r="BN201">
        <v>0</v>
      </c>
      <c r="BP201">
        <v>0</v>
      </c>
      <c r="BQ201">
        <v>1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Z201">
        <v>0</v>
      </c>
      <c r="CA201">
        <v>0</v>
      </c>
      <c r="CE201">
        <v>0</v>
      </c>
      <c r="CF201">
        <v>0</v>
      </c>
      <c r="CG201">
        <v>0</v>
      </c>
      <c r="CM201">
        <v>0</v>
      </c>
      <c r="CO201">
        <v>0</v>
      </c>
      <c r="CP201">
        <f t="shared" si="215"/>
        <v>481.92</v>
      </c>
      <c r="CQ201">
        <f t="shared" si="216"/>
        <v>0</v>
      </c>
      <c r="CR201">
        <f t="shared" si="217"/>
        <v>61.22</v>
      </c>
      <c r="CS201">
        <f t="shared" si="218"/>
        <v>33.01</v>
      </c>
      <c r="CT201">
        <f t="shared" si="219"/>
        <v>0</v>
      </c>
      <c r="CU201">
        <f t="shared" si="220"/>
        <v>0</v>
      </c>
      <c r="CV201">
        <f t="shared" si="221"/>
        <v>0</v>
      </c>
      <c r="CW201">
        <f t="shared" si="222"/>
        <v>0</v>
      </c>
      <c r="CX201">
        <f t="shared" si="223"/>
        <v>0</v>
      </c>
      <c r="CY201">
        <f t="shared" si="224"/>
        <v>0</v>
      </c>
      <c r="CZ201">
        <f t="shared" si="225"/>
        <v>0</v>
      </c>
      <c r="DN201">
        <v>0</v>
      </c>
      <c r="DO201">
        <v>0</v>
      </c>
      <c r="DP201">
        <v>1</v>
      </c>
      <c r="DQ201">
        <v>1</v>
      </c>
      <c r="DU201">
        <v>1009</v>
      </c>
      <c r="DV201" t="s">
        <v>151</v>
      </c>
      <c r="DW201" t="s">
        <v>151</v>
      </c>
      <c r="DX201">
        <v>1000</v>
      </c>
      <c r="EE201">
        <v>51761347</v>
      </c>
      <c r="EF201">
        <v>1</v>
      </c>
      <c r="EG201" t="s">
        <v>18</v>
      </c>
      <c r="EH201">
        <v>0</v>
      </c>
      <c r="EJ201">
        <v>4</v>
      </c>
      <c r="EK201">
        <v>1</v>
      </c>
      <c r="EL201" t="s">
        <v>156</v>
      </c>
      <c r="EM201" t="s">
        <v>147</v>
      </c>
      <c r="EQ201">
        <v>0</v>
      </c>
      <c r="ER201">
        <v>61.22</v>
      </c>
      <c r="ES201">
        <v>0</v>
      </c>
      <c r="ET201">
        <v>61.22</v>
      </c>
      <c r="EU201">
        <v>33.01</v>
      </c>
      <c r="EV201">
        <v>0</v>
      </c>
      <c r="EW201">
        <v>0</v>
      </c>
      <c r="EX201">
        <v>0</v>
      </c>
      <c r="EY201">
        <v>0</v>
      </c>
      <c r="FQ201">
        <v>0</v>
      </c>
      <c r="FR201">
        <f t="shared" si="226"/>
        <v>0</v>
      </c>
      <c r="FS201">
        <v>0</v>
      </c>
      <c r="FX201">
        <v>0</v>
      </c>
      <c r="FY201">
        <v>0</v>
      </c>
      <c r="GD201">
        <v>1</v>
      </c>
      <c r="GF201">
        <v>1602572179</v>
      </c>
      <c r="GG201">
        <v>2</v>
      </c>
      <c r="GH201">
        <v>1</v>
      </c>
      <c r="GI201">
        <v>-2</v>
      </c>
      <c r="GJ201">
        <v>0</v>
      </c>
      <c r="GK201">
        <v>0</v>
      </c>
      <c r="GL201">
        <f t="shared" si="227"/>
        <v>0</v>
      </c>
      <c r="GM201">
        <f t="shared" ref="GM201:GM202" si="234">ROUND(O201+X201+Y201,2)+GX201</f>
        <v>481.92</v>
      </c>
      <c r="GN201">
        <f t="shared" ref="GN201:GN202" si="235">IF(OR(BI201=0,BI201=1),ROUND(O201+X201+Y201,2),0)</f>
        <v>0</v>
      </c>
      <c r="GO201">
        <f t="shared" ref="GO201:GO202" si="236">IF(BI201=2,ROUND(O201+X201+Y201,2),0)</f>
        <v>0</v>
      </c>
      <c r="GP201">
        <f t="shared" ref="GP201:GP202" si="237">IF(BI201=4,ROUND(O201+X201+Y201,2)+GX201,0)</f>
        <v>481.92</v>
      </c>
      <c r="GR201">
        <v>0</v>
      </c>
      <c r="GS201">
        <v>3</v>
      </c>
      <c r="GT201">
        <v>0</v>
      </c>
      <c r="GV201">
        <f t="shared" si="232"/>
        <v>0</v>
      </c>
      <c r="GW201">
        <v>1</v>
      </c>
      <c r="GX201">
        <f t="shared" si="233"/>
        <v>0</v>
      </c>
      <c r="HA201">
        <v>0</v>
      </c>
      <c r="HB201">
        <v>0</v>
      </c>
      <c r="HC201">
        <f t="shared" si="181"/>
        <v>0</v>
      </c>
      <c r="IK201">
        <v>0</v>
      </c>
    </row>
    <row r="202" spans="1:245">
      <c r="A202">
        <v>17</v>
      </c>
      <c r="B202">
        <v>1</v>
      </c>
      <c r="D202">
        <f>ROW(EtalonRes!A56)</f>
        <v>56</v>
      </c>
      <c r="E202" t="s">
        <v>157</v>
      </c>
      <c r="F202" t="s">
        <v>158</v>
      </c>
      <c r="G202" t="s">
        <v>159</v>
      </c>
      <c r="H202" t="s">
        <v>151</v>
      </c>
      <c r="I202">
        <f>ROUND(I201,9)</f>
        <v>7.8719999999999999</v>
      </c>
      <c r="J202">
        <v>0</v>
      </c>
      <c r="K202">
        <f>ROUND(I201,9)</f>
        <v>7.8719999999999999</v>
      </c>
      <c r="O202">
        <f t="shared" si="195"/>
        <v>11638.67</v>
      </c>
      <c r="P202">
        <f t="shared" si="196"/>
        <v>0</v>
      </c>
      <c r="Q202">
        <f t="shared" si="197"/>
        <v>11638.67</v>
      </c>
      <c r="R202">
        <f t="shared" si="198"/>
        <v>6279.02</v>
      </c>
      <c r="S202">
        <f t="shared" si="199"/>
        <v>0</v>
      </c>
      <c r="T202">
        <f t="shared" si="200"/>
        <v>0</v>
      </c>
      <c r="U202">
        <f t="shared" si="201"/>
        <v>0</v>
      </c>
      <c r="V202">
        <f t="shared" si="202"/>
        <v>0</v>
      </c>
      <c r="W202">
        <f t="shared" si="203"/>
        <v>0</v>
      </c>
      <c r="X202">
        <f t="shared" si="204"/>
        <v>0</v>
      </c>
      <c r="Y202">
        <f t="shared" si="205"/>
        <v>0</v>
      </c>
      <c r="AA202">
        <v>52146028</v>
      </c>
      <c r="AB202">
        <f t="shared" si="206"/>
        <v>1478.49</v>
      </c>
      <c r="AC202">
        <f t="shared" si="207"/>
        <v>0</v>
      </c>
      <c r="AD202">
        <f>ROUND(((((ET202*51))-((EU202*51)))+AE202),6)</f>
        <v>1478.49</v>
      </c>
      <c r="AE202">
        <f>ROUND(((EU202*51)),6)</f>
        <v>797.64</v>
      </c>
      <c r="AF202">
        <f>ROUND(((EV202*51)),6)</f>
        <v>0</v>
      </c>
      <c r="AG202">
        <f t="shared" si="211"/>
        <v>0</v>
      </c>
      <c r="AH202">
        <f>((EW202*51))</f>
        <v>0</v>
      </c>
      <c r="AI202">
        <f>((EX202*51))</f>
        <v>0</v>
      </c>
      <c r="AJ202">
        <f t="shared" si="214"/>
        <v>0</v>
      </c>
      <c r="AK202">
        <v>28.99</v>
      </c>
      <c r="AL202">
        <v>0</v>
      </c>
      <c r="AM202">
        <v>28.99</v>
      </c>
      <c r="AN202">
        <v>15.64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Z202">
        <v>1</v>
      </c>
      <c r="BA202">
        <v>1</v>
      </c>
      <c r="BB202">
        <v>1</v>
      </c>
      <c r="BC202">
        <v>1</v>
      </c>
      <c r="BH202">
        <v>0</v>
      </c>
      <c r="BI202">
        <v>4</v>
      </c>
      <c r="BJ202" t="s">
        <v>160</v>
      </c>
      <c r="BM202">
        <v>1</v>
      </c>
      <c r="BN202">
        <v>0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Z202">
        <v>0</v>
      </c>
      <c r="CA202">
        <v>0</v>
      </c>
      <c r="CE202">
        <v>0</v>
      </c>
      <c r="CF202">
        <v>0</v>
      </c>
      <c r="CG202">
        <v>0</v>
      </c>
      <c r="CM202">
        <v>0</v>
      </c>
      <c r="CO202">
        <v>0</v>
      </c>
      <c r="CP202">
        <f t="shared" si="215"/>
        <v>11638.67</v>
      </c>
      <c r="CQ202">
        <f t="shared" si="216"/>
        <v>0</v>
      </c>
      <c r="CR202">
        <f>(((((ET202*51))*BB202-((EU202*51))*BS202)+AE202*BS202)*AV202)</f>
        <v>1478.49</v>
      </c>
      <c r="CS202">
        <f t="shared" si="218"/>
        <v>797.64</v>
      </c>
      <c r="CT202">
        <f t="shared" si="219"/>
        <v>0</v>
      </c>
      <c r="CU202">
        <f t="shared" si="220"/>
        <v>0</v>
      </c>
      <c r="CV202">
        <f t="shared" si="221"/>
        <v>0</v>
      </c>
      <c r="CW202">
        <f t="shared" si="222"/>
        <v>0</v>
      </c>
      <c r="CX202">
        <f t="shared" si="223"/>
        <v>0</v>
      </c>
      <c r="CY202">
        <f t="shared" si="224"/>
        <v>0</v>
      </c>
      <c r="CZ202">
        <f t="shared" si="225"/>
        <v>0</v>
      </c>
      <c r="DE202" t="s">
        <v>161</v>
      </c>
      <c r="DF202" t="s">
        <v>161</v>
      </c>
      <c r="DG202" t="s">
        <v>161</v>
      </c>
      <c r="DI202" t="s">
        <v>161</v>
      </c>
      <c r="DJ202" t="s">
        <v>161</v>
      </c>
      <c r="DN202">
        <v>0</v>
      </c>
      <c r="DO202">
        <v>0</v>
      </c>
      <c r="DP202">
        <v>1</v>
      </c>
      <c r="DQ202">
        <v>1</v>
      </c>
      <c r="DU202">
        <v>1009</v>
      </c>
      <c r="DV202" t="s">
        <v>151</v>
      </c>
      <c r="DW202" t="s">
        <v>151</v>
      </c>
      <c r="DX202">
        <v>1000</v>
      </c>
      <c r="EE202">
        <v>51761347</v>
      </c>
      <c r="EF202">
        <v>1</v>
      </c>
      <c r="EG202" t="s">
        <v>18</v>
      </c>
      <c r="EH202">
        <v>0</v>
      </c>
      <c r="EJ202">
        <v>4</v>
      </c>
      <c r="EK202">
        <v>1</v>
      </c>
      <c r="EL202" t="s">
        <v>156</v>
      </c>
      <c r="EM202" t="s">
        <v>147</v>
      </c>
      <c r="EQ202">
        <v>0</v>
      </c>
      <c r="ER202">
        <v>28.99</v>
      </c>
      <c r="ES202">
        <v>0</v>
      </c>
      <c r="ET202">
        <v>28.99</v>
      </c>
      <c r="EU202">
        <v>15.64</v>
      </c>
      <c r="EV202">
        <v>0</v>
      </c>
      <c r="EW202">
        <v>0</v>
      </c>
      <c r="EX202">
        <v>0</v>
      </c>
      <c r="EY202">
        <v>0</v>
      </c>
      <c r="FQ202">
        <v>0</v>
      </c>
      <c r="FR202">
        <f t="shared" si="226"/>
        <v>0</v>
      </c>
      <c r="FS202">
        <v>0</v>
      </c>
      <c r="FX202">
        <v>0</v>
      </c>
      <c r="FY202">
        <v>0</v>
      </c>
      <c r="GD202">
        <v>1</v>
      </c>
      <c r="GF202">
        <v>-1355325295</v>
      </c>
      <c r="GG202">
        <v>2</v>
      </c>
      <c r="GH202">
        <v>1</v>
      </c>
      <c r="GI202">
        <v>-2</v>
      </c>
      <c r="GJ202">
        <v>0</v>
      </c>
      <c r="GK202">
        <v>0</v>
      </c>
      <c r="GL202">
        <f t="shared" si="227"/>
        <v>0</v>
      </c>
      <c r="GM202">
        <f t="shared" si="234"/>
        <v>11638.67</v>
      </c>
      <c r="GN202">
        <f t="shared" si="235"/>
        <v>0</v>
      </c>
      <c r="GO202">
        <f t="shared" si="236"/>
        <v>0</v>
      </c>
      <c r="GP202">
        <f t="shared" si="237"/>
        <v>11638.67</v>
      </c>
      <c r="GR202">
        <v>0</v>
      </c>
      <c r="GS202">
        <v>3</v>
      </c>
      <c r="GT202">
        <v>0</v>
      </c>
      <c r="GV202">
        <f t="shared" si="232"/>
        <v>0</v>
      </c>
      <c r="GW202">
        <v>1</v>
      </c>
      <c r="GX202">
        <f t="shared" si="233"/>
        <v>0</v>
      </c>
      <c r="HA202">
        <v>0</v>
      </c>
      <c r="HB202">
        <v>0</v>
      </c>
      <c r="HC202">
        <f t="shared" si="181"/>
        <v>0</v>
      </c>
      <c r="IK202">
        <v>0</v>
      </c>
    </row>
    <row r="204" spans="1:245">
      <c r="A204" s="53">
        <v>51</v>
      </c>
      <c r="B204" s="53">
        <f>B195</f>
        <v>1</v>
      </c>
      <c r="C204" s="53">
        <f>A195</f>
        <v>5</v>
      </c>
      <c r="D204" s="53">
        <f>ROW(A195)</f>
        <v>195</v>
      </c>
      <c r="E204" s="53"/>
      <c r="F204" s="53" t="str">
        <f>IF(F195&lt;&gt;"",F195,"")</f>
        <v>Новый подраздел</v>
      </c>
      <c r="G204" s="53" t="str">
        <f>IF(G195&lt;&gt;"",G195,"")</f>
        <v>Замена бортового камня - 40,0 м.п.</v>
      </c>
      <c r="H204" s="53">
        <v>0</v>
      </c>
      <c r="I204" s="53"/>
      <c r="J204" s="53"/>
      <c r="K204" s="53"/>
      <c r="L204" s="53"/>
      <c r="M204" s="53"/>
      <c r="N204" s="53"/>
      <c r="O204" s="53">
        <f t="shared" ref="O204:T204" si="238">ROUND(AB204,2)</f>
        <v>49026.99</v>
      </c>
      <c r="P204" s="53">
        <f t="shared" si="238"/>
        <v>22982</v>
      </c>
      <c r="Q204" s="53">
        <f t="shared" si="238"/>
        <v>20119.39</v>
      </c>
      <c r="R204" s="53">
        <f t="shared" si="238"/>
        <v>11059.67</v>
      </c>
      <c r="S204" s="53">
        <f t="shared" si="238"/>
        <v>5925.6</v>
      </c>
      <c r="T204" s="53">
        <f t="shared" si="238"/>
        <v>0</v>
      </c>
      <c r="U204" s="53">
        <f>AH204</f>
        <v>26.400000000000002</v>
      </c>
      <c r="V204" s="53">
        <f>AI204</f>
        <v>0</v>
      </c>
      <c r="W204" s="53">
        <f>ROUND(AJ204,2)</f>
        <v>0</v>
      </c>
      <c r="X204" s="53">
        <f>ROUND(AK204,2)</f>
        <v>4147.92</v>
      </c>
      <c r="Y204" s="53">
        <f>ROUND(AL204,2)</f>
        <v>592.55999999999995</v>
      </c>
      <c r="Z204" s="53"/>
      <c r="AA204" s="53"/>
      <c r="AB204" s="53">
        <f>ROUND(SUMIF(AA199:AA202,"=52146028",O199:O202),2)</f>
        <v>49026.99</v>
      </c>
      <c r="AC204" s="53">
        <f>ROUND(SUMIF(AA199:AA202,"=52146028",P199:P202),2)</f>
        <v>22982</v>
      </c>
      <c r="AD204" s="53">
        <f>ROUND(SUMIF(AA199:AA202,"=52146028",Q199:Q202),2)</f>
        <v>20119.39</v>
      </c>
      <c r="AE204" s="53">
        <f>ROUND(SUMIF(AA199:AA202,"=52146028",R199:R202),2)</f>
        <v>11059.67</v>
      </c>
      <c r="AF204" s="53">
        <f>ROUND(SUMIF(AA199:AA202,"=52146028",S199:S202),2)</f>
        <v>5925.6</v>
      </c>
      <c r="AG204" s="53">
        <f>ROUND(SUMIF(AA199:AA202,"=52146028",T199:T202),2)</f>
        <v>0</v>
      </c>
      <c r="AH204" s="53">
        <f>SUMIF(AA199:AA202,"=52146028",U199:U202)</f>
        <v>26.400000000000002</v>
      </c>
      <c r="AI204" s="53">
        <f>SUMIF(AA199:AA202,"=52146028",V199:V202)</f>
        <v>0</v>
      </c>
      <c r="AJ204" s="53">
        <f>ROUND(SUMIF(AA199:AA202,"=52146028",W199:W202),2)</f>
        <v>0</v>
      </c>
      <c r="AK204" s="53">
        <f>ROUND(SUMIF(AA199:AA202,"=52146028",X199:X202),2)</f>
        <v>4147.92</v>
      </c>
      <c r="AL204" s="53">
        <f>ROUND(SUMIF(AA199:AA202,"=52146028",Y199:Y202),2)</f>
        <v>592.55999999999995</v>
      </c>
      <c r="AM204" s="53"/>
      <c r="AN204" s="53"/>
      <c r="AO204" s="53">
        <f t="shared" ref="AO204:BD204" si="239">ROUND(BX204,2)</f>
        <v>0</v>
      </c>
      <c r="AP204" s="53">
        <f t="shared" si="239"/>
        <v>0</v>
      </c>
      <c r="AQ204" s="53">
        <f t="shared" si="239"/>
        <v>0</v>
      </c>
      <c r="AR204" s="53">
        <f t="shared" si="239"/>
        <v>58649.93</v>
      </c>
      <c r="AS204" s="53">
        <f t="shared" si="239"/>
        <v>0</v>
      </c>
      <c r="AT204" s="53">
        <f t="shared" si="239"/>
        <v>0</v>
      </c>
      <c r="AU204" s="53">
        <f t="shared" si="239"/>
        <v>58649.93</v>
      </c>
      <c r="AV204" s="53">
        <f t="shared" si="239"/>
        <v>22982</v>
      </c>
      <c r="AW204" s="53">
        <f t="shared" si="239"/>
        <v>22982</v>
      </c>
      <c r="AX204" s="53">
        <f t="shared" si="239"/>
        <v>0</v>
      </c>
      <c r="AY204" s="53">
        <f t="shared" si="239"/>
        <v>22982</v>
      </c>
      <c r="AZ204" s="53">
        <f t="shared" si="239"/>
        <v>0</v>
      </c>
      <c r="BA204" s="53">
        <f t="shared" si="239"/>
        <v>0</v>
      </c>
      <c r="BB204" s="53">
        <f t="shared" si="239"/>
        <v>0</v>
      </c>
      <c r="BC204" s="53">
        <f t="shared" si="239"/>
        <v>0</v>
      </c>
      <c r="BD204" s="53">
        <f t="shared" si="239"/>
        <v>0</v>
      </c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>
        <f>ROUND(SUMIF(AA199:AA202,"=52146028",FQ199:FQ202),2)</f>
        <v>0</v>
      </c>
      <c r="BY204" s="53">
        <f>ROUND(SUMIF(AA199:AA202,"=52146028",FR199:FR202),2)</f>
        <v>0</v>
      </c>
      <c r="BZ204" s="53">
        <f>ROUND(SUMIF(AA199:AA202,"=52146028",GL199:GL202),2)</f>
        <v>0</v>
      </c>
      <c r="CA204" s="53">
        <f>ROUND(SUMIF(AA199:AA202,"=52146028",GM199:GM202),2)</f>
        <v>58649.93</v>
      </c>
      <c r="CB204" s="53">
        <f>ROUND(SUMIF(AA199:AA202,"=52146028",GN199:GN202),2)</f>
        <v>0</v>
      </c>
      <c r="CC204" s="53">
        <f>ROUND(SUMIF(AA199:AA202,"=52146028",GO199:GO202),2)</f>
        <v>0</v>
      </c>
      <c r="CD204" s="53">
        <f>ROUND(SUMIF(AA199:AA202,"=52146028",GP199:GP202),2)</f>
        <v>58649.93</v>
      </c>
      <c r="CE204" s="53">
        <f>AC204-BX204</f>
        <v>22982</v>
      </c>
      <c r="CF204" s="53">
        <f>AC204-BY204</f>
        <v>22982</v>
      </c>
      <c r="CG204" s="53">
        <f>BX204-BZ204</f>
        <v>0</v>
      </c>
      <c r="CH204" s="53">
        <f>AC204-BX204-BY204+BZ204</f>
        <v>22982</v>
      </c>
      <c r="CI204" s="53">
        <f>BY204-BZ204</f>
        <v>0</v>
      </c>
      <c r="CJ204" s="53">
        <f>ROUND(SUMIF(AA199:AA202,"=52146028",GX199:GX202),2)</f>
        <v>0</v>
      </c>
      <c r="CK204" s="53">
        <f>ROUND(SUMIF(AA199:AA202,"=52146028",GY199:GY202),2)</f>
        <v>0</v>
      </c>
      <c r="CL204" s="53">
        <f>ROUND(SUMIF(AA199:AA202,"=52146028",GZ199:GZ202),2)</f>
        <v>0</v>
      </c>
      <c r="CM204" s="53">
        <f>ROUND(SUMIF(AA199:AA202,"=52146028",HD199:HD202),2)</f>
        <v>0</v>
      </c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>
        <v>0</v>
      </c>
    </row>
    <row r="206" spans="1:245">
      <c r="A206" s="55">
        <v>50</v>
      </c>
      <c r="B206" s="55">
        <v>0</v>
      </c>
      <c r="C206" s="55">
        <v>0</v>
      </c>
      <c r="D206" s="55">
        <v>1</v>
      </c>
      <c r="E206" s="55">
        <v>201</v>
      </c>
      <c r="F206" s="55">
        <f>ROUND(Source!O204,O206)</f>
        <v>49026.99</v>
      </c>
      <c r="G206" s="55" t="s">
        <v>162</v>
      </c>
      <c r="H206" s="55" t="s">
        <v>163</v>
      </c>
      <c r="I206" s="55"/>
      <c r="J206" s="55"/>
      <c r="K206" s="55">
        <v>201</v>
      </c>
      <c r="L206" s="55">
        <v>1</v>
      </c>
      <c r="M206" s="55">
        <v>3</v>
      </c>
      <c r="N206" s="55"/>
      <c r="O206" s="55">
        <v>2</v>
      </c>
      <c r="P206" s="55"/>
      <c r="Q206" s="55"/>
      <c r="R206" s="55"/>
      <c r="S206" s="55"/>
      <c r="T206" s="55"/>
      <c r="U206" s="55"/>
      <c r="V206" s="55"/>
      <c r="W206" s="55">
        <v>49026.99</v>
      </c>
      <c r="X206" s="55">
        <v>1</v>
      </c>
      <c r="Y206" s="55">
        <v>49026.99</v>
      </c>
      <c r="Z206" s="55"/>
      <c r="AA206" s="55"/>
      <c r="AB206" s="55"/>
    </row>
    <row r="207" spans="1:245">
      <c r="A207" s="55">
        <v>50</v>
      </c>
      <c r="B207" s="55">
        <v>0</v>
      </c>
      <c r="C207" s="55">
        <v>0</v>
      </c>
      <c r="D207" s="55">
        <v>1</v>
      </c>
      <c r="E207" s="55">
        <v>202</v>
      </c>
      <c r="F207" s="55">
        <f>ROUND(Source!P204,O207)</f>
        <v>22982</v>
      </c>
      <c r="G207" s="55" t="s">
        <v>164</v>
      </c>
      <c r="H207" s="55" t="s">
        <v>165</v>
      </c>
      <c r="I207" s="55"/>
      <c r="J207" s="55"/>
      <c r="K207" s="55">
        <v>202</v>
      </c>
      <c r="L207" s="55">
        <v>2</v>
      </c>
      <c r="M207" s="55">
        <v>3</v>
      </c>
      <c r="N207" s="55"/>
      <c r="O207" s="55">
        <v>2</v>
      </c>
      <c r="P207" s="55"/>
      <c r="Q207" s="55"/>
      <c r="R207" s="55"/>
      <c r="S207" s="55"/>
      <c r="T207" s="55"/>
      <c r="U207" s="55"/>
      <c r="V207" s="55"/>
      <c r="W207" s="55">
        <v>22982</v>
      </c>
      <c r="X207" s="55">
        <v>1</v>
      </c>
      <c r="Y207" s="55">
        <v>22982</v>
      </c>
      <c r="Z207" s="55"/>
      <c r="AA207" s="55"/>
      <c r="AB207" s="55"/>
    </row>
    <row r="208" spans="1:245">
      <c r="A208" s="55">
        <v>50</v>
      </c>
      <c r="B208" s="55">
        <v>0</v>
      </c>
      <c r="C208" s="55">
        <v>0</v>
      </c>
      <c r="D208" s="55">
        <v>1</v>
      </c>
      <c r="E208" s="55">
        <v>222</v>
      </c>
      <c r="F208" s="55">
        <f>ROUND(Source!AO204,O208)</f>
        <v>0</v>
      </c>
      <c r="G208" s="55" t="s">
        <v>166</v>
      </c>
      <c r="H208" s="55" t="s">
        <v>167</v>
      </c>
      <c r="I208" s="55"/>
      <c r="J208" s="55"/>
      <c r="K208" s="55">
        <v>222</v>
      </c>
      <c r="L208" s="55">
        <v>3</v>
      </c>
      <c r="M208" s="55">
        <v>3</v>
      </c>
      <c r="N208" s="55"/>
      <c r="O208" s="55">
        <v>2</v>
      </c>
      <c r="P208" s="55"/>
      <c r="Q208" s="55"/>
      <c r="R208" s="55"/>
      <c r="S208" s="55"/>
      <c r="T208" s="55"/>
      <c r="U208" s="55"/>
      <c r="V208" s="55"/>
      <c r="W208" s="55">
        <v>0</v>
      </c>
      <c r="X208" s="55">
        <v>1</v>
      </c>
      <c r="Y208" s="55">
        <v>0</v>
      </c>
      <c r="Z208" s="55"/>
      <c r="AA208" s="55"/>
      <c r="AB208" s="55"/>
    </row>
    <row r="209" spans="1:28">
      <c r="A209" s="55">
        <v>50</v>
      </c>
      <c r="B209" s="55">
        <v>0</v>
      </c>
      <c r="C209" s="55">
        <v>0</v>
      </c>
      <c r="D209" s="55">
        <v>1</v>
      </c>
      <c r="E209" s="55">
        <v>225</v>
      </c>
      <c r="F209" s="55">
        <f>ROUND(Source!AV204,O209)</f>
        <v>22982</v>
      </c>
      <c r="G209" s="55" t="s">
        <v>168</v>
      </c>
      <c r="H209" s="55" t="s">
        <v>169</v>
      </c>
      <c r="I209" s="55"/>
      <c r="J209" s="55"/>
      <c r="K209" s="55">
        <v>225</v>
      </c>
      <c r="L209" s="55">
        <v>4</v>
      </c>
      <c r="M209" s="55">
        <v>3</v>
      </c>
      <c r="N209" s="55"/>
      <c r="O209" s="55">
        <v>2</v>
      </c>
      <c r="P209" s="55"/>
      <c r="Q209" s="55"/>
      <c r="R209" s="55"/>
      <c r="S209" s="55"/>
      <c r="T209" s="55"/>
      <c r="U209" s="55"/>
      <c r="V209" s="55"/>
      <c r="W209" s="55">
        <v>22982</v>
      </c>
      <c r="X209" s="55">
        <v>1</v>
      </c>
      <c r="Y209" s="55">
        <v>22982</v>
      </c>
      <c r="Z209" s="55"/>
      <c r="AA209" s="55"/>
      <c r="AB209" s="55"/>
    </row>
    <row r="210" spans="1:28">
      <c r="A210" s="55">
        <v>50</v>
      </c>
      <c r="B210" s="55">
        <v>0</v>
      </c>
      <c r="C210" s="55">
        <v>0</v>
      </c>
      <c r="D210" s="55">
        <v>1</v>
      </c>
      <c r="E210" s="55">
        <v>226</v>
      </c>
      <c r="F210" s="55">
        <f>ROUND(Source!AW204,O210)</f>
        <v>22982</v>
      </c>
      <c r="G210" s="55" t="s">
        <v>170</v>
      </c>
      <c r="H210" s="55" t="s">
        <v>171</v>
      </c>
      <c r="I210" s="55"/>
      <c r="J210" s="55"/>
      <c r="K210" s="55">
        <v>226</v>
      </c>
      <c r="L210" s="55">
        <v>5</v>
      </c>
      <c r="M210" s="55">
        <v>3</v>
      </c>
      <c r="N210" s="55"/>
      <c r="O210" s="55">
        <v>2</v>
      </c>
      <c r="P210" s="55"/>
      <c r="Q210" s="55"/>
      <c r="R210" s="55"/>
      <c r="S210" s="55"/>
      <c r="T210" s="55"/>
      <c r="U210" s="55"/>
      <c r="V210" s="55"/>
      <c r="W210" s="55">
        <v>22982</v>
      </c>
      <c r="X210" s="55">
        <v>1</v>
      </c>
      <c r="Y210" s="55">
        <v>22982</v>
      </c>
      <c r="Z210" s="55"/>
      <c r="AA210" s="55"/>
      <c r="AB210" s="55"/>
    </row>
    <row r="211" spans="1:28">
      <c r="A211" s="55">
        <v>50</v>
      </c>
      <c r="B211" s="55">
        <v>0</v>
      </c>
      <c r="C211" s="55">
        <v>0</v>
      </c>
      <c r="D211" s="55">
        <v>1</v>
      </c>
      <c r="E211" s="55">
        <v>227</v>
      </c>
      <c r="F211" s="55">
        <f>ROUND(Source!AX204,O211)</f>
        <v>0</v>
      </c>
      <c r="G211" s="55" t="s">
        <v>172</v>
      </c>
      <c r="H211" s="55" t="s">
        <v>173</v>
      </c>
      <c r="I211" s="55"/>
      <c r="J211" s="55"/>
      <c r="K211" s="55">
        <v>227</v>
      </c>
      <c r="L211" s="55">
        <v>6</v>
      </c>
      <c r="M211" s="55">
        <v>3</v>
      </c>
      <c r="N211" s="55"/>
      <c r="O211" s="55">
        <v>2</v>
      </c>
      <c r="P211" s="55"/>
      <c r="Q211" s="55"/>
      <c r="R211" s="55"/>
      <c r="S211" s="55"/>
      <c r="T211" s="55"/>
      <c r="U211" s="55"/>
      <c r="V211" s="55"/>
      <c r="W211" s="55">
        <v>0</v>
      </c>
      <c r="X211" s="55">
        <v>1</v>
      </c>
      <c r="Y211" s="55">
        <v>0</v>
      </c>
      <c r="Z211" s="55"/>
      <c r="AA211" s="55"/>
      <c r="AB211" s="55"/>
    </row>
    <row r="212" spans="1:28">
      <c r="A212" s="55">
        <v>50</v>
      </c>
      <c r="B212" s="55">
        <v>0</v>
      </c>
      <c r="C212" s="55">
        <v>0</v>
      </c>
      <c r="D212" s="55">
        <v>1</v>
      </c>
      <c r="E212" s="55">
        <v>228</v>
      </c>
      <c r="F212" s="55">
        <f>ROUND(Source!AY204,O212)</f>
        <v>22982</v>
      </c>
      <c r="G212" s="55" t="s">
        <v>174</v>
      </c>
      <c r="H212" s="55" t="s">
        <v>175</v>
      </c>
      <c r="I212" s="55"/>
      <c r="J212" s="55"/>
      <c r="K212" s="55">
        <v>228</v>
      </c>
      <c r="L212" s="55">
        <v>7</v>
      </c>
      <c r="M212" s="55">
        <v>3</v>
      </c>
      <c r="N212" s="55"/>
      <c r="O212" s="55">
        <v>2</v>
      </c>
      <c r="P212" s="55"/>
      <c r="Q212" s="55"/>
      <c r="R212" s="55"/>
      <c r="S212" s="55"/>
      <c r="T212" s="55"/>
      <c r="U212" s="55"/>
      <c r="V212" s="55"/>
      <c r="W212" s="55">
        <v>22982</v>
      </c>
      <c r="X212" s="55">
        <v>1</v>
      </c>
      <c r="Y212" s="55">
        <v>22982</v>
      </c>
      <c r="Z212" s="55"/>
      <c r="AA212" s="55"/>
      <c r="AB212" s="55"/>
    </row>
    <row r="213" spans="1:28">
      <c r="A213" s="55">
        <v>50</v>
      </c>
      <c r="B213" s="55">
        <v>0</v>
      </c>
      <c r="C213" s="55">
        <v>0</v>
      </c>
      <c r="D213" s="55">
        <v>1</v>
      </c>
      <c r="E213" s="55">
        <v>216</v>
      </c>
      <c r="F213" s="55">
        <f>ROUND(Source!AP204,O213)</f>
        <v>0</v>
      </c>
      <c r="G213" s="55" t="s">
        <v>176</v>
      </c>
      <c r="H213" s="55" t="s">
        <v>177</v>
      </c>
      <c r="I213" s="55"/>
      <c r="J213" s="55"/>
      <c r="K213" s="55">
        <v>216</v>
      </c>
      <c r="L213" s="55">
        <v>8</v>
      </c>
      <c r="M213" s="55">
        <v>3</v>
      </c>
      <c r="N213" s="55"/>
      <c r="O213" s="55">
        <v>2</v>
      </c>
      <c r="P213" s="55"/>
      <c r="Q213" s="55"/>
      <c r="R213" s="55"/>
      <c r="S213" s="55"/>
      <c r="T213" s="55"/>
      <c r="U213" s="55"/>
      <c r="V213" s="55"/>
      <c r="W213" s="55">
        <v>0</v>
      </c>
      <c r="X213" s="55">
        <v>1</v>
      </c>
      <c r="Y213" s="55">
        <v>0</v>
      </c>
      <c r="Z213" s="55"/>
      <c r="AA213" s="55"/>
      <c r="AB213" s="55"/>
    </row>
    <row r="214" spans="1:28">
      <c r="A214" s="55">
        <v>50</v>
      </c>
      <c r="B214" s="55">
        <v>0</v>
      </c>
      <c r="C214" s="55">
        <v>0</v>
      </c>
      <c r="D214" s="55">
        <v>1</v>
      </c>
      <c r="E214" s="55">
        <v>223</v>
      </c>
      <c r="F214" s="55">
        <f>ROUND(Source!AQ204,O214)</f>
        <v>0</v>
      </c>
      <c r="G214" s="55" t="s">
        <v>178</v>
      </c>
      <c r="H214" s="55" t="s">
        <v>179</v>
      </c>
      <c r="I214" s="55"/>
      <c r="J214" s="55"/>
      <c r="K214" s="55">
        <v>223</v>
      </c>
      <c r="L214" s="55">
        <v>9</v>
      </c>
      <c r="M214" s="55">
        <v>3</v>
      </c>
      <c r="N214" s="55"/>
      <c r="O214" s="55">
        <v>2</v>
      </c>
      <c r="P214" s="55"/>
      <c r="Q214" s="55"/>
      <c r="R214" s="55"/>
      <c r="S214" s="55"/>
      <c r="T214" s="55"/>
      <c r="U214" s="55"/>
      <c r="V214" s="55"/>
      <c r="W214" s="55">
        <v>0</v>
      </c>
      <c r="X214" s="55">
        <v>1</v>
      </c>
      <c r="Y214" s="55">
        <v>0</v>
      </c>
      <c r="Z214" s="55"/>
      <c r="AA214" s="55"/>
      <c r="AB214" s="55"/>
    </row>
    <row r="215" spans="1:28">
      <c r="A215" s="55">
        <v>50</v>
      </c>
      <c r="B215" s="55">
        <v>0</v>
      </c>
      <c r="C215" s="55">
        <v>0</v>
      </c>
      <c r="D215" s="55">
        <v>1</v>
      </c>
      <c r="E215" s="55">
        <v>229</v>
      </c>
      <c r="F215" s="55">
        <f>ROUND(Source!AZ204,O215)</f>
        <v>0</v>
      </c>
      <c r="G215" s="55" t="s">
        <v>180</v>
      </c>
      <c r="H215" s="55" t="s">
        <v>181</v>
      </c>
      <c r="I215" s="55"/>
      <c r="J215" s="55"/>
      <c r="K215" s="55">
        <v>229</v>
      </c>
      <c r="L215" s="55">
        <v>10</v>
      </c>
      <c r="M215" s="55">
        <v>3</v>
      </c>
      <c r="N215" s="55"/>
      <c r="O215" s="55">
        <v>2</v>
      </c>
      <c r="P215" s="55"/>
      <c r="Q215" s="55"/>
      <c r="R215" s="55"/>
      <c r="S215" s="55"/>
      <c r="T215" s="55"/>
      <c r="U215" s="55"/>
      <c r="V215" s="55"/>
      <c r="W215" s="55">
        <v>0</v>
      </c>
      <c r="X215" s="55">
        <v>1</v>
      </c>
      <c r="Y215" s="55">
        <v>0</v>
      </c>
      <c r="Z215" s="55"/>
      <c r="AA215" s="55"/>
      <c r="AB215" s="55"/>
    </row>
    <row r="216" spans="1:28">
      <c r="A216" s="55">
        <v>50</v>
      </c>
      <c r="B216" s="55">
        <v>0</v>
      </c>
      <c r="C216" s="55">
        <v>0</v>
      </c>
      <c r="D216" s="55">
        <v>1</v>
      </c>
      <c r="E216" s="55">
        <v>203</v>
      </c>
      <c r="F216" s="55">
        <f>ROUND(Source!Q204,O216)</f>
        <v>20119.39</v>
      </c>
      <c r="G216" s="55" t="s">
        <v>182</v>
      </c>
      <c r="H216" s="55" t="s">
        <v>183</v>
      </c>
      <c r="I216" s="55"/>
      <c r="J216" s="55"/>
      <c r="K216" s="55">
        <v>203</v>
      </c>
      <c r="L216" s="55">
        <v>11</v>
      </c>
      <c r="M216" s="55">
        <v>3</v>
      </c>
      <c r="N216" s="55"/>
      <c r="O216" s="55">
        <v>2</v>
      </c>
      <c r="P216" s="55"/>
      <c r="Q216" s="55"/>
      <c r="R216" s="55"/>
      <c r="S216" s="55"/>
      <c r="T216" s="55"/>
      <c r="U216" s="55"/>
      <c r="V216" s="55"/>
      <c r="W216" s="55">
        <v>20119.39</v>
      </c>
      <c r="X216" s="55">
        <v>1</v>
      </c>
      <c r="Y216" s="55">
        <v>20119.39</v>
      </c>
      <c r="Z216" s="55"/>
      <c r="AA216" s="55"/>
      <c r="AB216" s="55"/>
    </row>
    <row r="217" spans="1:28">
      <c r="A217" s="55">
        <v>50</v>
      </c>
      <c r="B217" s="55">
        <v>0</v>
      </c>
      <c r="C217" s="55">
        <v>0</v>
      </c>
      <c r="D217" s="55">
        <v>1</v>
      </c>
      <c r="E217" s="55">
        <v>231</v>
      </c>
      <c r="F217" s="55">
        <f>ROUND(Source!BB204,O217)</f>
        <v>0</v>
      </c>
      <c r="G217" s="55" t="s">
        <v>184</v>
      </c>
      <c r="H217" s="55" t="s">
        <v>185</v>
      </c>
      <c r="I217" s="55"/>
      <c r="J217" s="55"/>
      <c r="K217" s="55">
        <v>231</v>
      </c>
      <c r="L217" s="55">
        <v>12</v>
      </c>
      <c r="M217" s="55">
        <v>3</v>
      </c>
      <c r="N217" s="55"/>
      <c r="O217" s="55">
        <v>2</v>
      </c>
      <c r="P217" s="55"/>
      <c r="Q217" s="55"/>
      <c r="R217" s="55"/>
      <c r="S217" s="55"/>
      <c r="T217" s="55"/>
      <c r="U217" s="55"/>
      <c r="V217" s="55"/>
      <c r="W217" s="55">
        <v>0</v>
      </c>
      <c r="X217" s="55">
        <v>1</v>
      </c>
      <c r="Y217" s="55">
        <v>0</v>
      </c>
      <c r="Z217" s="55"/>
      <c r="AA217" s="55"/>
      <c r="AB217" s="55"/>
    </row>
    <row r="218" spans="1:28">
      <c r="A218" s="55">
        <v>50</v>
      </c>
      <c r="B218" s="55">
        <v>0</v>
      </c>
      <c r="C218" s="55">
        <v>0</v>
      </c>
      <c r="D218" s="55">
        <v>1</v>
      </c>
      <c r="E218" s="55">
        <v>204</v>
      </c>
      <c r="F218" s="55">
        <f>ROUND(Source!R204,O218)</f>
        <v>11059.67</v>
      </c>
      <c r="G218" s="55" t="s">
        <v>186</v>
      </c>
      <c r="H218" s="55" t="s">
        <v>187</v>
      </c>
      <c r="I218" s="55"/>
      <c r="J218" s="55"/>
      <c r="K218" s="55">
        <v>204</v>
      </c>
      <c r="L218" s="55">
        <v>13</v>
      </c>
      <c r="M218" s="55">
        <v>3</v>
      </c>
      <c r="N218" s="55"/>
      <c r="O218" s="55">
        <v>2</v>
      </c>
      <c r="P218" s="55"/>
      <c r="Q218" s="55"/>
      <c r="R218" s="55"/>
      <c r="S218" s="55"/>
      <c r="T218" s="55"/>
      <c r="U218" s="55"/>
      <c r="V218" s="55"/>
      <c r="W218" s="55">
        <v>11059.67</v>
      </c>
      <c r="X218" s="55">
        <v>1</v>
      </c>
      <c r="Y218" s="55">
        <v>11059.67</v>
      </c>
      <c r="Z218" s="55"/>
      <c r="AA218" s="55"/>
      <c r="AB218" s="55"/>
    </row>
    <row r="219" spans="1:28">
      <c r="A219" s="55">
        <v>50</v>
      </c>
      <c r="B219" s="55">
        <v>0</v>
      </c>
      <c r="C219" s="55">
        <v>0</v>
      </c>
      <c r="D219" s="55">
        <v>1</v>
      </c>
      <c r="E219" s="55">
        <v>205</v>
      </c>
      <c r="F219" s="55">
        <f>ROUND(Source!S204,O219)</f>
        <v>5925.6</v>
      </c>
      <c r="G219" s="55" t="s">
        <v>188</v>
      </c>
      <c r="H219" s="55" t="s">
        <v>189</v>
      </c>
      <c r="I219" s="55"/>
      <c r="J219" s="55"/>
      <c r="K219" s="55">
        <v>205</v>
      </c>
      <c r="L219" s="55">
        <v>14</v>
      </c>
      <c r="M219" s="55">
        <v>3</v>
      </c>
      <c r="N219" s="55"/>
      <c r="O219" s="55">
        <v>2</v>
      </c>
      <c r="P219" s="55"/>
      <c r="Q219" s="55"/>
      <c r="R219" s="55"/>
      <c r="S219" s="55"/>
      <c r="T219" s="55"/>
      <c r="U219" s="55"/>
      <c r="V219" s="55"/>
      <c r="W219" s="55">
        <v>5925.6</v>
      </c>
      <c r="X219" s="55">
        <v>1</v>
      </c>
      <c r="Y219" s="55">
        <v>5925.6</v>
      </c>
      <c r="Z219" s="55"/>
      <c r="AA219" s="55"/>
      <c r="AB219" s="55"/>
    </row>
    <row r="220" spans="1:28">
      <c r="A220" s="55">
        <v>50</v>
      </c>
      <c r="B220" s="55">
        <v>0</v>
      </c>
      <c r="C220" s="55">
        <v>0</v>
      </c>
      <c r="D220" s="55">
        <v>1</v>
      </c>
      <c r="E220" s="55">
        <v>232</v>
      </c>
      <c r="F220" s="55">
        <f>ROUND(Source!BC204,O220)</f>
        <v>0</v>
      </c>
      <c r="G220" s="55" t="s">
        <v>190</v>
      </c>
      <c r="H220" s="55" t="s">
        <v>191</v>
      </c>
      <c r="I220" s="55"/>
      <c r="J220" s="55"/>
      <c r="K220" s="55">
        <v>232</v>
      </c>
      <c r="L220" s="55">
        <v>15</v>
      </c>
      <c r="M220" s="55">
        <v>3</v>
      </c>
      <c r="N220" s="55"/>
      <c r="O220" s="55">
        <v>2</v>
      </c>
      <c r="P220" s="55"/>
      <c r="Q220" s="55"/>
      <c r="R220" s="55"/>
      <c r="S220" s="55"/>
      <c r="T220" s="55"/>
      <c r="U220" s="55"/>
      <c r="V220" s="55"/>
      <c r="W220" s="55">
        <v>0</v>
      </c>
      <c r="X220" s="55">
        <v>1</v>
      </c>
      <c r="Y220" s="55">
        <v>0</v>
      </c>
      <c r="Z220" s="55"/>
      <c r="AA220" s="55"/>
      <c r="AB220" s="55"/>
    </row>
    <row r="221" spans="1:28">
      <c r="A221" s="55">
        <v>50</v>
      </c>
      <c r="B221" s="55">
        <v>0</v>
      </c>
      <c r="C221" s="55">
        <v>0</v>
      </c>
      <c r="D221" s="55">
        <v>1</v>
      </c>
      <c r="E221" s="55">
        <v>214</v>
      </c>
      <c r="F221" s="55">
        <f>ROUND(Source!AS204,O221)</f>
        <v>0</v>
      </c>
      <c r="G221" s="55" t="s">
        <v>192</v>
      </c>
      <c r="H221" s="55" t="s">
        <v>193</v>
      </c>
      <c r="I221" s="55"/>
      <c r="J221" s="55"/>
      <c r="K221" s="55">
        <v>214</v>
      </c>
      <c r="L221" s="55">
        <v>16</v>
      </c>
      <c r="M221" s="55">
        <v>3</v>
      </c>
      <c r="N221" s="55"/>
      <c r="O221" s="55">
        <v>2</v>
      </c>
      <c r="P221" s="55"/>
      <c r="Q221" s="55"/>
      <c r="R221" s="55"/>
      <c r="S221" s="55"/>
      <c r="T221" s="55"/>
      <c r="U221" s="55"/>
      <c r="V221" s="55"/>
      <c r="W221" s="55">
        <v>0</v>
      </c>
      <c r="X221" s="55">
        <v>1</v>
      </c>
      <c r="Y221" s="55">
        <v>0</v>
      </c>
      <c r="Z221" s="55"/>
      <c r="AA221" s="55"/>
      <c r="AB221" s="55"/>
    </row>
    <row r="222" spans="1:28">
      <c r="A222" s="55">
        <v>50</v>
      </c>
      <c r="B222" s="55">
        <v>0</v>
      </c>
      <c r="C222" s="55">
        <v>0</v>
      </c>
      <c r="D222" s="55">
        <v>1</v>
      </c>
      <c r="E222" s="55">
        <v>215</v>
      </c>
      <c r="F222" s="55">
        <f>ROUND(Source!AT204,O222)</f>
        <v>0</v>
      </c>
      <c r="G222" s="55" t="s">
        <v>194</v>
      </c>
      <c r="H222" s="55" t="s">
        <v>195</v>
      </c>
      <c r="I222" s="55"/>
      <c r="J222" s="55"/>
      <c r="K222" s="55">
        <v>215</v>
      </c>
      <c r="L222" s="55">
        <v>17</v>
      </c>
      <c r="M222" s="55">
        <v>3</v>
      </c>
      <c r="N222" s="55"/>
      <c r="O222" s="55">
        <v>2</v>
      </c>
      <c r="P222" s="55"/>
      <c r="Q222" s="55"/>
      <c r="R222" s="55"/>
      <c r="S222" s="55"/>
      <c r="T222" s="55"/>
      <c r="U222" s="55"/>
      <c r="V222" s="55"/>
      <c r="W222" s="55">
        <v>0</v>
      </c>
      <c r="X222" s="55">
        <v>1</v>
      </c>
      <c r="Y222" s="55">
        <v>0</v>
      </c>
      <c r="Z222" s="55"/>
      <c r="AA222" s="55"/>
      <c r="AB222" s="55"/>
    </row>
    <row r="223" spans="1:28">
      <c r="A223" s="55">
        <v>50</v>
      </c>
      <c r="B223" s="55">
        <v>0</v>
      </c>
      <c r="C223" s="55">
        <v>0</v>
      </c>
      <c r="D223" s="55">
        <v>1</v>
      </c>
      <c r="E223" s="55">
        <v>217</v>
      </c>
      <c r="F223" s="55">
        <f>ROUND(Source!AU204,O223)</f>
        <v>58649.93</v>
      </c>
      <c r="G223" s="55" t="s">
        <v>196</v>
      </c>
      <c r="H223" s="55" t="s">
        <v>197</v>
      </c>
      <c r="I223" s="55"/>
      <c r="J223" s="55"/>
      <c r="K223" s="55">
        <v>217</v>
      </c>
      <c r="L223" s="55">
        <v>18</v>
      </c>
      <c r="M223" s="55">
        <v>3</v>
      </c>
      <c r="N223" s="55"/>
      <c r="O223" s="55">
        <v>2</v>
      </c>
      <c r="P223" s="55"/>
      <c r="Q223" s="55"/>
      <c r="R223" s="55"/>
      <c r="S223" s="55"/>
      <c r="T223" s="55"/>
      <c r="U223" s="55"/>
      <c r="V223" s="55"/>
      <c r="W223" s="55">
        <v>58649.93</v>
      </c>
      <c r="X223" s="55">
        <v>1</v>
      </c>
      <c r="Y223" s="55">
        <v>58649.93</v>
      </c>
      <c r="Z223" s="55"/>
      <c r="AA223" s="55"/>
      <c r="AB223" s="55"/>
    </row>
    <row r="224" spans="1:28">
      <c r="A224" s="55">
        <v>50</v>
      </c>
      <c r="B224" s="55">
        <v>0</v>
      </c>
      <c r="C224" s="55">
        <v>0</v>
      </c>
      <c r="D224" s="55">
        <v>1</v>
      </c>
      <c r="E224" s="55">
        <v>230</v>
      </c>
      <c r="F224" s="55">
        <f>ROUND(Source!BA204,O224)</f>
        <v>0</v>
      </c>
      <c r="G224" s="55" t="s">
        <v>198</v>
      </c>
      <c r="H224" s="55" t="s">
        <v>199</v>
      </c>
      <c r="I224" s="55"/>
      <c r="J224" s="55"/>
      <c r="K224" s="55">
        <v>230</v>
      </c>
      <c r="L224" s="55">
        <v>19</v>
      </c>
      <c r="M224" s="55">
        <v>3</v>
      </c>
      <c r="N224" s="55"/>
      <c r="O224" s="55">
        <v>2</v>
      </c>
      <c r="P224" s="55"/>
      <c r="Q224" s="55"/>
      <c r="R224" s="55"/>
      <c r="S224" s="55"/>
      <c r="T224" s="55"/>
      <c r="U224" s="55"/>
      <c r="V224" s="55"/>
      <c r="W224" s="55">
        <v>0</v>
      </c>
      <c r="X224" s="55">
        <v>1</v>
      </c>
      <c r="Y224" s="55">
        <v>0</v>
      </c>
      <c r="Z224" s="55"/>
      <c r="AA224" s="55"/>
      <c r="AB224" s="55"/>
    </row>
    <row r="225" spans="1:206">
      <c r="A225" s="55">
        <v>50</v>
      </c>
      <c r="B225" s="55">
        <v>0</v>
      </c>
      <c r="C225" s="55">
        <v>0</v>
      </c>
      <c r="D225" s="55">
        <v>1</v>
      </c>
      <c r="E225" s="55">
        <v>206</v>
      </c>
      <c r="F225" s="55">
        <f>ROUND(Source!T204,O225)</f>
        <v>0</v>
      </c>
      <c r="G225" s="55" t="s">
        <v>200</v>
      </c>
      <c r="H225" s="55" t="s">
        <v>201</v>
      </c>
      <c r="I225" s="55"/>
      <c r="J225" s="55"/>
      <c r="K225" s="55">
        <v>206</v>
      </c>
      <c r="L225" s="55">
        <v>20</v>
      </c>
      <c r="M225" s="55">
        <v>3</v>
      </c>
      <c r="N225" s="55"/>
      <c r="O225" s="55">
        <v>2</v>
      </c>
      <c r="P225" s="55"/>
      <c r="Q225" s="55"/>
      <c r="R225" s="55"/>
      <c r="S225" s="55"/>
      <c r="T225" s="55"/>
      <c r="U225" s="55"/>
      <c r="V225" s="55"/>
      <c r="W225" s="55">
        <v>0</v>
      </c>
      <c r="X225" s="55">
        <v>1</v>
      </c>
      <c r="Y225" s="55">
        <v>0</v>
      </c>
      <c r="Z225" s="55"/>
      <c r="AA225" s="55"/>
      <c r="AB225" s="55"/>
    </row>
    <row r="226" spans="1:206">
      <c r="A226" s="55">
        <v>50</v>
      </c>
      <c r="B226" s="55">
        <v>0</v>
      </c>
      <c r="C226" s="55">
        <v>0</v>
      </c>
      <c r="D226" s="55">
        <v>1</v>
      </c>
      <c r="E226" s="55">
        <v>207</v>
      </c>
      <c r="F226" s="55">
        <f>Source!U204</f>
        <v>26.400000000000002</v>
      </c>
      <c r="G226" s="55" t="s">
        <v>202</v>
      </c>
      <c r="H226" s="55" t="s">
        <v>203</v>
      </c>
      <c r="I226" s="55"/>
      <c r="J226" s="55"/>
      <c r="K226" s="55">
        <v>207</v>
      </c>
      <c r="L226" s="55">
        <v>21</v>
      </c>
      <c r="M226" s="55">
        <v>3</v>
      </c>
      <c r="N226" s="55"/>
      <c r="O226" s="55">
        <v>-1</v>
      </c>
      <c r="P226" s="55"/>
      <c r="Q226" s="55"/>
      <c r="R226" s="55"/>
      <c r="S226" s="55"/>
      <c r="T226" s="55"/>
      <c r="U226" s="55"/>
      <c r="V226" s="55"/>
      <c r="W226" s="55">
        <v>26.4</v>
      </c>
      <c r="X226" s="55">
        <v>1</v>
      </c>
      <c r="Y226" s="55">
        <v>26.4</v>
      </c>
      <c r="Z226" s="55"/>
      <c r="AA226" s="55"/>
      <c r="AB226" s="55"/>
    </row>
    <row r="227" spans="1:206">
      <c r="A227" s="55">
        <v>50</v>
      </c>
      <c r="B227" s="55">
        <v>0</v>
      </c>
      <c r="C227" s="55">
        <v>0</v>
      </c>
      <c r="D227" s="55">
        <v>1</v>
      </c>
      <c r="E227" s="55">
        <v>208</v>
      </c>
      <c r="F227" s="55">
        <f>Source!V204</f>
        <v>0</v>
      </c>
      <c r="G227" s="55" t="s">
        <v>204</v>
      </c>
      <c r="H227" s="55" t="s">
        <v>205</v>
      </c>
      <c r="I227" s="55"/>
      <c r="J227" s="55"/>
      <c r="K227" s="55">
        <v>208</v>
      </c>
      <c r="L227" s="55">
        <v>22</v>
      </c>
      <c r="M227" s="55">
        <v>3</v>
      </c>
      <c r="N227" s="55"/>
      <c r="O227" s="55">
        <v>-1</v>
      </c>
      <c r="P227" s="55"/>
      <c r="Q227" s="55"/>
      <c r="R227" s="55"/>
      <c r="S227" s="55"/>
      <c r="T227" s="55"/>
      <c r="U227" s="55"/>
      <c r="V227" s="55"/>
      <c r="W227" s="55">
        <v>0</v>
      </c>
      <c r="X227" s="55">
        <v>1</v>
      </c>
      <c r="Y227" s="55">
        <v>0</v>
      </c>
      <c r="Z227" s="55"/>
      <c r="AA227" s="55"/>
      <c r="AB227" s="55"/>
    </row>
    <row r="228" spans="1:206">
      <c r="A228" s="55">
        <v>50</v>
      </c>
      <c r="B228" s="55">
        <v>0</v>
      </c>
      <c r="C228" s="55">
        <v>0</v>
      </c>
      <c r="D228" s="55">
        <v>1</v>
      </c>
      <c r="E228" s="55">
        <v>209</v>
      </c>
      <c r="F228" s="55">
        <f>ROUND(Source!W204,O228)</f>
        <v>0</v>
      </c>
      <c r="G228" s="55" t="s">
        <v>206</v>
      </c>
      <c r="H228" s="55" t="s">
        <v>207</v>
      </c>
      <c r="I228" s="55"/>
      <c r="J228" s="55"/>
      <c r="K228" s="55">
        <v>209</v>
      </c>
      <c r="L228" s="55">
        <v>23</v>
      </c>
      <c r="M228" s="55">
        <v>3</v>
      </c>
      <c r="N228" s="55"/>
      <c r="O228" s="55">
        <v>2</v>
      </c>
      <c r="P228" s="55"/>
      <c r="Q228" s="55"/>
      <c r="R228" s="55"/>
      <c r="S228" s="55"/>
      <c r="T228" s="55"/>
      <c r="U228" s="55"/>
      <c r="V228" s="55"/>
      <c r="W228" s="55">
        <v>0</v>
      </c>
      <c r="X228" s="55">
        <v>1</v>
      </c>
      <c r="Y228" s="55">
        <v>0</v>
      </c>
      <c r="Z228" s="55"/>
      <c r="AA228" s="55"/>
      <c r="AB228" s="55"/>
    </row>
    <row r="229" spans="1:206">
      <c r="A229" s="55">
        <v>50</v>
      </c>
      <c r="B229" s="55">
        <v>0</v>
      </c>
      <c r="C229" s="55">
        <v>0</v>
      </c>
      <c r="D229" s="55">
        <v>1</v>
      </c>
      <c r="E229" s="55">
        <v>233</v>
      </c>
      <c r="F229" s="55">
        <f>ROUND(Source!BD204,O229)</f>
        <v>0</v>
      </c>
      <c r="G229" s="55" t="s">
        <v>208</v>
      </c>
      <c r="H229" s="55" t="s">
        <v>209</v>
      </c>
      <c r="I229" s="55"/>
      <c r="J229" s="55"/>
      <c r="K229" s="55">
        <v>233</v>
      </c>
      <c r="L229" s="55">
        <v>24</v>
      </c>
      <c r="M229" s="55">
        <v>3</v>
      </c>
      <c r="N229" s="55"/>
      <c r="O229" s="55">
        <v>2</v>
      </c>
      <c r="P229" s="55"/>
      <c r="Q229" s="55"/>
      <c r="R229" s="55"/>
      <c r="S229" s="55"/>
      <c r="T229" s="55"/>
      <c r="U229" s="55"/>
      <c r="V229" s="55"/>
      <c r="W229" s="55">
        <v>0</v>
      </c>
      <c r="X229" s="55">
        <v>1</v>
      </c>
      <c r="Y229" s="55">
        <v>0</v>
      </c>
      <c r="Z229" s="55"/>
      <c r="AA229" s="55"/>
      <c r="AB229" s="55"/>
    </row>
    <row r="230" spans="1:206">
      <c r="A230" s="55">
        <v>50</v>
      </c>
      <c r="B230" s="55">
        <v>0</v>
      </c>
      <c r="C230" s="55">
        <v>0</v>
      </c>
      <c r="D230" s="55">
        <v>1</v>
      </c>
      <c r="E230" s="55">
        <v>210</v>
      </c>
      <c r="F230" s="55">
        <f>ROUND(Source!X204,O230)</f>
        <v>4147.92</v>
      </c>
      <c r="G230" s="55" t="s">
        <v>210</v>
      </c>
      <c r="H230" s="55" t="s">
        <v>211</v>
      </c>
      <c r="I230" s="55"/>
      <c r="J230" s="55"/>
      <c r="K230" s="55">
        <v>210</v>
      </c>
      <c r="L230" s="55">
        <v>25</v>
      </c>
      <c r="M230" s="55">
        <v>3</v>
      </c>
      <c r="N230" s="55"/>
      <c r="O230" s="55">
        <v>2</v>
      </c>
      <c r="P230" s="55"/>
      <c r="Q230" s="55"/>
      <c r="R230" s="55"/>
      <c r="S230" s="55"/>
      <c r="T230" s="55"/>
      <c r="U230" s="55"/>
      <c r="V230" s="55"/>
      <c r="W230" s="55">
        <v>4147.92</v>
      </c>
      <c r="X230" s="55">
        <v>1</v>
      </c>
      <c r="Y230" s="55">
        <v>4147.92</v>
      </c>
      <c r="Z230" s="55"/>
      <c r="AA230" s="55"/>
      <c r="AB230" s="55"/>
    </row>
    <row r="231" spans="1:206">
      <c r="A231" s="55">
        <v>50</v>
      </c>
      <c r="B231" s="55">
        <v>0</v>
      </c>
      <c r="C231" s="55">
        <v>0</v>
      </c>
      <c r="D231" s="55">
        <v>1</v>
      </c>
      <c r="E231" s="55">
        <v>211</v>
      </c>
      <c r="F231" s="55">
        <f>ROUND(Source!Y204,O231)</f>
        <v>592.55999999999995</v>
      </c>
      <c r="G231" s="55" t="s">
        <v>212</v>
      </c>
      <c r="H231" s="55" t="s">
        <v>213</v>
      </c>
      <c r="I231" s="55"/>
      <c r="J231" s="55"/>
      <c r="K231" s="55">
        <v>211</v>
      </c>
      <c r="L231" s="55">
        <v>26</v>
      </c>
      <c r="M231" s="55">
        <v>3</v>
      </c>
      <c r="N231" s="55"/>
      <c r="O231" s="55">
        <v>2</v>
      </c>
      <c r="P231" s="55"/>
      <c r="Q231" s="55"/>
      <c r="R231" s="55"/>
      <c r="S231" s="55"/>
      <c r="T231" s="55"/>
      <c r="U231" s="55"/>
      <c r="V231" s="55"/>
      <c r="W231" s="55">
        <v>592.55999999999995</v>
      </c>
      <c r="X231" s="55">
        <v>1</v>
      </c>
      <c r="Y231" s="55">
        <v>592.55999999999995</v>
      </c>
      <c r="Z231" s="55"/>
      <c r="AA231" s="55"/>
      <c r="AB231" s="55"/>
    </row>
    <row r="232" spans="1:206">
      <c r="A232" s="55">
        <v>50</v>
      </c>
      <c r="B232" s="55">
        <v>0</v>
      </c>
      <c r="C232" s="55">
        <v>0</v>
      </c>
      <c r="D232" s="55">
        <v>1</v>
      </c>
      <c r="E232" s="55">
        <v>224</v>
      </c>
      <c r="F232" s="55">
        <f>ROUND(Source!AR204,O232)</f>
        <v>58649.93</v>
      </c>
      <c r="G232" s="55" t="s">
        <v>214</v>
      </c>
      <c r="H232" s="55" t="s">
        <v>215</v>
      </c>
      <c r="I232" s="55"/>
      <c r="J232" s="55"/>
      <c r="K232" s="55">
        <v>224</v>
      </c>
      <c r="L232" s="55">
        <v>27</v>
      </c>
      <c r="M232" s="55">
        <v>3</v>
      </c>
      <c r="N232" s="55"/>
      <c r="O232" s="55">
        <v>2</v>
      </c>
      <c r="P232" s="55"/>
      <c r="Q232" s="55"/>
      <c r="R232" s="55"/>
      <c r="S232" s="55"/>
      <c r="T232" s="55"/>
      <c r="U232" s="55"/>
      <c r="V232" s="55"/>
      <c r="W232" s="55">
        <v>58649.93</v>
      </c>
      <c r="X232" s="55">
        <v>1</v>
      </c>
      <c r="Y232" s="55">
        <v>58649.93</v>
      </c>
      <c r="Z232" s="55"/>
      <c r="AA232" s="55"/>
      <c r="AB232" s="55"/>
    </row>
    <row r="233" spans="1:206">
      <c r="A233" s="55">
        <v>50</v>
      </c>
      <c r="B233" s="55">
        <v>1</v>
      </c>
      <c r="C233" s="55">
        <v>0</v>
      </c>
      <c r="D233" s="55">
        <v>2</v>
      </c>
      <c r="E233" s="55">
        <v>0</v>
      </c>
      <c r="F233" s="55">
        <f>ROUND(F232,O233)</f>
        <v>58649.93</v>
      </c>
      <c r="G233" s="55" t="s">
        <v>216</v>
      </c>
      <c r="H233" s="55" t="s">
        <v>217</v>
      </c>
      <c r="I233" s="55"/>
      <c r="J233" s="55"/>
      <c r="K233" s="55">
        <v>212</v>
      </c>
      <c r="L233" s="55">
        <v>28</v>
      </c>
      <c r="M233" s="55">
        <v>0</v>
      </c>
      <c r="N233" s="55"/>
      <c r="O233" s="55">
        <v>2</v>
      </c>
      <c r="P233" s="55"/>
      <c r="Q233" s="55"/>
      <c r="R233" s="55"/>
      <c r="S233" s="55"/>
      <c r="T233" s="55"/>
      <c r="U233" s="55"/>
      <c r="V233" s="55"/>
      <c r="W233" s="55">
        <v>58649.93</v>
      </c>
      <c r="X233" s="55">
        <v>1</v>
      </c>
      <c r="Y233" s="55">
        <v>58649.93</v>
      </c>
      <c r="Z233" s="55"/>
      <c r="AA233" s="55"/>
      <c r="AB233" s="55"/>
    </row>
    <row r="234" spans="1:206">
      <c r="A234" s="55">
        <v>50</v>
      </c>
      <c r="B234" s="55">
        <v>1</v>
      </c>
      <c r="C234" s="55">
        <v>0</v>
      </c>
      <c r="D234" s="55">
        <v>2</v>
      </c>
      <c r="E234" s="55">
        <v>0</v>
      </c>
      <c r="F234" s="55">
        <f>ROUND(F233*0.2,O234)</f>
        <v>11729.99</v>
      </c>
      <c r="G234" s="55" t="s">
        <v>218</v>
      </c>
      <c r="H234" s="55" t="s">
        <v>219</v>
      </c>
      <c r="I234" s="55"/>
      <c r="J234" s="55"/>
      <c r="K234" s="55">
        <v>212</v>
      </c>
      <c r="L234" s="55">
        <v>29</v>
      </c>
      <c r="M234" s="55">
        <v>0</v>
      </c>
      <c r="N234" s="55"/>
      <c r="O234" s="55">
        <v>2</v>
      </c>
      <c r="P234" s="55"/>
      <c r="Q234" s="55"/>
      <c r="R234" s="55"/>
      <c r="S234" s="55"/>
      <c r="T234" s="55"/>
      <c r="U234" s="55"/>
      <c r="V234" s="55"/>
      <c r="W234" s="55">
        <v>11729.99</v>
      </c>
      <c r="X234" s="55">
        <v>1</v>
      </c>
      <c r="Y234" s="55">
        <v>11729.99</v>
      </c>
      <c r="Z234" s="55"/>
      <c r="AA234" s="55"/>
      <c r="AB234" s="55"/>
    </row>
    <row r="235" spans="1:206">
      <c r="A235" s="55">
        <v>50</v>
      </c>
      <c r="B235" s="55">
        <v>1</v>
      </c>
      <c r="C235" s="55">
        <v>0</v>
      </c>
      <c r="D235" s="55">
        <v>2</v>
      </c>
      <c r="E235" s="55">
        <v>213</v>
      </c>
      <c r="F235" s="55">
        <f>ROUND(F233+F234,O235)</f>
        <v>70379.92</v>
      </c>
      <c r="G235" s="55" t="s">
        <v>220</v>
      </c>
      <c r="H235" s="55" t="s">
        <v>214</v>
      </c>
      <c r="I235" s="55"/>
      <c r="J235" s="55"/>
      <c r="K235" s="55">
        <v>212</v>
      </c>
      <c r="L235" s="55">
        <v>30</v>
      </c>
      <c r="M235" s="55">
        <v>0</v>
      </c>
      <c r="N235" s="55"/>
      <c r="O235" s="55">
        <v>2</v>
      </c>
      <c r="P235" s="55"/>
      <c r="Q235" s="55"/>
      <c r="R235" s="55"/>
      <c r="S235" s="55"/>
      <c r="T235" s="55"/>
      <c r="U235" s="55"/>
      <c r="V235" s="55"/>
      <c r="W235" s="55">
        <v>70379.92</v>
      </c>
      <c r="X235" s="55">
        <v>1</v>
      </c>
      <c r="Y235" s="55">
        <v>70379.92</v>
      </c>
      <c r="Z235" s="55"/>
      <c r="AA235" s="55"/>
      <c r="AB235" s="55"/>
    </row>
    <row r="236" spans="1:206">
      <c r="A236" s="55">
        <v>50</v>
      </c>
      <c r="B236" s="55">
        <v>1</v>
      </c>
      <c r="C236" s="55">
        <v>0</v>
      </c>
      <c r="D236" s="55">
        <v>2</v>
      </c>
      <c r="E236" s="55">
        <v>0</v>
      </c>
      <c r="F236" s="55">
        <f>ROUND(F235*0.5857501461,O236)</f>
        <v>41225.050000000003</v>
      </c>
      <c r="G236" s="55" t="s">
        <v>221</v>
      </c>
      <c r="H236" s="55" t="s">
        <v>222</v>
      </c>
      <c r="I236" s="55"/>
      <c r="J236" s="55"/>
      <c r="K236" s="55">
        <v>212</v>
      </c>
      <c r="L236" s="55">
        <v>31</v>
      </c>
      <c r="M236" s="55">
        <v>0</v>
      </c>
      <c r="N236" s="55"/>
      <c r="O236" s="55">
        <v>2</v>
      </c>
      <c r="P236" s="55"/>
      <c r="Q236" s="55"/>
      <c r="R236" s="55"/>
      <c r="S236" s="55"/>
      <c r="T236" s="55"/>
      <c r="U236" s="55"/>
      <c r="V236" s="55"/>
      <c r="W236" s="55">
        <v>41225.050000000003</v>
      </c>
      <c r="X236" s="55">
        <v>1</v>
      </c>
      <c r="Y236" s="55">
        <v>41225.050000000003</v>
      </c>
      <c r="Z236" s="55"/>
      <c r="AA236" s="55"/>
      <c r="AB236" s="55"/>
    </row>
    <row r="238" spans="1:206">
      <c r="A238" s="53">
        <v>51</v>
      </c>
      <c r="B238" s="53">
        <f>B148</f>
        <v>1</v>
      </c>
      <c r="C238" s="53">
        <f>A148</f>
        <v>4</v>
      </c>
      <c r="D238" s="53">
        <f>ROW(A148)</f>
        <v>148</v>
      </c>
      <c r="E238" s="53"/>
      <c r="F238" s="53" t="str">
        <f>IF(F148&lt;&gt;"",F148,"")</f>
        <v>Новый раздел</v>
      </c>
      <c r="G238" s="53" t="str">
        <f>IF(G148&lt;&gt;"",G148,"")</f>
        <v>Даниловское кладбище, Духовской переулок, 10</v>
      </c>
      <c r="H238" s="53">
        <v>0</v>
      </c>
      <c r="I238" s="53"/>
      <c r="J238" s="53"/>
      <c r="K238" s="53"/>
      <c r="L238" s="53"/>
      <c r="M238" s="53"/>
      <c r="N238" s="53"/>
      <c r="O238" s="53">
        <f t="shared" ref="O238:T238" si="240">ROUND(O161+O204+AB238,2)</f>
        <v>185249.42</v>
      </c>
      <c r="P238" s="53">
        <f t="shared" si="240"/>
        <v>98730</v>
      </c>
      <c r="Q238" s="53">
        <f t="shared" si="240"/>
        <v>67985.820000000007</v>
      </c>
      <c r="R238" s="53">
        <f t="shared" si="240"/>
        <v>35426.15</v>
      </c>
      <c r="S238" s="53">
        <f t="shared" si="240"/>
        <v>18533.599999999999</v>
      </c>
      <c r="T238" s="53">
        <f t="shared" si="240"/>
        <v>0</v>
      </c>
      <c r="U238" s="53">
        <f>U161+U204+AH238</f>
        <v>72.400000000000006</v>
      </c>
      <c r="V238" s="53">
        <f>V161+V204+AI238</f>
        <v>0</v>
      </c>
      <c r="W238" s="53">
        <f>ROUND(W161+W204+AJ238,2)</f>
        <v>0</v>
      </c>
      <c r="X238" s="53">
        <f>ROUND(X161+X204+AK238,2)</f>
        <v>12973.52</v>
      </c>
      <c r="Y238" s="53">
        <f>ROUND(Y161+Y204+AL238,2)</f>
        <v>1853.36</v>
      </c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>
        <f t="shared" ref="AO238:BD238" si="241">ROUND(AO161+AO204+BX238,2)</f>
        <v>0</v>
      </c>
      <c r="AP238" s="53">
        <f t="shared" si="241"/>
        <v>0</v>
      </c>
      <c r="AQ238" s="53">
        <f t="shared" si="241"/>
        <v>0</v>
      </c>
      <c r="AR238" s="53">
        <f t="shared" si="241"/>
        <v>214050.2</v>
      </c>
      <c r="AS238" s="53">
        <f t="shared" si="241"/>
        <v>0</v>
      </c>
      <c r="AT238" s="53">
        <f t="shared" si="241"/>
        <v>0</v>
      </c>
      <c r="AU238" s="53">
        <f t="shared" si="241"/>
        <v>214050.2</v>
      </c>
      <c r="AV238" s="53">
        <f t="shared" si="241"/>
        <v>98730</v>
      </c>
      <c r="AW238" s="53">
        <f t="shared" si="241"/>
        <v>98730</v>
      </c>
      <c r="AX238" s="53">
        <f t="shared" si="241"/>
        <v>0</v>
      </c>
      <c r="AY238" s="53">
        <f t="shared" si="241"/>
        <v>98730</v>
      </c>
      <c r="AZ238" s="53">
        <f t="shared" si="241"/>
        <v>0</v>
      </c>
      <c r="BA238" s="53">
        <f t="shared" si="241"/>
        <v>0</v>
      </c>
      <c r="BB238" s="53">
        <f t="shared" si="241"/>
        <v>0</v>
      </c>
      <c r="BC238" s="53">
        <f t="shared" si="241"/>
        <v>0</v>
      </c>
      <c r="BD238" s="53">
        <f t="shared" si="241"/>
        <v>0</v>
      </c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4"/>
      <c r="DZ238" s="54"/>
      <c r="EA238" s="54"/>
      <c r="EB238" s="54"/>
      <c r="EC238" s="54"/>
      <c r="ED238" s="54"/>
      <c r="EE238" s="54"/>
      <c r="EF238" s="54"/>
      <c r="EG238" s="54"/>
      <c r="EH238" s="54"/>
      <c r="EI238" s="54"/>
      <c r="EJ238" s="54"/>
      <c r="EK238" s="54"/>
      <c r="EL238" s="54"/>
      <c r="EM238" s="54"/>
      <c r="EN238" s="54"/>
      <c r="EO238" s="54"/>
      <c r="EP238" s="54"/>
      <c r="EQ238" s="54"/>
      <c r="ER238" s="54"/>
      <c r="ES238" s="54"/>
      <c r="ET238" s="54"/>
      <c r="EU238" s="54"/>
      <c r="EV238" s="54"/>
      <c r="EW238" s="54"/>
      <c r="EX238" s="54"/>
      <c r="EY238" s="54"/>
      <c r="EZ238" s="54"/>
      <c r="FA238" s="54"/>
      <c r="FB238" s="54"/>
      <c r="FC238" s="54"/>
      <c r="FD238" s="54"/>
      <c r="FE238" s="54"/>
      <c r="FF238" s="54"/>
      <c r="FG238" s="54"/>
      <c r="FH238" s="54"/>
      <c r="FI238" s="54"/>
      <c r="FJ238" s="54"/>
      <c r="FK238" s="54"/>
      <c r="FL238" s="54"/>
      <c r="FM238" s="54"/>
      <c r="FN238" s="54"/>
      <c r="FO238" s="54"/>
      <c r="FP238" s="54"/>
      <c r="FQ238" s="54"/>
      <c r="FR238" s="54"/>
      <c r="FS238" s="54"/>
      <c r="FT238" s="54"/>
      <c r="FU238" s="54"/>
      <c r="FV238" s="54"/>
      <c r="FW238" s="54"/>
      <c r="FX238" s="54"/>
      <c r="FY238" s="54"/>
      <c r="FZ238" s="54"/>
      <c r="GA238" s="54"/>
      <c r="GB238" s="54"/>
      <c r="GC238" s="54"/>
      <c r="GD238" s="54"/>
      <c r="GE238" s="54"/>
      <c r="GF238" s="54"/>
      <c r="GG238" s="54"/>
      <c r="GH238" s="54"/>
      <c r="GI238" s="54"/>
      <c r="GJ238" s="54"/>
      <c r="GK238" s="54"/>
      <c r="GL238" s="54"/>
      <c r="GM238" s="54"/>
      <c r="GN238" s="54"/>
      <c r="GO238" s="54"/>
      <c r="GP238" s="54"/>
      <c r="GQ238" s="54"/>
      <c r="GR238" s="54"/>
      <c r="GS238" s="54"/>
      <c r="GT238" s="54"/>
      <c r="GU238" s="54"/>
      <c r="GV238" s="54"/>
      <c r="GW238" s="54"/>
      <c r="GX238" s="54">
        <v>0</v>
      </c>
    </row>
    <row r="240" spans="1:206">
      <c r="A240" s="55">
        <v>50</v>
      </c>
      <c r="B240" s="55">
        <v>0</v>
      </c>
      <c r="C240" s="55">
        <v>0</v>
      </c>
      <c r="D240" s="55">
        <v>1</v>
      </c>
      <c r="E240" s="55">
        <v>201</v>
      </c>
      <c r="F240" s="55">
        <f>ROUND(Source!O238,O240)</f>
        <v>185249.42</v>
      </c>
      <c r="G240" s="55" t="s">
        <v>162</v>
      </c>
      <c r="H240" s="55" t="s">
        <v>163</v>
      </c>
      <c r="I240" s="55"/>
      <c r="J240" s="55"/>
      <c r="K240" s="55">
        <v>201</v>
      </c>
      <c r="L240" s="55">
        <v>1</v>
      </c>
      <c r="M240" s="55">
        <v>3</v>
      </c>
      <c r="N240" s="55"/>
      <c r="O240" s="55">
        <v>2</v>
      </c>
      <c r="P240" s="55"/>
      <c r="Q240" s="55"/>
      <c r="R240" s="55"/>
      <c r="S240" s="55"/>
      <c r="T240" s="55"/>
      <c r="U240" s="55"/>
      <c r="V240" s="55"/>
      <c r="W240" s="55">
        <v>185249.42</v>
      </c>
      <c r="X240" s="55">
        <v>1</v>
      </c>
      <c r="Y240" s="55">
        <v>185249.42</v>
      </c>
      <c r="Z240" s="55"/>
      <c r="AA240" s="55"/>
      <c r="AB240" s="55"/>
    </row>
    <row r="241" spans="1:28">
      <c r="A241" s="55">
        <v>50</v>
      </c>
      <c r="B241" s="55">
        <v>0</v>
      </c>
      <c r="C241" s="55">
        <v>0</v>
      </c>
      <c r="D241" s="55">
        <v>1</v>
      </c>
      <c r="E241" s="55">
        <v>202</v>
      </c>
      <c r="F241" s="55">
        <f>ROUND(Source!P238,O241)</f>
        <v>98730</v>
      </c>
      <c r="G241" s="55" t="s">
        <v>164</v>
      </c>
      <c r="H241" s="55" t="s">
        <v>165</v>
      </c>
      <c r="I241" s="55"/>
      <c r="J241" s="55"/>
      <c r="K241" s="55">
        <v>202</v>
      </c>
      <c r="L241" s="55">
        <v>2</v>
      </c>
      <c r="M241" s="55">
        <v>3</v>
      </c>
      <c r="N241" s="55"/>
      <c r="O241" s="55">
        <v>2</v>
      </c>
      <c r="P241" s="55"/>
      <c r="Q241" s="55"/>
      <c r="R241" s="55"/>
      <c r="S241" s="55"/>
      <c r="T241" s="55"/>
      <c r="U241" s="55"/>
      <c r="V241" s="55"/>
      <c r="W241" s="55">
        <v>98730</v>
      </c>
      <c r="X241" s="55">
        <v>1</v>
      </c>
      <c r="Y241" s="55">
        <v>98730</v>
      </c>
      <c r="Z241" s="55"/>
      <c r="AA241" s="55"/>
      <c r="AB241" s="55"/>
    </row>
    <row r="242" spans="1:28">
      <c r="A242" s="55">
        <v>50</v>
      </c>
      <c r="B242" s="55">
        <v>0</v>
      </c>
      <c r="C242" s="55">
        <v>0</v>
      </c>
      <c r="D242" s="55">
        <v>1</v>
      </c>
      <c r="E242" s="55">
        <v>222</v>
      </c>
      <c r="F242" s="55">
        <f>ROUND(Source!AO238,O242)</f>
        <v>0</v>
      </c>
      <c r="G242" s="55" t="s">
        <v>166</v>
      </c>
      <c r="H242" s="55" t="s">
        <v>167</v>
      </c>
      <c r="I242" s="55"/>
      <c r="J242" s="55"/>
      <c r="K242" s="55">
        <v>222</v>
      </c>
      <c r="L242" s="55">
        <v>3</v>
      </c>
      <c r="M242" s="55">
        <v>3</v>
      </c>
      <c r="N242" s="55"/>
      <c r="O242" s="55">
        <v>2</v>
      </c>
      <c r="P242" s="55"/>
      <c r="Q242" s="55"/>
      <c r="R242" s="55"/>
      <c r="S242" s="55"/>
      <c r="T242" s="55"/>
      <c r="U242" s="55"/>
      <c r="V242" s="55"/>
      <c r="W242" s="55">
        <v>0</v>
      </c>
      <c r="X242" s="55">
        <v>1</v>
      </c>
      <c r="Y242" s="55">
        <v>0</v>
      </c>
      <c r="Z242" s="55"/>
      <c r="AA242" s="55"/>
      <c r="AB242" s="55"/>
    </row>
    <row r="243" spans="1:28">
      <c r="A243" s="55">
        <v>50</v>
      </c>
      <c r="B243" s="55">
        <v>0</v>
      </c>
      <c r="C243" s="55">
        <v>0</v>
      </c>
      <c r="D243" s="55">
        <v>1</v>
      </c>
      <c r="E243" s="55">
        <v>225</v>
      </c>
      <c r="F243" s="55">
        <f>ROUND(Source!AV238,O243)</f>
        <v>98730</v>
      </c>
      <c r="G243" s="55" t="s">
        <v>168</v>
      </c>
      <c r="H243" s="55" t="s">
        <v>169</v>
      </c>
      <c r="I243" s="55"/>
      <c r="J243" s="55"/>
      <c r="K243" s="55">
        <v>225</v>
      </c>
      <c r="L243" s="55">
        <v>4</v>
      </c>
      <c r="M243" s="55">
        <v>3</v>
      </c>
      <c r="N243" s="55"/>
      <c r="O243" s="55">
        <v>2</v>
      </c>
      <c r="P243" s="55"/>
      <c r="Q243" s="55"/>
      <c r="R243" s="55"/>
      <c r="S243" s="55"/>
      <c r="T243" s="55"/>
      <c r="U243" s="55"/>
      <c r="V243" s="55"/>
      <c r="W243" s="55">
        <v>98730</v>
      </c>
      <c r="X243" s="55">
        <v>1</v>
      </c>
      <c r="Y243" s="55">
        <v>98730</v>
      </c>
      <c r="Z243" s="55"/>
      <c r="AA243" s="55"/>
      <c r="AB243" s="55"/>
    </row>
    <row r="244" spans="1:28">
      <c r="A244" s="55">
        <v>50</v>
      </c>
      <c r="B244" s="55">
        <v>0</v>
      </c>
      <c r="C244" s="55">
        <v>0</v>
      </c>
      <c r="D244" s="55">
        <v>1</v>
      </c>
      <c r="E244" s="55">
        <v>226</v>
      </c>
      <c r="F244" s="55">
        <f>ROUND(Source!AW238,O244)</f>
        <v>98730</v>
      </c>
      <c r="G244" s="55" t="s">
        <v>170</v>
      </c>
      <c r="H244" s="55" t="s">
        <v>171</v>
      </c>
      <c r="I244" s="55"/>
      <c r="J244" s="55"/>
      <c r="K244" s="55">
        <v>226</v>
      </c>
      <c r="L244" s="55">
        <v>5</v>
      </c>
      <c r="M244" s="55">
        <v>3</v>
      </c>
      <c r="N244" s="55"/>
      <c r="O244" s="55">
        <v>2</v>
      </c>
      <c r="P244" s="55"/>
      <c r="Q244" s="55"/>
      <c r="R244" s="55"/>
      <c r="S244" s="55"/>
      <c r="T244" s="55"/>
      <c r="U244" s="55"/>
      <c r="V244" s="55"/>
      <c r="W244" s="55">
        <v>98730</v>
      </c>
      <c r="X244" s="55">
        <v>1</v>
      </c>
      <c r="Y244" s="55">
        <v>98730</v>
      </c>
      <c r="Z244" s="55"/>
      <c r="AA244" s="55"/>
      <c r="AB244" s="55"/>
    </row>
    <row r="245" spans="1:28">
      <c r="A245" s="55">
        <v>50</v>
      </c>
      <c r="B245" s="55">
        <v>0</v>
      </c>
      <c r="C245" s="55">
        <v>0</v>
      </c>
      <c r="D245" s="55">
        <v>1</v>
      </c>
      <c r="E245" s="55">
        <v>227</v>
      </c>
      <c r="F245" s="55">
        <f>ROUND(Source!AX238,O245)</f>
        <v>0</v>
      </c>
      <c r="G245" s="55" t="s">
        <v>172</v>
      </c>
      <c r="H245" s="55" t="s">
        <v>173</v>
      </c>
      <c r="I245" s="55"/>
      <c r="J245" s="55"/>
      <c r="K245" s="55">
        <v>227</v>
      </c>
      <c r="L245" s="55">
        <v>6</v>
      </c>
      <c r="M245" s="55">
        <v>3</v>
      </c>
      <c r="N245" s="55"/>
      <c r="O245" s="55">
        <v>2</v>
      </c>
      <c r="P245" s="55"/>
      <c r="Q245" s="55"/>
      <c r="R245" s="55"/>
      <c r="S245" s="55"/>
      <c r="T245" s="55"/>
      <c r="U245" s="55"/>
      <c r="V245" s="55"/>
      <c r="W245" s="55">
        <v>0</v>
      </c>
      <c r="X245" s="55">
        <v>1</v>
      </c>
      <c r="Y245" s="55">
        <v>0</v>
      </c>
      <c r="Z245" s="55"/>
      <c r="AA245" s="55"/>
      <c r="AB245" s="55"/>
    </row>
    <row r="246" spans="1:28">
      <c r="A246" s="55">
        <v>50</v>
      </c>
      <c r="B246" s="55">
        <v>0</v>
      </c>
      <c r="C246" s="55">
        <v>0</v>
      </c>
      <c r="D246" s="55">
        <v>1</v>
      </c>
      <c r="E246" s="55">
        <v>228</v>
      </c>
      <c r="F246" s="55">
        <f>ROUND(Source!AY238,O246)</f>
        <v>98730</v>
      </c>
      <c r="G246" s="55" t="s">
        <v>174</v>
      </c>
      <c r="H246" s="55" t="s">
        <v>175</v>
      </c>
      <c r="I246" s="55"/>
      <c r="J246" s="55"/>
      <c r="K246" s="55">
        <v>228</v>
      </c>
      <c r="L246" s="55">
        <v>7</v>
      </c>
      <c r="M246" s="55">
        <v>3</v>
      </c>
      <c r="N246" s="55"/>
      <c r="O246" s="55">
        <v>2</v>
      </c>
      <c r="P246" s="55"/>
      <c r="Q246" s="55"/>
      <c r="R246" s="55"/>
      <c r="S246" s="55"/>
      <c r="T246" s="55"/>
      <c r="U246" s="55"/>
      <c r="V246" s="55"/>
      <c r="W246" s="55">
        <v>98730</v>
      </c>
      <c r="X246" s="55">
        <v>1</v>
      </c>
      <c r="Y246" s="55">
        <v>98730</v>
      </c>
      <c r="Z246" s="55"/>
      <c r="AA246" s="55"/>
      <c r="AB246" s="55"/>
    </row>
    <row r="247" spans="1:28">
      <c r="A247" s="55">
        <v>50</v>
      </c>
      <c r="B247" s="55">
        <v>0</v>
      </c>
      <c r="C247" s="55">
        <v>0</v>
      </c>
      <c r="D247" s="55">
        <v>1</v>
      </c>
      <c r="E247" s="55">
        <v>216</v>
      </c>
      <c r="F247" s="55">
        <f>ROUND(Source!AP238,O247)</f>
        <v>0</v>
      </c>
      <c r="G247" s="55" t="s">
        <v>176</v>
      </c>
      <c r="H247" s="55" t="s">
        <v>177</v>
      </c>
      <c r="I247" s="55"/>
      <c r="J247" s="55"/>
      <c r="K247" s="55">
        <v>216</v>
      </c>
      <c r="L247" s="55">
        <v>8</v>
      </c>
      <c r="M247" s="55">
        <v>3</v>
      </c>
      <c r="N247" s="55"/>
      <c r="O247" s="55">
        <v>2</v>
      </c>
      <c r="P247" s="55"/>
      <c r="Q247" s="55"/>
      <c r="R247" s="55"/>
      <c r="S247" s="55"/>
      <c r="T247" s="55"/>
      <c r="U247" s="55"/>
      <c r="V247" s="55"/>
      <c r="W247" s="55">
        <v>0</v>
      </c>
      <c r="X247" s="55">
        <v>1</v>
      </c>
      <c r="Y247" s="55">
        <v>0</v>
      </c>
      <c r="Z247" s="55"/>
      <c r="AA247" s="55"/>
      <c r="AB247" s="55"/>
    </row>
    <row r="248" spans="1:28">
      <c r="A248" s="55">
        <v>50</v>
      </c>
      <c r="B248" s="55">
        <v>0</v>
      </c>
      <c r="C248" s="55">
        <v>0</v>
      </c>
      <c r="D248" s="55">
        <v>1</v>
      </c>
      <c r="E248" s="55">
        <v>223</v>
      </c>
      <c r="F248" s="55">
        <f>ROUND(Source!AQ238,O248)</f>
        <v>0</v>
      </c>
      <c r="G248" s="55" t="s">
        <v>178</v>
      </c>
      <c r="H248" s="55" t="s">
        <v>179</v>
      </c>
      <c r="I248" s="55"/>
      <c r="J248" s="55"/>
      <c r="K248" s="55">
        <v>223</v>
      </c>
      <c r="L248" s="55">
        <v>9</v>
      </c>
      <c r="M248" s="55">
        <v>3</v>
      </c>
      <c r="N248" s="55"/>
      <c r="O248" s="55">
        <v>2</v>
      </c>
      <c r="P248" s="55"/>
      <c r="Q248" s="55"/>
      <c r="R248" s="55"/>
      <c r="S248" s="55"/>
      <c r="T248" s="55"/>
      <c r="U248" s="55"/>
      <c r="V248" s="55"/>
      <c r="W248" s="55">
        <v>0</v>
      </c>
      <c r="X248" s="55">
        <v>1</v>
      </c>
      <c r="Y248" s="55">
        <v>0</v>
      </c>
      <c r="Z248" s="55"/>
      <c r="AA248" s="55"/>
      <c r="AB248" s="55"/>
    </row>
    <row r="249" spans="1:28">
      <c r="A249" s="55">
        <v>50</v>
      </c>
      <c r="B249" s="55">
        <v>0</v>
      </c>
      <c r="C249" s="55">
        <v>0</v>
      </c>
      <c r="D249" s="55">
        <v>1</v>
      </c>
      <c r="E249" s="55">
        <v>229</v>
      </c>
      <c r="F249" s="55">
        <f>ROUND(Source!AZ238,O249)</f>
        <v>0</v>
      </c>
      <c r="G249" s="55" t="s">
        <v>180</v>
      </c>
      <c r="H249" s="55" t="s">
        <v>181</v>
      </c>
      <c r="I249" s="55"/>
      <c r="J249" s="55"/>
      <c r="K249" s="55">
        <v>229</v>
      </c>
      <c r="L249" s="55">
        <v>10</v>
      </c>
      <c r="M249" s="55">
        <v>3</v>
      </c>
      <c r="N249" s="55"/>
      <c r="O249" s="55">
        <v>2</v>
      </c>
      <c r="P249" s="55"/>
      <c r="Q249" s="55"/>
      <c r="R249" s="55"/>
      <c r="S249" s="55"/>
      <c r="T249" s="55"/>
      <c r="U249" s="55"/>
      <c r="V249" s="55"/>
      <c r="W249" s="55">
        <v>0</v>
      </c>
      <c r="X249" s="55">
        <v>1</v>
      </c>
      <c r="Y249" s="55">
        <v>0</v>
      </c>
      <c r="Z249" s="55"/>
      <c r="AA249" s="55"/>
      <c r="AB249" s="55"/>
    </row>
    <row r="250" spans="1:28">
      <c r="A250" s="55">
        <v>50</v>
      </c>
      <c r="B250" s="55">
        <v>0</v>
      </c>
      <c r="C250" s="55">
        <v>0</v>
      </c>
      <c r="D250" s="55">
        <v>1</v>
      </c>
      <c r="E250" s="55">
        <v>203</v>
      </c>
      <c r="F250" s="55">
        <f>ROUND(Source!Q238,O250)</f>
        <v>67985.820000000007</v>
      </c>
      <c r="G250" s="55" t="s">
        <v>182</v>
      </c>
      <c r="H250" s="55" t="s">
        <v>183</v>
      </c>
      <c r="I250" s="55"/>
      <c r="J250" s="55"/>
      <c r="K250" s="55">
        <v>203</v>
      </c>
      <c r="L250" s="55">
        <v>11</v>
      </c>
      <c r="M250" s="55">
        <v>3</v>
      </c>
      <c r="N250" s="55"/>
      <c r="O250" s="55">
        <v>2</v>
      </c>
      <c r="P250" s="55"/>
      <c r="Q250" s="55"/>
      <c r="R250" s="55"/>
      <c r="S250" s="55"/>
      <c r="T250" s="55"/>
      <c r="U250" s="55"/>
      <c r="V250" s="55"/>
      <c r="W250" s="55">
        <v>67985.820000000007</v>
      </c>
      <c r="X250" s="55">
        <v>1</v>
      </c>
      <c r="Y250" s="55">
        <v>67985.820000000007</v>
      </c>
      <c r="Z250" s="55"/>
      <c r="AA250" s="55"/>
      <c r="AB250" s="55"/>
    </row>
    <row r="251" spans="1:28">
      <c r="A251" s="55">
        <v>50</v>
      </c>
      <c r="B251" s="55">
        <v>0</v>
      </c>
      <c r="C251" s="55">
        <v>0</v>
      </c>
      <c r="D251" s="55">
        <v>1</v>
      </c>
      <c r="E251" s="55">
        <v>231</v>
      </c>
      <c r="F251" s="55">
        <f>ROUND(Source!BB238,O251)</f>
        <v>0</v>
      </c>
      <c r="G251" s="55" t="s">
        <v>184</v>
      </c>
      <c r="H251" s="55" t="s">
        <v>185</v>
      </c>
      <c r="I251" s="55"/>
      <c r="J251" s="55"/>
      <c r="K251" s="55">
        <v>231</v>
      </c>
      <c r="L251" s="55">
        <v>12</v>
      </c>
      <c r="M251" s="55">
        <v>3</v>
      </c>
      <c r="N251" s="55"/>
      <c r="O251" s="55">
        <v>2</v>
      </c>
      <c r="P251" s="55"/>
      <c r="Q251" s="55"/>
      <c r="R251" s="55"/>
      <c r="S251" s="55"/>
      <c r="T251" s="55"/>
      <c r="U251" s="55"/>
      <c r="V251" s="55"/>
      <c r="W251" s="55">
        <v>0</v>
      </c>
      <c r="X251" s="55">
        <v>1</v>
      </c>
      <c r="Y251" s="55">
        <v>0</v>
      </c>
      <c r="Z251" s="55"/>
      <c r="AA251" s="55"/>
      <c r="AB251" s="55"/>
    </row>
    <row r="252" spans="1:28">
      <c r="A252" s="55">
        <v>50</v>
      </c>
      <c r="B252" s="55">
        <v>0</v>
      </c>
      <c r="C252" s="55">
        <v>0</v>
      </c>
      <c r="D252" s="55">
        <v>1</v>
      </c>
      <c r="E252" s="55">
        <v>204</v>
      </c>
      <c r="F252" s="55">
        <f>ROUND(Source!R238,O252)</f>
        <v>35426.15</v>
      </c>
      <c r="G252" s="55" t="s">
        <v>186</v>
      </c>
      <c r="H252" s="55" t="s">
        <v>187</v>
      </c>
      <c r="I252" s="55"/>
      <c r="J252" s="55"/>
      <c r="K252" s="55">
        <v>204</v>
      </c>
      <c r="L252" s="55">
        <v>13</v>
      </c>
      <c r="M252" s="55">
        <v>3</v>
      </c>
      <c r="N252" s="55"/>
      <c r="O252" s="55">
        <v>2</v>
      </c>
      <c r="P252" s="55"/>
      <c r="Q252" s="55"/>
      <c r="R252" s="55"/>
      <c r="S252" s="55"/>
      <c r="T252" s="55"/>
      <c r="U252" s="55"/>
      <c r="V252" s="55"/>
      <c r="W252" s="55">
        <v>35426.15</v>
      </c>
      <c r="X252" s="55">
        <v>1</v>
      </c>
      <c r="Y252" s="55">
        <v>35426.15</v>
      </c>
      <c r="Z252" s="55"/>
      <c r="AA252" s="55"/>
      <c r="AB252" s="55"/>
    </row>
    <row r="253" spans="1:28">
      <c r="A253" s="55">
        <v>50</v>
      </c>
      <c r="B253" s="55">
        <v>0</v>
      </c>
      <c r="C253" s="55">
        <v>0</v>
      </c>
      <c r="D253" s="55">
        <v>1</v>
      </c>
      <c r="E253" s="55">
        <v>205</v>
      </c>
      <c r="F253" s="55">
        <f>ROUND(Source!S238,O253)</f>
        <v>18533.599999999999</v>
      </c>
      <c r="G253" s="55" t="s">
        <v>188</v>
      </c>
      <c r="H253" s="55" t="s">
        <v>189</v>
      </c>
      <c r="I253" s="55"/>
      <c r="J253" s="55"/>
      <c r="K253" s="55">
        <v>205</v>
      </c>
      <c r="L253" s="55">
        <v>14</v>
      </c>
      <c r="M253" s="55">
        <v>3</v>
      </c>
      <c r="N253" s="55"/>
      <c r="O253" s="55">
        <v>2</v>
      </c>
      <c r="P253" s="55"/>
      <c r="Q253" s="55"/>
      <c r="R253" s="55"/>
      <c r="S253" s="55"/>
      <c r="T253" s="55"/>
      <c r="U253" s="55"/>
      <c r="V253" s="55"/>
      <c r="W253" s="55">
        <v>18533.599999999999</v>
      </c>
      <c r="X253" s="55">
        <v>1</v>
      </c>
      <c r="Y253" s="55">
        <v>18533.599999999999</v>
      </c>
      <c r="Z253" s="55"/>
      <c r="AA253" s="55"/>
      <c r="AB253" s="55"/>
    </row>
    <row r="254" spans="1:28">
      <c r="A254" s="55">
        <v>50</v>
      </c>
      <c r="B254" s="55">
        <v>0</v>
      </c>
      <c r="C254" s="55">
        <v>0</v>
      </c>
      <c r="D254" s="55">
        <v>1</v>
      </c>
      <c r="E254" s="55">
        <v>232</v>
      </c>
      <c r="F254" s="55">
        <f>ROUND(Source!BC238,O254)</f>
        <v>0</v>
      </c>
      <c r="G254" s="55" t="s">
        <v>190</v>
      </c>
      <c r="H254" s="55" t="s">
        <v>191</v>
      </c>
      <c r="I254" s="55"/>
      <c r="J254" s="55"/>
      <c r="K254" s="55">
        <v>232</v>
      </c>
      <c r="L254" s="55">
        <v>15</v>
      </c>
      <c r="M254" s="55">
        <v>3</v>
      </c>
      <c r="N254" s="55"/>
      <c r="O254" s="55">
        <v>2</v>
      </c>
      <c r="P254" s="55"/>
      <c r="Q254" s="55"/>
      <c r="R254" s="55"/>
      <c r="S254" s="55"/>
      <c r="T254" s="55"/>
      <c r="U254" s="55"/>
      <c r="V254" s="55"/>
      <c r="W254" s="55">
        <v>0</v>
      </c>
      <c r="X254" s="55">
        <v>1</v>
      </c>
      <c r="Y254" s="55">
        <v>0</v>
      </c>
      <c r="Z254" s="55"/>
      <c r="AA254" s="55"/>
      <c r="AB254" s="55"/>
    </row>
    <row r="255" spans="1:28">
      <c r="A255" s="55">
        <v>50</v>
      </c>
      <c r="B255" s="55">
        <v>0</v>
      </c>
      <c r="C255" s="55">
        <v>0</v>
      </c>
      <c r="D255" s="55">
        <v>1</v>
      </c>
      <c r="E255" s="55">
        <v>214</v>
      </c>
      <c r="F255" s="55">
        <f>ROUND(Source!AS238,O255)</f>
        <v>0</v>
      </c>
      <c r="G255" s="55" t="s">
        <v>192</v>
      </c>
      <c r="H255" s="55" t="s">
        <v>193</v>
      </c>
      <c r="I255" s="55"/>
      <c r="J255" s="55"/>
      <c r="K255" s="55">
        <v>214</v>
      </c>
      <c r="L255" s="55">
        <v>16</v>
      </c>
      <c r="M255" s="55">
        <v>3</v>
      </c>
      <c r="N255" s="55"/>
      <c r="O255" s="55">
        <v>2</v>
      </c>
      <c r="P255" s="55"/>
      <c r="Q255" s="55"/>
      <c r="R255" s="55"/>
      <c r="S255" s="55"/>
      <c r="T255" s="55"/>
      <c r="U255" s="55"/>
      <c r="V255" s="55"/>
      <c r="W255" s="55">
        <v>0</v>
      </c>
      <c r="X255" s="55">
        <v>1</v>
      </c>
      <c r="Y255" s="55">
        <v>0</v>
      </c>
      <c r="Z255" s="55"/>
      <c r="AA255" s="55"/>
      <c r="AB255" s="55"/>
    </row>
    <row r="256" spans="1:28">
      <c r="A256" s="55">
        <v>50</v>
      </c>
      <c r="B256" s="55">
        <v>0</v>
      </c>
      <c r="C256" s="55">
        <v>0</v>
      </c>
      <c r="D256" s="55">
        <v>1</v>
      </c>
      <c r="E256" s="55">
        <v>215</v>
      </c>
      <c r="F256" s="55">
        <f>ROUND(Source!AT238,O256)</f>
        <v>0</v>
      </c>
      <c r="G256" s="55" t="s">
        <v>194</v>
      </c>
      <c r="H256" s="55" t="s">
        <v>195</v>
      </c>
      <c r="I256" s="55"/>
      <c r="J256" s="55"/>
      <c r="K256" s="55">
        <v>215</v>
      </c>
      <c r="L256" s="55">
        <v>17</v>
      </c>
      <c r="M256" s="55">
        <v>3</v>
      </c>
      <c r="N256" s="55"/>
      <c r="O256" s="55">
        <v>2</v>
      </c>
      <c r="P256" s="55"/>
      <c r="Q256" s="55"/>
      <c r="R256" s="55"/>
      <c r="S256" s="55"/>
      <c r="T256" s="55"/>
      <c r="U256" s="55"/>
      <c r="V256" s="55"/>
      <c r="W256" s="55">
        <v>0</v>
      </c>
      <c r="X256" s="55">
        <v>1</v>
      </c>
      <c r="Y256" s="55">
        <v>0</v>
      </c>
      <c r="Z256" s="55"/>
      <c r="AA256" s="55"/>
      <c r="AB256" s="55"/>
    </row>
    <row r="257" spans="1:88">
      <c r="A257" s="55">
        <v>50</v>
      </c>
      <c r="B257" s="55">
        <v>0</v>
      </c>
      <c r="C257" s="55">
        <v>0</v>
      </c>
      <c r="D257" s="55">
        <v>1</v>
      </c>
      <c r="E257" s="55">
        <v>217</v>
      </c>
      <c r="F257" s="55">
        <f>ROUND(Source!AU238,O257)</f>
        <v>214050.2</v>
      </c>
      <c r="G257" s="55" t="s">
        <v>196</v>
      </c>
      <c r="H257" s="55" t="s">
        <v>197</v>
      </c>
      <c r="I257" s="55"/>
      <c r="J257" s="55"/>
      <c r="K257" s="55">
        <v>217</v>
      </c>
      <c r="L257" s="55">
        <v>18</v>
      </c>
      <c r="M257" s="55">
        <v>3</v>
      </c>
      <c r="N257" s="55"/>
      <c r="O257" s="55">
        <v>2</v>
      </c>
      <c r="P257" s="55"/>
      <c r="Q257" s="55"/>
      <c r="R257" s="55"/>
      <c r="S257" s="55"/>
      <c r="T257" s="55"/>
      <c r="U257" s="55"/>
      <c r="V257" s="55"/>
      <c r="W257" s="55">
        <v>214050.2</v>
      </c>
      <c r="X257" s="55">
        <v>1</v>
      </c>
      <c r="Y257" s="55">
        <v>214050.2</v>
      </c>
      <c r="Z257" s="55"/>
      <c r="AA257" s="55"/>
      <c r="AB257" s="55"/>
    </row>
    <row r="258" spans="1:88">
      <c r="A258" s="55">
        <v>50</v>
      </c>
      <c r="B258" s="55">
        <v>0</v>
      </c>
      <c r="C258" s="55">
        <v>0</v>
      </c>
      <c r="D258" s="55">
        <v>1</v>
      </c>
      <c r="E258" s="55">
        <v>230</v>
      </c>
      <c r="F258" s="55">
        <f>ROUND(Source!BA238,O258)</f>
        <v>0</v>
      </c>
      <c r="G258" s="55" t="s">
        <v>198</v>
      </c>
      <c r="H258" s="55" t="s">
        <v>199</v>
      </c>
      <c r="I258" s="55"/>
      <c r="J258" s="55"/>
      <c r="K258" s="55">
        <v>230</v>
      </c>
      <c r="L258" s="55">
        <v>19</v>
      </c>
      <c r="M258" s="55">
        <v>3</v>
      </c>
      <c r="N258" s="55"/>
      <c r="O258" s="55">
        <v>2</v>
      </c>
      <c r="P258" s="55"/>
      <c r="Q258" s="55"/>
      <c r="R258" s="55"/>
      <c r="S258" s="55"/>
      <c r="T258" s="55"/>
      <c r="U258" s="55"/>
      <c r="V258" s="55"/>
      <c r="W258" s="55">
        <v>0</v>
      </c>
      <c r="X258" s="55">
        <v>1</v>
      </c>
      <c r="Y258" s="55">
        <v>0</v>
      </c>
      <c r="Z258" s="55"/>
      <c r="AA258" s="55"/>
      <c r="AB258" s="55"/>
    </row>
    <row r="259" spans="1:88">
      <c r="A259" s="55">
        <v>50</v>
      </c>
      <c r="B259" s="55">
        <v>0</v>
      </c>
      <c r="C259" s="55">
        <v>0</v>
      </c>
      <c r="D259" s="55">
        <v>1</v>
      </c>
      <c r="E259" s="55">
        <v>206</v>
      </c>
      <c r="F259" s="55">
        <f>ROUND(Source!T238,O259)</f>
        <v>0</v>
      </c>
      <c r="G259" s="55" t="s">
        <v>200</v>
      </c>
      <c r="H259" s="55" t="s">
        <v>201</v>
      </c>
      <c r="I259" s="55"/>
      <c r="J259" s="55"/>
      <c r="K259" s="55">
        <v>206</v>
      </c>
      <c r="L259" s="55">
        <v>20</v>
      </c>
      <c r="M259" s="55">
        <v>3</v>
      </c>
      <c r="N259" s="55"/>
      <c r="O259" s="55">
        <v>2</v>
      </c>
      <c r="P259" s="55"/>
      <c r="Q259" s="55"/>
      <c r="R259" s="55"/>
      <c r="S259" s="55"/>
      <c r="T259" s="55"/>
      <c r="U259" s="55"/>
      <c r="V259" s="55"/>
      <c r="W259" s="55">
        <v>0</v>
      </c>
      <c r="X259" s="55">
        <v>1</v>
      </c>
      <c r="Y259" s="55">
        <v>0</v>
      </c>
      <c r="Z259" s="55"/>
      <c r="AA259" s="55"/>
      <c r="AB259" s="55"/>
    </row>
    <row r="260" spans="1:88">
      <c r="A260" s="55">
        <v>50</v>
      </c>
      <c r="B260" s="55">
        <v>0</v>
      </c>
      <c r="C260" s="55">
        <v>0</v>
      </c>
      <c r="D260" s="55">
        <v>1</v>
      </c>
      <c r="E260" s="55">
        <v>207</v>
      </c>
      <c r="F260" s="55">
        <f>Source!U238</f>
        <v>72.400000000000006</v>
      </c>
      <c r="G260" s="55" t="s">
        <v>202</v>
      </c>
      <c r="H260" s="55" t="s">
        <v>203</v>
      </c>
      <c r="I260" s="55"/>
      <c r="J260" s="55"/>
      <c r="K260" s="55">
        <v>207</v>
      </c>
      <c r="L260" s="55">
        <v>21</v>
      </c>
      <c r="M260" s="55">
        <v>3</v>
      </c>
      <c r="N260" s="55"/>
      <c r="O260" s="55">
        <v>-1</v>
      </c>
      <c r="P260" s="55"/>
      <c r="Q260" s="55"/>
      <c r="R260" s="55"/>
      <c r="S260" s="55"/>
      <c r="T260" s="55"/>
      <c r="U260" s="55"/>
      <c r="V260" s="55"/>
      <c r="W260" s="55">
        <v>72.400000000000006</v>
      </c>
      <c r="X260" s="55">
        <v>1</v>
      </c>
      <c r="Y260" s="55">
        <v>72.400000000000006</v>
      </c>
      <c r="Z260" s="55"/>
      <c r="AA260" s="55"/>
      <c r="AB260" s="55"/>
    </row>
    <row r="261" spans="1:88">
      <c r="A261" s="55">
        <v>50</v>
      </c>
      <c r="B261" s="55">
        <v>0</v>
      </c>
      <c r="C261" s="55">
        <v>0</v>
      </c>
      <c r="D261" s="55">
        <v>1</v>
      </c>
      <c r="E261" s="55">
        <v>208</v>
      </c>
      <c r="F261" s="55">
        <f>Source!V238</f>
        <v>0</v>
      </c>
      <c r="G261" s="55" t="s">
        <v>204</v>
      </c>
      <c r="H261" s="55" t="s">
        <v>205</v>
      </c>
      <c r="I261" s="55"/>
      <c r="J261" s="55"/>
      <c r="K261" s="55">
        <v>208</v>
      </c>
      <c r="L261" s="55">
        <v>22</v>
      </c>
      <c r="M261" s="55">
        <v>3</v>
      </c>
      <c r="N261" s="55"/>
      <c r="O261" s="55">
        <v>-1</v>
      </c>
      <c r="P261" s="55"/>
      <c r="Q261" s="55"/>
      <c r="R261" s="55"/>
      <c r="S261" s="55"/>
      <c r="T261" s="55"/>
      <c r="U261" s="55"/>
      <c r="V261" s="55"/>
      <c r="W261" s="55">
        <v>0</v>
      </c>
      <c r="X261" s="55">
        <v>1</v>
      </c>
      <c r="Y261" s="55">
        <v>0</v>
      </c>
      <c r="Z261" s="55"/>
      <c r="AA261" s="55"/>
      <c r="AB261" s="55"/>
    </row>
    <row r="262" spans="1:88">
      <c r="A262" s="55">
        <v>50</v>
      </c>
      <c r="B262" s="55">
        <v>0</v>
      </c>
      <c r="C262" s="55">
        <v>0</v>
      </c>
      <c r="D262" s="55">
        <v>1</v>
      </c>
      <c r="E262" s="55">
        <v>209</v>
      </c>
      <c r="F262" s="55">
        <f>ROUND(Source!W238,O262)</f>
        <v>0</v>
      </c>
      <c r="G262" s="55" t="s">
        <v>206</v>
      </c>
      <c r="H262" s="55" t="s">
        <v>207</v>
      </c>
      <c r="I262" s="55"/>
      <c r="J262" s="55"/>
      <c r="K262" s="55">
        <v>209</v>
      </c>
      <c r="L262" s="55">
        <v>23</v>
      </c>
      <c r="M262" s="55">
        <v>3</v>
      </c>
      <c r="N262" s="55"/>
      <c r="O262" s="55">
        <v>2</v>
      </c>
      <c r="P262" s="55"/>
      <c r="Q262" s="55"/>
      <c r="R262" s="55"/>
      <c r="S262" s="55"/>
      <c r="T262" s="55"/>
      <c r="U262" s="55"/>
      <c r="V262" s="55"/>
      <c r="W262" s="55">
        <v>0</v>
      </c>
      <c r="X262" s="55">
        <v>1</v>
      </c>
      <c r="Y262" s="55">
        <v>0</v>
      </c>
      <c r="Z262" s="55"/>
      <c r="AA262" s="55"/>
      <c r="AB262" s="55"/>
    </row>
    <row r="263" spans="1:88">
      <c r="A263" s="55">
        <v>50</v>
      </c>
      <c r="B263" s="55">
        <v>0</v>
      </c>
      <c r="C263" s="55">
        <v>0</v>
      </c>
      <c r="D263" s="55">
        <v>1</v>
      </c>
      <c r="E263" s="55">
        <v>233</v>
      </c>
      <c r="F263" s="55">
        <f>ROUND(Source!BD238,O263)</f>
        <v>0</v>
      </c>
      <c r="G263" s="55" t="s">
        <v>208</v>
      </c>
      <c r="H263" s="55" t="s">
        <v>209</v>
      </c>
      <c r="I263" s="55"/>
      <c r="J263" s="55"/>
      <c r="K263" s="55">
        <v>233</v>
      </c>
      <c r="L263" s="55">
        <v>24</v>
      </c>
      <c r="M263" s="55">
        <v>3</v>
      </c>
      <c r="N263" s="55"/>
      <c r="O263" s="55">
        <v>2</v>
      </c>
      <c r="P263" s="55"/>
      <c r="Q263" s="55"/>
      <c r="R263" s="55"/>
      <c r="S263" s="55"/>
      <c r="T263" s="55"/>
      <c r="U263" s="55"/>
      <c r="V263" s="55"/>
      <c r="W263" s="55">
        <v>0</v>
      </c>
      <c r="X263" s="55">
        <v>1</v>
      </c>
      <c r="Y263" s="55">
        <v>0</v>
      </c>
      <c r="Z263" s="55"/>
      <c r="AA263" s="55"/>
      <c r="AB263" s="55"/>
    </row>
    <row r="264" spans="1:88">
      <c r="A264" s="55">
        <v>50</v>
      </c>
      <c r="B264" s="55">
        <v>0</v>
      </c>
      <c r="C264" s="55">
        <v>0</v>
      </c>
      <c r="D264" s="55">
        <v>1</v>
      </c>
      <c r="E264" s="55">
        <v>210</v>
      </c>
      <c r="F264" s="55">
        <f>ROUND(Source!X238,O264)</f>
        <v>12973.52</v>
      </c>
      <c r="G264" s="55" t="s">
        <v>210</v>
      </c>
      <c r="H264" s="55" t="s">
        <v>211</v>
      </c>
      <c r="I264" s="55"/>
      <c r="J264" s="55"/>
      <c r="K264" s="55">
        <v>210</v>
      </c>
      <c r="L264" s="55">
        <v>25</v>
      </c>
      <c r="M264" s="55">
        <v>3</v>
      </c>
      <c r="N264" s="55"/>
      <c r="O264" s="55">
        <v>2</v>
      </c>
      <c r="P264" s="55"/>
      <c r="Q264" s="55"/>
      <c r="R264" s="55"/>
      <c r="S264" s="55"/>
      <c r="T264" s="55"/>
      <c r="U264" s="55"/>
      <c r="V264" s="55"/>
      <c r="W264" s="55">
        <v>12973.52</v>
      </c>
      <c r="X264" s="55">
        <v>1</v>
      </c>
      <c r="Y264" s="55">
        <v>12973.52</v>
      </c>
      <c r="Z264" s="55"/>
      <c r="AA264" s="55"/>
      <c r="AB264" s="55"/>
    </row>
    <row r="265" spans="1:88">
      <c r="A265" s="55">
        <v>50</v>
      </c>
      <c r="B265" s="55">
        <v>0</v>
      </c>
      <c r="C265" s="55">
        <v>0</v>
      </c>
      <c r="D265" s="55">
        <v>1</v>
      </c>
      <c r="E265" s="55">
        <v>211</v>
      </c>
      <c r="F265" s="55">
        <f>ROUND(Source!Y238,O265)</f>
        <v>1853.36</v>
      </c>
      <c r="G265" s="55" t="s">
        <v>212</v>
      </c>
      <c r="H265" s="55" t="s">
        <v>213</v>
      </c>
      <c r="I265" s="55"/>
      <c r="J265" s="55"/>
      <c r="K265" s="55">
        <v>211</v>
      </c>
      <c r="L265" s="55">
        <v>26</v>
      </c>
      <c r="M265" s="55">
        <v>3</v>
      </c>
      <c r="N265" s="55"/>
      <c r="O265" s="55">
        <v>2</v>
      </c>
      <c r="P265" s="55"/>
      <c r="Q265" s="55"/>
      <c r="R265" s="55"/>
      <c r="S265" s="55"/>
      <c r="T265" s="55"/>
      <c r="U265" s="55"/>
      <c r="V265" s="55"/>
      <c r="W265" s="55">
        <v>1853.36</v>
      </c>
      <c r="X265" s="55">
        <v>1</v>
      </c>
      <c r="Y265" s="55">
        <v>1853.36</v>
      </c>
      <c r="Z265" s="55"/>
      <c r="AA265" s="55"/>
      <c r="AB265" s="55"/>
    </row>
    <row r="266" spans="1:88">
      <c r="A266" s="55">
        <v>50</v>
      </c>
      <c r="B266" s="55">
        <v>0</v>
      </c>
      <c r="C266" s="55">
        <v>0</v>
      </c>
      <c r="D266" s="55">
        <v>1</v>
      </c>
      <c r="E266" s="55">
        <v>224</v>
      </c>
      <c r="F266" s="55">
        <f>ROUND(Source!AR238,O266)</f>
        <v>214050.2</v>
      </c>
      <c r="G266" s="55" t="s">
        <v>214</v>
      </c>
      <c r="H266" s="55" t="s">
        <v>215</v>
      </c>
      <c r="I266" s="55"/>
      <c r="J266" s="55"/>
      <c r="K266" s="55">
        <v>224</v>
      </c>
      <c r="L266" s="55">
        <v>27</v>
      </c>
      <c r="M266" s="55">
        <v>3</v>
      </c>
      <c r="N266" s="55"/>
      <c r="O266" s="55">
        <v>2</v>
      </c>
      <c r="P266" s="55"/>
      <c r="Q266" s="55"/>
      <c r="R266" s="55"/>
      <c r="S266" s="55"/>
      <c r="T266" s="55"/>
      <c r="U266" s="55"/>
      <c r="V266" s="55"/>
      <c r="W266" s="55">
        <v>214050.2</v>
      </c>
      <c r="X266" s="55">
        <v>1</v>
      </c>
      <c r="Y266" s="55">
        <v>214050.2</v>
      </c>
      <c r="Z266" s="55"/>
      <c r="AA266" s="55"/>
      <c r="AB266" s="55"/>
    </row>
    <row r="267" spans="1:88">
      <c r="A267" s="55">
        <v>50</v>
      </c>
      <c r="B267" s="55">
        <v>1</v>
      </c>
      <c r="C267" s="55">
        <v>0</v>
      </c>
      <c r="D267" s="55">
        <v>2</v>
      </c>
      <c r="E267" s="55">
        <v>0</v>
      </c>
      <c r="F267" s="55">
        <f>ROUND(F266,O267)</f>
        <v>214050.2</v>
      </c>
      <c r="G267" s="55" t="s">
        <v>216</v>
      </c>
      <c r="H267" s="55" t="s">
        <v>217</v>
      </c>
      <c r="I267" s="55"/>
      <c r="J267" s="55"/>
      <c r="K267" s="55">
        <v>212</v>
      </c>
      <c r="L267" s="55">
        <v>28</v>
      </c>
      <c r="M267" s="55">
        <v>0</v>
      </c>
      <c r="N267" s="55"/>
      <c r="O267" s="55">
        <v>2</v>
      </c>
      <c r="P267" s="55"/>
      <c r="Q267" s="55"/>
      <c r="R267" s="55"/>
      <c r="S267" s="55"/>
      <c r="T267" s="55"/>
      <c r="U267" s="55"/>
      <c r="V267" s="55"/>
      <c r="W267" s="55">
        <v>214050.2</v>
      </c>
      <c r="X267" s="55">
        <v>1</v>
      </c>
      <c r="Y267" s="55">
        <v>214050.2</v>
      </c>
      <c r="Z267" s="55"/>
      <c r="AA267" s="55"/>
      <c r="AB267" s="55"/>
    </row>
    <row r="268" spans="1:88">
      <c r="A268" s="55">
        <v>50</v>
      </c>
      <c r="B268" s="55">
        <v>1</v>
      </c>
      <c r="C268" s="55">
        <v>0</v>
      </c>
      <c r="D268" s="55">
        <v>2</v>
      </c>
      <c r="E268" s="55">
        <v>0</v>
      </c>
      <c r="F268" s="55">
        <f>ROUND(F267*0.2,O268)</f>
        <v>42810.04</v>
      </c>
      <c r="G268" s="55" t="s">
        <v>218</v>
      </c>
      <c r="H268" s="55" t="s">
        <v>219</v>
      </c>
      <c r="I268" s="55"/>
      <c r="J268" s="55"/>
      <c r="K268" s="55">
        <v>212</v>
      </c>
      <c r="L268" s="55">
        <v>29</v>
      </c>
      <c r="M268" s="55">
        <v>0</v>
      </c>
      <c r="N268" s="55"/>
      <c r="O268" s="55">
        <v>2</v>
      </c>
      <c r="P268" s="55"/>
      <c r="Q268" s="55"/>
      <c r="R268" s="55"/>
      <c r="S268" s="55"/>
      <c r="T268" s="55"/>
      <c r="U268" s="55"/>
      <c r="V268" s="55"/>
      <c r="W268" s="55">
        <v>42810.04</v>
      </c>
      <c r="X268" s="55">
        <v>1</v>
      </c>
      <c r="Y268" s="55">
        <v>42810.04</v>
      </c>
      <c r="Z268" s="55"/>
      <c r="AA268" s="55"/>
      <c r="AB268" s="55"/>
    </row>
    <row r="269" spans="1:88">
      <c r="A269" s="55">
        <v>50</v>
      </c>
      <c r="B269" s="55">
        <v>1</v>
      </c>
      <c r="C269" s="55">
        <v>0</v>
      </c>
      <c r="D269" s="55">
        <v>2</v>
      </c>
      <c r="E269" s="55">
        <v>213</v>
      </c>
      <c r="F269" s="55">
        <f>ROUND(F267+F268,O269)</f>
        <v>256860.24</v>
      </c>
      <c r="G269" s="55" t="s">
        <v>220</v>
      </c>
      <c r="H269" s="55" t="s">
        <v>214</v>
      </c>
      <c r="I269" s="55"/>
      <c r="J269" s="55"/>
      <c r="K269" s="55">
        <v>212</v>
      </c>
      <c r="L269" s="55">
        <v>30</v>
      </c>
      <c r="M269" s="55">
        <v>0</v>
      </c>
      <c r="N269" s="55"/>
      <c r="O269" s="55">
        <v>2</v>
      </c>
      <c r="P269" s="55"/>
      <c r="Q269" s="55"/>
      <c r="R269" s="55"/>
      <c r="S269" s="55"/>
      <c r="T269" s="55"/>
      <c r="U269" s="55"/>
      <c r="V269" s="55"/>
      <c r="W269" s="55">
        <v>256860.24</v>
      </c>
      <c r="X269" s="55">
        <v>1</v>
      </c>
      <c r="Y269" s="55">
        <v>256860.24</v>
      </c>
      <c r="Z269" s="55"/>
      <c r="AA269" s="55"/>
      <c r="AB269" s="55"/>
    </row>
    <row r="270" spans="1:88">
      <c r="A270" s="55">
        <v>50</v>
      </c>
      <c r="B270" s="55">
        <v>1</v>
      </c>
      <c r="C270" s="55">
        <v>0</v>
      </c>
      <c r="D270" s="55">
        <v>2</v>
      </c>
      <c r="E270" s="55">
        <v>0</v>
      </c>
      <c r="F270" s="55">
        <f>ROUND(F269*0.5857501461,O270)</f>
        <v>150455.92000000001</v>
      </c>
      <c r="G270" s="55" t="s">
        <v>221</v>
      </c>
      <c r="H270" s="55" t="s">
        <v>222</v>
      </c>
      <c r="I270" s="55"/>
      <c r="J270" s="55"/>
      <c r="K270" s="55">
        <v>212</v>
      </c>
      <c r="L270" s="55">
        <v>31</v>
      </c>
      <c r="M270" s="55">
        <v>0</v>
      </c>
      <c r="N270" s="55"/>
      <c r="O270" s="55">
        <v>2</v>
      </c>
      <c r="P270" s="55"/>
      <c r="Q270" s="55"/>
      <c r="R270" s="55"/>
      <c r="S270" s="55"/>
      <c r="T270" s="55"/>
      <c r="U270" s="55"/>
      <c r="V270" s="55"/>
      <c r="W270" s="55">
        <v>150455.92000000001</v>
      </c>
      <c r="X270" s="55">
        <v>1</v>
      </c>
      <c r="Y270" s="55">
        <v>150455.92000000001</v>
      </c>
      <c r="Z270" s="55"/>
      <c r="AA270" s="55"/>
      <c r="AB270" s="55"/>
    </row>
    <row r="272" spans="1:88">
      <c r="A272" s="52">
        <v>4</v>
      </c>
      <c r="B272" s="52">
        <v>1</v>
      </c>
      <c r="C272" s="52"/>
      <c r="D272" s="52">
        <f>ROW(A362)</f>
        <v>362</v>
      </c>
      <c r="E272" s="52"/>
      <c r="F272" s="52" t="s">
        <v>138</v>
      </c>
      <c r="G272" s="52" t="s">
        <v>231</v>
      </c>
      <c r="H272" s="52"/>
      <c r="I272" s="52">
        <v>0</v>
      </c>
      <c r="J272" s="52"/>
      <c r="K272" s="52">
        <v>-1</v>
      </c>
      <c r="L272" s="52"/>
      <c r="M272" s="52"/>
      <c r="N272" s="52"/>
      <c r="O272" s="52"/>
      <c r="P272" s="52"/>
      <c r="Q272" s="52"/>
      <c r="R272" s="52"/>
      <c r="S272" s="52">
        <v>0</v>
      </c>
      <c r="T272" s="52"/>
      <c r="U272" s="52"/>
      <c r="V272" s="52">
        <v>0</v>
      </c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>
        <v>0</v>
      </c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>
        <v>0</v>
      </c>
    </row>
    <row r="274" spans="1:245">
      <c r="A274" s="53">
        <v>52</v>
      </c>
      <c r="B274" s="53">
        <f t="shared" ref="B274:G274" si="242">B362</f>
        <v>1</v>
      </c>
      <c r="C274" s="53">
        <f t="shared" si="242"/>
        <v>4</v>
      </c>
      <c r="D274" s="53">
        <f t="shared" si="242"/>
        <v>272</v>
      </c>
      <c r="E274" s="53">
        <f t="shared" si="242"/>
        <v>0</v>
      </c>
      <c r="F274" s="53" t="str">
        <f t="shared" si="242"/>
        <v>Новый раздел</v>
      </c>
      <c r="G274" s="53" t="str">
        <f t="shared" si="242"/>
        <v>Домодедовское кладбище, Московская обл., г.Домодедово</v>
      </c>
      <c r="H274" s="53"/>
      <c r="I274" s="53"/>
      <c r="J274" s="53"/>
      <c r="K274" s="53"/>
      <c r="L274" s="53"/>
      <c r="M274" s="53"/>
      <c r="N274" s="53"/>
      <c r="O274" s="53">
        <f t="shared" ref="O274:AT274" si="243">O362</f>
        <v>185249.42</v>
      </c>
      <c r="P274" s="53">
        <f t="shared" si="243"/>
        <v>98730</v>
      </c>
      <c r="Q274" s="53">
        <f t="shared" si="243"/>
        <v>67985.820000000007</v>
      </c>
      <c r="R274" s="53">
        <f t="shared" si="243"/>
        <v>35426.15</v>
      </c>
      <c r="S274" s="53">
        <f t="shared" si="243"/>
        <v>18533.599999999999</v>
      </c>
      <c r="T274" s="53">
        <f t="shared" si="243"/>
        <v>0</v>
      </c>
      <c r="U274" s="53">
        <f t="shared" si="243"/>
        <v>72.400000000000006</v>
      </c>
      <c r="V274" s="53">
        <f t="shared" si="243"/>
        <v>0</v>
      </c>
      <c r="W274" s="53">
        <f t="shared" si="243"/>
        <v>0</v>
      </c>
      <c r="X274" s="53">
        <f t="shared" si="243"/>
        <v>12973.52</v>
      </c>
      <c r="Y274" s="53">
        <f t="shared" si="243"/>
        <v>1853.36</v>
      </c>
      <c r="Z274" s="53">
        <f t="shared" si="243"/>
        <v>0</v>
      </c>
      <c r="AA274" s="53">
        <f t="shared" si="243"/>
        <v>0</v>
      </c>
      <c r="AB274" s="53">
        <f t="shared" si="243"/>
        <v>0</v>
      </c>
      <c r="AC274" s="53">
        <f t="shared" si="243"/>
        <v>0</v>
      </c>
      <c r="AD274" s="53">
        <f t="shared" si="243"/>
        <v>0</v>
      </c>
      <c r="AE274" s="53">
        <f t="shared" si="243"/>
        <v>0</v>
      </c>
      <c r="AF274" s="53">
        <f t="shared" si="243"/>
        <v>0</v>
      </c>
      <c r="AG274" s="53">
        <f t="shared" si="243"/>
        <v>0</v>
      </c>
      <c r="AH274" s="53">
        <f t="shared" si="243"/>
        <v>0</v>
      </c>
      <c r="AI274" s="53">
        <f t="shared" si="243"/>
        <v>0</v>
      </c>
      <c r="AJ274" s="53">
        <f t="shared" si="243"/>
        <v>0</v>
      </c>
      <c r="AK274" s="53">
        <f t="shared" si="243"/>
        <v>0</v>
      </c>
      <c r="AL274" s="53">
        <f t="shared" si="243"/>
        <v>0</v>
      </c>
      <c r="AM274" s="53">
        <f t="shared" si="243"/>
        <v>0</v>
      </c>
      <c r="AN274" s="53">
        <f t="shared" si="243"/>
        <v>0</v>
      </c>
      <c r="AO274" s="53">
        <f t="shared" si="243"/>
        <v>0</v>
      </c>
      <c r="AP274" s="53">
        <f t="shared" si="243"/>
        <v>0</v>
      </c>
      <c r="AQ274" s="53">
        <f t="shared" si="243"/>
        <v>0</v>
      </c>
      <c r="AR274" s="53">
        <f t="shared" si="243"/>
        <v>214050.2</v>
      </c>
      <c r="AS274" s="53">
        <f t="shared" si="243"/>
        <v>0</v>
      </c>
      <c r="AT274" s="53">
        <f t="shared" si="243"/>
        <v>0</v>
      </c>
      <c r="AU274" s="53">
        <f t="shared" ref="AU274:BZ274" si="244">AU362</f>
        <v>214050.2</v>
      </c>
      <c r="AV274" s="53">
        <f t="shared" si="244"/>
        <v>98730</v>
      </c>
      <c r="AW274" s="53">
        <f t="shared" si="244"/>
        <v>98730</v>
      </c>
      <c r="AX274" s="53">
        <f t="shared" si="244"/>
        <v>0</v>
      </c>
      <c r="AY274" s="53">
        <f t="shared" si="244"/>
        <v>98730</v>
      </c>
      <c r="AZ274" s="53">
        <f t="shared" si="244"/>
        <v>0</v>
      </c>
      <c r="BA274" s="53">
        <f t="shared" si="244"/>
        <v>0</v>
      </c>
      <c r="BB274" s="53">
        <f t="shared" si="244"/>
        <v>0</v>
      </c>
      <c r="BC274" s="53">
        <f t="shared" si="244"/>
        <v>0</v>
      </c>
      <c r="BD274" s="53">
        <f t="shared" si="244"/>
        <v>0</v>
      </c>
      <c r="BE274" s="53">
        <f t="shared" si="244"/>
        <v>0</v>
      </c>
      <c r="BF274" s="53">
        <f t="shared" si="244"/>
        <v>0</v>
      </c>
      <c r="BG274" s="53">
        <f t="shared" si="244"/>
        <v>0</v>
      </c>
      <c r="BH274" s="53">
        <f t="shared" si="244"/>
        <v>0</v>
      </c>
      <c r="BI274" s="53">
        <f t="shared" si="244"/>
        <v>0</v>
      </c>
      <c r="BJ274" s="53">
        <f t="shared" si="244"/>
        <v>0</v>
      </c>
      <c r="BK274" s="53">
        <f t="shared" si="244"/>
        <v>0</v>
      </c>
      <c r="BL274" s="53">
        <f t="shared" si="244"/>
        <v>0</v>
      </c>
      <c r="BM274" s="53">
        <f t="shared" si="244"/>
        <v>0</v>
      </c>
      <c r="BN274" s="53">
        <f t="shared" si="244"/>
        <v>0</v>
      </c>
      <c r="BO274" s="53">
        <f t="shared" si="244"/>
        <v>0</v>
      </c>
      <c r="BP274" s="53">
        <f t="shared" si="244"/>
        <v>0</v>
      </c>
      <c r="BQ274" s="53">
        <f t="shared" si="244"/>
        <v>0</v>
      </c>
      <c r="BR274" s="53">
        <f t="shared" si="244"/>
        <v>0</v>
      </c>
      <c r="BS274" s="53">
        <f t="shared" si="244"/>
        <v>0</v>
      </c>
      <c r="BT274" s="53">
        <f t="shared" si="244"/>
        <v>0</v>
      </c>
      <c r="BU274" s="53">
        <f t="shared" si="244"/>
        <v>0</v>
      </c>
      <c r="BV274" s="53">
        <f t="shared" si="244"/>
        <v>0</v>
      </c>
      <c r="BW274" s="53">
        <f t="shared" si="244"/>
        <v>0</v>
      </c>
      <c r="BX274" s="53">
        <f t="shared" si="244"/>
        <v>0</v>
      </c>
      <c r="BY274" s="53">
        <f t="shared" si="244"/>
        <v>0</v>
      </c>
      <c r="BZ274" s="53">
        <f t="shared" si="244"/>
        <v>0</v>
      </c>
      <c r="CA274" s="53">
        <f t="shared" ref="CA274:DF274" si="245">CA362</f>
        <v>0</v>
      </c>
      <c r="CB274" s="53">
        <f t="shared" si="245"/>
        <v>0</v>
      </c>
      <c r="CC274" s="53">
        <f t="shared" si="245"/>
        <v>0</v>
      </c>
      <c r="CD274" s="53">
        <f t="shared" si="245"/>
        <v>0</v>
      </c>
      <c r="CE274" s="53">
        <f t="shared" si="245"/>
        <v>0</v>
      </c>
      <c r="CF274" s="53">
        <f t="shared" si="245"/>
        <v>0</v>
      </c>
      <c r="CG274" s="53">
        <f t="shared" si="245"/>
        <v>0</v>
      </c>
      <c r="CH274" s="53">
        <f t="shared" si="245"/>
        <v>0</v>
      </c>
      <c r="CI274" s="53">
        <f t="shared" si="245"/>
        <v>0</v>
      </c>
      <c r="CJ274" s="53">
        <f t="shared" si="245"/>
        <v>0</v>
      </c>
      <c r="CK274" s="53">
        <f t="shared" si="245"/>
        <v>0</v>
      </c>
      <c r="CL274" s="53">
        <f t="shared" si="245"/>
        <v>0</v>
      </c>
      <c r="CM274" s="53">
        <f t="shared" si="245"/>
        <v>0</v>
      </c>
      <c r="CN274" s="53">
        <f t="shared" si="245"/>
        <v>0</v>
      </c>
      <c r="CO274" s="53">
        <f t="shared" si="245"/>
        <v>0</v>
      </c>
      <c r="CP274" s="53">
        <f t="shared" si="245"/>
        <v>0</v>
      </c>
      <c r="CQ274" s="53">
        <f t="shared" si="245"/>
        <v>0</v>
      </c>
      <c r="CR274" s="53">
        <f t="shared" si="245"/>
        <v>0</v>
      </c>
      <c r="CS274" s="53">
        <f t="shared" si="245"/>
        <v>0</v>
      </c>
      <c r="CT274" s="53">
        <f t="shared" si="245"/>
        <v>0</v>
      </c>
      <c r="CU274" s="53">
        <f t="shared" si="245"/>
        <v>0</v>
      </c>
      <c r="CV274" s="53">
        <f t="shared" si="245"/>
        <v>0</v>
      </c>
      <c r="CW274" s="53">
        <f t="shared" si="245"/>
        <v>0</v>
      </c>
      <c r="CX274" s="53">
        <f t="shared" si="245"/>
        <v>0</v>
      </c>
      <c r="CY274" s="53">
        <f t="shared" si="245"/>
        <v>0</v>
      </c>
      <c r="CZ274" s="53">
        <f t="shared" si="245"/>
        <v>0</v>
      </c>
      <c r="DA274" s="53">
        <f t="shared" si="245"/>
        <v>0</v>
      </c>
      <c r="DB274" s="53">
        <f t="shared" si="245"/>
        <v>0</v>
      </c>
      <c r="DC274" s="53">
        <f t="shared" si="245"/>
        <v>0</v>
      </c>
      <c r="DD274" s="53">
        <f t="shared" si="245"/>
        <v>0</v>
      </c>
      <c r="DE274" s="53">
        <f t="shared" si="245"/>
        <v>0</v>
      </c>
      <c r="DF274" s="53">
        <f t="shared" si="245"/>
        <v>0</v>
      </c>
      <c r="DG274" s="54">
        <f t="shared" ref="DG274:EL274" si="246">DG362</f>
        <v>0</v>
      </c>
      <c r="DH274" s="54">
        <f t="shared" si="246"/>
        <v>0</v>
      </c>
      <c r="DI274" s="54">
        <f t="shared" si="246"/>
        <v>0</v>
      </c>
      <c r="DJ274" s="54">
        <f t="shared" si="246"/>
        <v>0</v>
      </c>
      <c r="DK274" s="54">
        <f t="shared" si="246"/>
        <v>0</v>
      </c>
      <c r="DL274" s="54">
        <f t="shared" si="246"/>
        <v>0</v>
      </c>
      <c r="DM274" s="54">
        <f t="shared" si="246"/>
        <v>0</v>
      </c>
      <c r="DN274" s="54">
        <f t="shared" si="246"/>
        <v>0</v>
      </c>
      <c r="DO274" s="54">
        <f t="shared" si="246"/>
        <v>0</v>
      </c>
      <c r="DP274" s="54">
        <f t="shared" si="246"/>
        <v>0</v>
      </c>
      <c r="DQ274" s="54">
        <f t="shared" si="246"/>
        <v>0</v>
      </c>
      <c r="DR274" s="54">
        <f t="shared" si="246"/>
        <v>0</v>
      </c>
      <c r="DS274" s="54">
        <f t="shared" si="246"/>
        <v>0</v>
      </c>
      <c r="DT274" s="54">
        <f t="shared" si="246"/>
        <v>0</v>
      </c>
      <c r="DU274" s="54">
        <f t="shared" si="246"/>
        <v>0</v>
      </c>
      <c r="DV274" s="54">
        <f t="shared" si="246"/>
        <v>0</v>
      </c>
      <c r="DW274" s="54">
        <f t="shared" si="246"/>
        <v>0</v>
      </c>
      <c r="DX274" s="54">
        <f t="shared" si="246"/>
        <v>0</v>
      </c>
      <c r="DY274" s="54">
        <f t="shared" si="246"/>
        <v>0</v>
      </c>
      <c r="DZ274" s="54">
        <f t="shared" si="246"/>
        <v>0</v>
      </c>
      <c r="EA274" s="54">
        <f t="shared" si="246"/>
        <v>0</v>
      </c>
      <c r="EB274" s="54">
        <f t="shared" si="246"/>
        <v>0</v>
      </c>
      <c r="EC274" s="54">
        <f t="shared" si="246"/>
        <v>0</v>
      </c>
      <c r="ED274" s="54">
        <f t="shared" si="246"/>
        <v>0</v>
      </c>
      <c r="EE274" s="54">
        <f t="shared" si="246"/>
        <v>0</v>
      </c>
      <c r="EF274" s="54">
        <f t="shared" si="246"/>
        <v>0</v>
      </c>
      <c r="EG274" s="54">
        <f t="shared" si="246"/>
        <v>0</v>
      </c>
      <c r="EH274" s="54">
        <f t="shared" si="246"/>
        <v>0</v>
      </c>
      <c r="EI274" s="54">
        <f t="shared" si="246"/>
        <v>0</v>
      </c>
      <c r="EJ274" s="54">
        <f t="shared" si="246"/>
        <v>0</v>
      </c>
      <c r="EK274" s="54">
        <f t="shared" si="246"/>
        <v>0</v>
      </c>
      <c r="EL274" s="54">
        <f t="shared" si="246"/>
        <v>0</v>
      </c>
      <c r="EM274" s="54">
        <f t="shared" ref="EM274:FR274" si="247">EM362</f>
        <v>0</v>
      </c>
      <c r="EN274" s="54">
        <f t="shared" si="247"/>
        <v>0</v>
      </c>
      <c r="EO274" s="54">
        <f t="shared" si="247"/>
        <v>0</v>
      </c>
      <c r="EP274" s="54">
        <f t="shared" si="247"/>
        <v>0</v>
      </c>
      <c r="EQ274" s="54">
        <f t="shared" si="247"/>
        <v>0</v>
      </c>
      <c r="ER274" s="54">
        <f t="shared" si="247"/>
        <v>0</v>
      </c>
      <c r="ES274" s="54">
        <f t="shared" si="247"/>
        <v>0</v>
      </c>
      <c r="ET274" s="54">
        <f t="shared" si="247"/>
        <v>0</v>
      </c>
      <c r="EU274" s="54">
        <f t="shared" si="247"/>
        <v>0</v>
      </c>
      <c r="EV274" s="54">
        <f t="shared" si="247"/>
        <v>0</v>
      </c>
      <c r="EW274" s="54">
        <f t="shared" si="247"/>
        <v>0</v>
      </c>
      <c r="EX274" s="54">
        <f t="shared" si="247"/>
        <v>0</v>
      </c>
      <c r="EY274" s="54">
        <f t="shared" si="247"/>
        <v>0</v>
      </c>
      <c r="EZ274" s="54">
        <f t="shared" si="247"/>
        <v>0</v>
      </c>
      <c r="FA274" s="54">
        <f t="shared" si="247"/>
        <v>0</v>
      </c>
      <c r="FB274" s="54">
        <f t="shared" si="247"/>
        <v>0</v>
      </c>
      <c r="FC274" s="54">
        <f t="shared" si="247"/>
        <v>0</v>
      </c>
      <c r="FD274" s="54">
        <f t="shared" si="247"/>
        <v>0</v>
      </c>
      <c r="FE274" s="54">
        <f t="shared" si="247"/>
        <v>0</v>
      </c>
      <c r="FF274" s="54">
        <f t="shared" si="247"/>
        <v>0</v>
      </c>
      <c r="FG274" s="54">
        <f t="shared" si="247"/>
        <v>0</v>
      </c>
      <c r="FH274" s="54">
        <f t="shared" si="247"/>
        <v>0</v>
      </c>
      <c r="FI274" s="54">
        <f t="shared" si="247"/>
        <v>0</v>
      </c>
      <c r="FJ274" s="54">
        <f t="shared" si="247"/>
        <v>0</v>
      </c>
      <c r="FK274" s="54">
        <f t="shared" si="247"/>
        <v>0</v>
      </c>
      <c r="FL274" s="54">
        <f t="shared" si="247"/>
        <v>0</v>
      </c>
      <c r="FM274" s="54">
        <f t="shared" si="247"/>
        <v>0</v>
      </c>
      <c r="FN274" s="54">
        <f t="shared" si="247"/>
        <v>0</v>
      </c>
      <c r="FO274" s="54">
        <f t="shared" si="247"/>
        <v>0</v>
      </c>
      <c r="FP274" s="54">
        <f t="shared" si="247"/>
        <v>0</v>
      </c>
      <c r="FQ274" s="54">
        <f t="shared" si="247"/>
        <v>0</v>
      </c>
      <c r="FR274" s="54">
        <f t="shared" si="247"/>
        <v>0</v>
      </c>
      <c r="FS274" s="54">
        <f t="shared" ref="FS274:GX274" si="248">FS362</f>
        <v>0</v>
      </c>
      <c r="FT274" s="54">
        <f t="shared" si="248"/>
        <v>0</v>
      </c>
      <c r="FU274" s="54">
        <f t="shared" si="248"/>
        <v>0</v>
      </c>
      <c r="FV274" s="54">
        <f t="shared" si="248"/>
        <v>0</v>
      </c>
      <c r="FW274" s="54">
        <f t="shared" si="248"/>
        <v>0</v>
      </c>
      <c r="FX274" s="54">
        <f t="shared" si="248"/>
        <v>0</v>
      </c>
      <c r="FY274" s="54">
        <f t="shared" si="248"/>
        <v>0</v>
      </c>
      <c r="FZ274" s="54">
        <f t="shared" si="248"/>
        <v>0</v>
      </c>
      <c r="GA274" s="54">
        <f t="shared" si="248"/>
        <v>0</v>
      </c>
      <c r="GB274" s="54">
        <f t="shared" si="248"/>
        <v>0</v>
      </c>
      <c r="GC274" s="54">
        <f t="shared" si="248"/>
        <v>0</v>
      </c>
      <c r="GD274" s="54">
        <f t="shared" si="248"/>
        <v>0</v>
      </c>
      <c r="GE274" s="54">
        <f t="shared" si="248"/>
        <v>0</v>
      </c>
      <c r="GF274" s="54">
        <f t="shared" si="248"/>
        <v>0</v>
      </c>
      <c r="GG274" s="54">
        <f t="shared" si="248"/>
        <v>0</v>
      </c>
      <c r="GH274" s="54">
        <f t="shared" si="248"/>
        <v>0</v>
      </c>
      <c r="GI274" s="54">
        <f t="shared" si="248"/>
        <v>0</v>
      </c>
      <c r="GJ274" s="54">
        <f t="shared" si="248"/>
        <v>0</v>
      </c>
      <c r="GK274" s="54">
        <f t="shared" si="248"/>
        <v>0</v>
      </c>
      <c r="GL274" s="54">
        <f t="shared" si="248"/>
        <v>0</v>
      </c>
      <c r="GM274" s="54">
        <f t="shared" si="248"/>
        <v>0</v>
      </c>
      <c r="GN274" s="54">
        <f t="shared" si="248"/>
        <v>0</v>
      </c>
      <c r="GO274" s="54">
        <f t="shared" si="248"/>
        <v>0</v>
      </c>
      <c r="GP274" s="54">
        <f t="shared" si="248"/>
        <v>0</v>
      </c>
      <c r="GQ274" s="54">
        <f t="shared" si="248"/>
        <v>0</v>
      </c>
      <c r="GR274" s="54">
        <f t="shared" si="248"/>
        <v>0</v>
      </c>
      <c r="GS274" s="54">
        <f t="shared" si="248"/>
        <v>0</v>
      </c>
      <c r="GT274" s="54">
        <f t="shared" si="248"/>
        <v>0</v>
      </c>
      <c r="GU274" s="54">
        <f t="shared" si="248"/>
        <v>0</v>
      </c>
      <c r="GV274" s="54">
        <f t="shared" si="248"/>
        <v>0</v>
      </c>
      <c r="GW274" s="54">
        <f t="shared" si="248"/>
        <v>0</v>
      </c>
      <c r="GX274" s="54">
        <f t="shared" si="248"/>
        <v>0</v>
      </c>
    </row>
    <row r="276" spans="1:245">
      <c r="A276" s="52">
        <v>5</v>
      </c>
      <c r="B276" s="52">
        <v>1</v>
      </c>
      <c r="C276" s="52"/>
      <c r="D276" s="52">
        <f>ROW(A285)</f>
        <v>285</v>
      </c>
      <c r="E276" s="52"/>
      <c r="F276" s="52" t="s">
        <v>140</v>
      </c>
      <c r="G276" s="52" t="s">
        <v>229</v>
      </c>
      <c r="H276" s="52"/>
      <c r="I276" s="52">
        <v>0</v>
      </c>
      <c r="J276" s="52"/>
      <c r="K276" s="52">
        <v>0</v>
      </c>
      <c r="L276" s="52"/>
      <c r="M276" s="52"/>
      <c r="N276" s="52"/>
      <c r="O276" s="52"/>
      <c r="P276" s="52"/>
      <c r="Q276" s="52"/>
      <c r="R276" s="52"/>
      <c r="S276" s="52">
        <v>0</v>
      </c>
      <c r="T276" s="52"/>
      <c r="U276" s="52"/>
      <c r="V276" s="52">
        <v>0</v>
      </c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>
        <v>0</v>
      </c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>
        <v>0</v>
      </c>
    </row>
    <row r="278" spans="1:245">
      <c r="A278" s="53">
        <v>52</v>
      </c>
      <c r="B278" s="53">
        <f t="shared" ref="B278:G278" si="249">B285</f>
        <v>1</v>
      </c>
      <c r="C278" s="53">
        <f t="shared" si="249"/>
        <v>5</v>
      </c>
      <c r="D278" s="53">
        <f t="shared" si="249"/>
        <v>276</v>
      </c>
      <c r="E278" s="53">
        <f t="shared" si="249"/>
        <v>0</v>
      </c>
      <c r="F278" s="53" t="str">
        <f t="shared" si="249"/>
        <v>Новый подраздел</v>
      </c>
      <c r="G278" s="53" t="str">
        <f t="shared" si="249"/>
        <v>Ремонт асфальтобетонного покрытия - 200,0 м2</v>
      </c>
      <c r="H278" s="53"/>
      <c r="I278" s="53"/>
      <c r="J278" s="53"/>
      <c r="K278" s="53"/>
      <c r="L278" s="53"/>
      <c r="M278" s="53"/>
      <c r="N278" s="53"/>
      <c r="O278" s="53">
        <f t="shared" ref="O278:AT278" si="250">O285</f>
        <v>136222.43</v>
      </c>
      <c r="P278" s="53">
        <f t="shared" si="250"/>
        <v>75748</v>
      </c>
      <c r="Q278" s="53">
        <f t="shared" si="250"/>
        <v>47866.43</v>
      </c>
      <c r="R278" s="53">
        <f t="shared" si="250"/>
        <v>24366.48</v>
      </c>
      <c r="S278" s="53">
        <f t="shared" si="250"/>
        <v>12608</v>
      </c>
      <c r="T278" s="53">
        <f t="shared" si="250"/>
        <v>0</v>
      </c>
      <c r="U278" s="53">
        <f t="shared" si="250"/>
        <v>46</v>
      </c>
      <c r="V278" s="53">
        <f t="shared" si="250"/>
        <v>0</v>
      </c>
      <c r="W278" s="53">
        <f t="shared" si="250"/>
        <v>0</v>
      </c>
      <c r="X278" s="53">
        <f t="shared" si="250"/>
        <v>8825.6</v>
      </c>
      <c r="Y278" s="53">
        <f t="shared" si="250"/>
        <v>1260.8</v>
      </c>
      <c r="Z278" s="53">
        <f t="shared" si="250"/>
        <v>0</v>
      </c>
      <c r="AA278" s="53">
        <f t="shared" si="250"/>
        <v>0</v>
      </c>
      <c r="AB278" s="53">
        <f t="shared" si="250"/>
        <v>136222.43</v>
      </c>
      <c r="AC278" s="53">
        <f t="shared" si="250"/>
        <v>75748</v>
      </c>
      <c r="AD278" s="53">
        <f t="shared" si="250"/>
        <v>47866.43</v>
      </c>
      <c r="AE278" s="53">
        <f t="shared" si="250"/>
        <v>24366.48</v>
      </c>
      <c r="AF278" s="53">
        <f t="shared" si="250"/>
        <v>12608</v>
      </c>
      <c r="AG278" s="53">
        <f t="shared" si="250"/>
        <v>0</v>
      </c>
      <c r="AH278" s="53">
        <f t="shared" si="250"/>
        <v>46</v>
      </c>
      <c r="AI278" s="53">
        <f t="shared" si="250"/>
        <v>0</v>
      </c>
      <c r="AJ278" s="53">
        <f t="shared" si="250"/>
        <v>0</v>
      </c>
      <c r="AK278" s="53">
        <f t="shared" si="250"/>
        <v>8825.6</v>
      </c>
      <c r="AL278" s="53">
        <f t="shared" si="250"/>
        <v>1260.8</v>
      </c>
      <c r="AM278" s="53">
        <f t="shared" si="250"/>
        <v>0</v>
      </c>
      <c r="AN278" s="53">
        <f t="shared" si="250"/>
        <v>0</v>
      </c>
      <c r="AO278" s="53">
        <f t="shared" si="250"/>
        <v>0</v>
      </c>
      <c r="AP278" s="53">
        <f t="shared" si="250"/>
        <v>0</v>
      </c>
      <c r="AQ278" s="53">
        <f t="shared" si="250"/>
        <v>0</v>
      </c>
      <c r="AR278" s="53">
        <f t="shared" si="250"/>
        <v>155400.26999999999</v>
      </c>
      <c r="AS278" s="53">
        <f t="shared" si="250"/>
        <v>0</v>
      </c>
      <c r="AT278" s="53">
        <f t="shared" si="250"/>
        <v>0</v>
      </c>
      <c r="AU278" s="53">
        <f t="shared" ref="AU278:BZ278" si="251">AU285</f>
        <v>155400.26999999999</v>
      </c>
      <c r="AV278" s="53">
        <f t="shared" si="251"/>
        <v>75748</v>
      </c>
      <c r="AW278" s="53">
        <f t="shared" si="251"/>
        <v>75748</v>
      </c>
      <c r="AX278" s="53">
        <f t="shared" si="251"/>
        <v>0</v>
      </c>
      <c r="AY278" s="53">
        <f t="shared" si="251"/>
        <v>75748</v>
      </c>
      <c r="AZ278" s="53">
        <f t="shared" si="251"/>
        <v>0</v>
      </c>
      <c r="BA278" s="53">
        <f t="shared" si="251"/>
        <v>0</v>
      </c>
      <c r="BB278" s="53">
        <f t="shared" si="251"/>
        <v>0</v>
      </c>
      <c r="BC278" s="53">
        <f t="shared" si="251"/>
        <v>0</v>
      </c>
      <c r="BD278" s="53">
        <f t="shared" si="251"/>
        <v>0</v>
      </c>
      <c r="BE278" s="53">
        <f t="shared" si="251"/>
        <v>0</v>
      </c>
      <c r="BF278" s="53">
        <f t="shared" si="251"/>
        <v>0</v>
      </c>
      <c r="BG278" s="53">
        <f t="shared" si="251"/>
        <v>0</v>
      </c>
      <c r="BH278" s="53">
        <f t="shared" si="251"/>
        <v>0</v>
      </c>
      <c r="BI278" s="53">
        <f t="shared" si="251"/>
        <v>0</v>
      </c>
      <c r="BJ278" s="53">
        <f t="shared" si="251"/>
        <v>0</v>
      </c>
      <c r="BK278" s="53">
        <f t="shared" si="251"/>
        <v>0</v>
      </c>
      <c r="BL278" s="53">
        <f t="shared" si="251"/>
        <v>0</v>
      </c>
      <c r="BM278" s="53">
        <f t="shared" si="251"/>
        <v>0</v>
      </c>
      <c r="BN278" s="53">
        <f t="shared" si="251"/>
        <v>0</v>
      </c>
      <c r="BO278" s="53">
        <f t="shared" si="251"/>
        <v>0</v>
      </c>
      <c r="BP278" s="53">
        <f t="shared" si="251"/>
        <v>0</v>
      </c>
      <c r="BQ278" s="53">
        <f t="shared" si="251"/>
        <v>0</v>
      </c>
      <c r="BR278" s="53">
        <f t="shared" si="251"/>
        <v>0</v>
      </c>
      <c r="BS278" s="53">
        <f t="shared" si="251"/>
        <v>0</v>
      </c>
      <c r="BT278" s="53">
        <f t="shared" si="251"/>
        <v>0</v>
      </c>
      <c r="BU278" s="53">
        <f t="shared" si="251"/>
        <v>0</v>
      </c>
      <c r="BV278" s="53">
        <f t="shared" si="251"/>
        <v>0</v>
      </c>
      <c r="BW278" s="53">
        <f t="shared" si="251"/>
        <v>0</v>
      </c>
      <c r="BX278" s="53">
        <f t="shared" si="251"/>
        <v>0</v>
      </c>
      <c r="BY278" s="53">
        <f t="shared" si="251"/>
        <v>0</v>
      </c>
      <c r="BZ278" s="53">
        <f t="shared" si="251"/>
        <v>0</v>
      </c>
      <c r="CA278" s="53">
        <f t="shared" ref="CA278:DF278" si="252">CA285</f>
        <v>155400.26999999999</v>
      </c>
      <c r="CB278" s="53">
        <f t="shared" si="252"/>
        <v>0</v>
      </c>
      <c r="CC278" s="53">
        <f t="shared" si="252"/>
        <v>0</v>
      </c>
      <c r="CD278" s="53">
        <f t="shared" si="252"/>
        <v>155400.26999999999</v>
      </c>
      <c r="CE278" s="53">
        <f t="shared" si="252"/>
        <v>75748</v>
      </c>
      <c r="CF278" s="53">
        <f t="shared" si="252"/>
        <v>75748</v>
      </c>
      <c r="CG278" s="53">
        <f t="shared" si="252"/>
        <v>0</v>
      </c>
      <c r="CH278" s="53">
        <f t="shared" si="252"/>
        <v>75748</v>
      </c>
      <c r="CI278" s="53">
        <f t="shared" si="252"/>
        <v>0</v>
      </c>
      <c r="CJ278" s="53">
        <f t="shared" si="252"/>
        <v>0</v>
      </c>
      <c r="CK278" s="53">
        <f t="shared" si="252"/>
        <v>0</v>
      </c>
      <c r="CL278" s="53">
        <f t="shared" si="252"/>
        <v>0</v>
      </c>
      <c r="CM278" s="53">
        <f t="shared" si="252"/>
        <v>0</v>
      </c>
      <c r="CN278" s="53">
        <f t="shared" si="252"/>
        <v>0</v>
      </c>
      <c r="CO278" s="53">
        <f t="shared" si="252"/>
        <v>0</v>
      </c>
      <c r="CP278" s="53">
        <f t="shared" si="252"/>
        <v>0</v>
      </c>
      <c r="CQ278" s="53">
        <f t="shared" si="252"/>
        <v>0</v>
      </c>
      <c r="CR278" s="53">
        <f t="shared" si="252"/>
        <v>0</v>
      </c>
      <c r="CS278" s="53">
        <f t="shared" si="252"/>
        <v>0</v>
      </c>
      <c r="CT278" s="53">
        <f t="shared" si="252"/>
        <v>0</v>
      </c>
      <c r="CU278" s="53">
        <f t="shared" si="252"/>
        <v>0</v>
      </c>
      <c r="CV278" s="53">
        <f t="shared" si="252"/>
        <v>0</v>
      </c>
      <c r="CW278" s="53">
        <f t="shared" si="252"/>
        <v>0</v>
      </c>
      <c r="CX278" s="53">
        <f t="shared" si="252"/>
        <v>0</v>
      </c>
      <c r="CY278" s="53">
        <f t="shared" si="252"/>
        <v>0</v>
      </c>
      <c r="CZ278" s="53">
        <f t="shared" si="252"/>
        <v>0</v>
      </c>
      <c r="DA278" s="53">
        <f t="shared" si="252"/>
        <v>0</v>
      </c>
      <c r="DB278" s="53">
        <f t="shared" si="252"/>
        <v>0</v>
      </c>
      <c r="DC278" s="53">
        <f t="shared" si="252"/>
        <v>0</v>
      </c>
      <c r="DD278" s="53">
        <f t="shared" si="252"/>
        <v>0</v>
      </c>
      <c r="DE278" s="53">
        <f t="shared" si="252"/>
        <v>0</v>
      </c>
      <c r="DF278" s="53">
        <f t="shared" si="252"/>
        <v>0</v>
      </c>
      <c r="DG278" s="54">
        <f t="shared" ref="DG278:EL278" si="253">DG285</f>
        <v>0</v>
      </c>
      <c r="DH278" s="54">
        <f t="shared" si="253"/>
        <v>0</v>
      </c>
      <c r="DI278" s="54">
        <f t="shared" si="253"/>
        <v>0</v>
      </c>
      <c r="DJ278" s="54">
        <f t="shared" si="253"/>
        <v>0</v>
      </c>
      <c r="DK278" s="54">
        <f t="shared" si="253"/>
        <v>0</v>
      </c>
      <c r="DL278" s="54">
        <f t="shared" si="253"/>
        <v>0</v>
      </c>
      <c r="DM278" s="54">
        <f t="shared" si="253"/>
        <v>0</v>
      </c>
      <c r="DN278" s="54">
        <f t="shared" si="253"/>
        <v>0</v>
      </c>
      <c r="DO278" s="54">
        <f t="shared" si="253"/>
        <v>0</v>
      </c>
      <c r="DP278" s="54">
        <f t="shared" si="253"/>
        <v>0</v>
      </c>
      <c r="DQ278" s="54">
        <f t="shared" si="253"/>
        <v>0</v>
      </c>
      <c r="DR278" s="54">
        <f t="shared" si="253"/>
        <v>0</v>
      </c>
      <c r="DS278" s="54">
        <f t="shared" si="253"/>
        <v>0</v>
      </c>
      <c r="DT278" s="54">
        <f t="shared" si="253"/>
        <v>0</v>
      </c>
      <c r="DU278" s="54">
        <f t="shared" si="253"/>
        <v>0</v>
      </c>
      <c r="DV278" s="54">
        <f t="shared" si="253"/>
        <v>0</v>
      </c>
      <c r="DW278" s="54">
        <f t="shared" si="253"/>
        <v>0</v>
      </c>
      <c r="DX278" s="54">
        <f t="shared" si="253"/>
        <v>0</v>
      </c>
      <c r="DY278" s="54">
        <f t="shared" si="253"/>
        <v>0</v>
      </c>
      <c r="DZ278" s="54">
        <f t="shared" si="253"/>
        <v>0</v>
      </c>
      <c r="EA278" s="54">
        <f t="shared" si="253"/>
        <v>0</v>
      </c>
      <c r="EB278" s="54">
        <f t="shared" si="253"/>
        <v>0</v>
      </c>
      <c r="EC278" s="54">
        <f t="shared" si="253"/>
        <v>0</v>
      </c>
      <c r="ED278" s="54">
        <f t="shared" si="253"/>
        <v>0</v>
      </c>
      <c r="EE278" s="54">
        <f t="shared" si="253"/>
        <v>0</v>
      </c>
      <c r="EF278" s="54">
        <f t="shared" si="253"/>
        <v>0</v>
      </c>
      <c r="EG278" s="54">
        <f t="shared" si="253"/>
        <v>0</v>
      </c>
      <c r="EH278" s="54">
        <f t="shared" si="253"/>
        <v>0</v>
      </c>
      <c r="EI278" s="54">
        <f t="shared" si="253"/>
        <v>0</v>
      </c>
      <c r="EJ278" s="54">
        <f t="shared" si="253"/>
        <v>0</v>
      </c>
      <c r="EK278" s="54">
        <f t="shared" si="253"/>
        <v>0</v>
      </c>
      <c r="EL278" s="54">
        <f t="shared" si="253"/>
        <v>0</v>
      </c>
      <c r="EM278" s="54">
        <f t="shared" ref="EM278:FR278" si="254">EM285</f>
        <v>0</v>
      </c>
      <c r="EN278" s="54">
        <f t="shared" si="254"/>
        <v>0</v>
      </c>
      <c r="EO278" s="54">
        <f t="shared" si="254"/>
        <v>0</v>
      </c>
      <c r="EP278" s="54">
        <f t="shared" si="254"/>
        <v>0</v>
      </c>
      <c r="EQ278" s="54">
        <f t="shared" si="254"/>
        <v>0</v>
      </c>
      <c r="ER278" s="54">
        <f t="shared" si="254"/>
        <v>0</v>
      </c>
      <c r="ES278" s="54">
        <f t="shared" si="254"/>
        <v>0</v>
      </c>
      <c r="ET278" s="54">
        <f t="shared" si="254"/>
        <v>0</v>
      </c>
      <c r="EU278" s="54">
        <f t="shared" si="254"/>
        <v>0</v>
      </c>
      <c r="EV278" s="54">
        <f t="shared" si="254"/>
        <v>0</v>
      </c>
      <c r="EW278" s="54">
        <f t="shared" si="254"/>
        <v>0</v>
      </c>
      <c r="EX278" s="54">
        <f t="shared" si="254"/>
        <v>0</v>
      </c>
      <c r="EY278" s="54">
        <f t="shared" si="254"/>
        <v>0</v>
      </c>
      <c r="EZ278" s="54">
        <f t="shared" si="254"/>
        <v>0</v>
      </c>
      <c r="FA278" s="54">
        <f t="shared" si="254"/>
        <v>0</v>
      </c>
      <c r="FB278" s="54">
        <f t="shared" si="254"/>
        <v>0</v>
      </c>
      <c r="FC278" s="54">
        <f t="shared" si="254"/>
        <v>0</v>
      </c>
      <c r="FD278" s="54">
        <f t="shared" si="254"/>
        <v>0</v>
      </c>
      <c r="FE278" s="54">
        <f t="shared" si="254"/>
        <v>0</v>
      </c>
      <c r="FF278" s="54">
        <f t="shared" si="254"/>
        <v>0</v>
      </c>
      <c r="FG278" s="54">
        <f t="shared" si="254"/>
        <v>0</v>
      </c>
      <c r="FH278" s="54">
        <f t="shared" si="254"/>
        <v>0</v>
      </c>
      <c r="FI278" s="54">
        <f t="shared" si="254"/>
        <v>0</v>
      </c>
      <c r="FJ278" s="54">
        <f t="shared" si="254"/>
        <v>0</v>
      </c>
      <c r="FK278" s="54">
        <f t="shared" si="254"/>
        <v>0</v>
      </c>
      <c r="FL278" s="54">
        <f t="shared" si="254"/>
        <v>0</v>
      </c>
      <c r="FM278" s="54">
        <f t="shared" si="254"/>
        <v>0</v>
      </c>
      <c r="FN278" s="54">
        <f t="shared" si="254"/>
        <v>0</v>
      </c>
      <c r="FO278" s="54">
        <f t="shared" si="254"/>
        <v>0</v>
      </c>
      <c r="FP278" s="54">
        <f t="shared" si="254"/>
        <v>0</v>
      </c>
      <c r="FQ278" s="54">
        <f t="shared" si="254"/>
        <v>0</v>
      </c>
      <c r="FR278" s="54">
        <f t="shared" si="254"/>
        <v>0</v>
      </c>
      <c r="FS278" s="54">
        <f t="shared" ref="FS278:GX278" si="255">FS285</f>
        <v>0</v>
      </c>
      <c r="FT278" s="54">
        <f t="shared" si="255"/>
        <v>0</v>
      </c>
      <c r="FU278" s="54">
        <f t="shared" si="255"/>
        <v>0</v>
      </c>
      <c r="FV278" s="54">
        <f t="shared" si="255"/>
        <v>0</v>
      </c>
      <c r="FW278" s="54">
        <f t="shared" si="255"/>
        <v>0</v>
      </c>
      <c r="FX278" s="54">
        <f t="shared" si="255"/>
        <v>0</v>
      </c>
      <c r="FY278" s="54">
        <f t="shared" si="255"/>
        <v>0</v>
      </c>
      <c r="FZ278" s="54">
        <f t="shared" si="255"/>
        <v>0</v>
      </c>
      <c r="GA278" s="54">
        <f t="shared" si="255"/>
        <v>0</v>
      </c>
      <c r="GB278" s="54">
        <f t="shared" si="255"/>
        <v>0</v>
      </c>
      <c r="GC278" s="54">
        <f t="shared" si="255"/>
        <v>0</v>
      </c>
      <c r="GD278" s="54">
        <f t="shared" si="255"/>
        <v>0</v>
      </c>
      <c r="GE278" s="54">
        <f t="shared" si="255"/>
        <v>0</v>
      </c>
      <c r="GF278" s="54">
        <f t="shared" si="255"/>
        <v>0</v>
      </c>
      <c r="GG278" s="54">
        <f t="shared" si="255"/>
        <v>0</v>
      </c>
      <c r="GH278" s="54">
        <f t="shared" si="255"/>
        <v>0</v>
      </c>
      <c r="GI278" s="54">
        <f t="shared" si="255"/>
        <v>0</v>
      </c>
      <c r="GJ278" s="54">
        <f t="shared" si="255"/>
        <v>0</v>
      </c>
      <c r="GK278" s="54">
        <f t="shared" si="255"/>
        <v>0</v>
      </c>
      <c r="GL278" s="54">
        <f t="shared" si="255"/>
        <v>0</v>
      </c>
      <c r="GM278" s="54">
        <f t="shared" si="255"/>
        <v>0</v>
      </c>
      <c r="GN278" s="54">
        <f t="shared" si="255"/>
        <v>0</v>
      </c>
      <c r="GO278" s="54">
        <f t="shared" si="255"/>
        <v>0</v>
      </c>
      <c r="GP278" s="54">
        <f t="shared" si="255"/>
        <v>0</v>
      </c>
      <c r="GQ278" s="54">
        <f t="shared" si="255"/>
        <v>0</v>
      </c>
      <c r="GR278" s="54">
        <f t="shared" si="255"/>
        <v>0</v>
      </c>
      <c r="GS278" s="54">
        <f t="shared" si="255"/>
        <v>0</v>
      </c>
      <c r="GT278" s="54">
        <f t="shared" si="255"/>
        <v>0</v>
      </c>
      <c r="GU278" s="54">
        <f t="shared" si="255"/>
        <v>0</v>
      </c>
      <c r="GV278" s="54">
        <f t="shared" si="255"/>
        <v>0</v>
      </c>
      <c r="GW278" s="54">
        <f t="shared" si="255"/>
        <v>0</v>
      </c>
      <c r="GX278" s="54">
        <f t="shared" si="255"/>
        <v>0</v>
      </c>
    </row>
    <row r="280" spans="1:245">
      <c r="A280">
        <v>17</v>
      </c>
      <c r="B280">
        <v>1</v>
      </c>
      <c r="D280">
        <f>ROW(EtalonRes!A67)</f>
        <v>67</v>
      </c>
      <c r="E280" t="s">
        <v>142</v>
      </c>
      <c r="F280" t="s">
        <v>143</v>
      </c>
      <c r="G280" t="s">
        <v>144</v>
      </c>
      <c r="H280" t="s">
        <v>39</v>
      </c>
      <c r="I280">
        <v>200</v>
      </c>
      <c r="J280">
        <v>0</v>
      </c>
      <c r="K280">
        <v>200</v>
      </c>
      <c r="O280">
        <f t="shared" ref="O280:O283" si="256">ROUND(CP280,2)</f>
        <v>106660</v>
      </c>
      <c r="P280">
        <f t="shared" ref="P280:P283" si="257">ROUND(CQ280*I280,2)</f>
        <v>75748</v>
      </c>
      <c r="Q280">
        <f t="shared" ref="Q280:Q283" si="258">ROUND(CR280*I280,2)</f>
        <v>18304</v>
      </c>
      <c r="R280">
        <f t="shared" ref="R280:R283" si="259">ROUND(CS280*I280,2)</f>
        <v>8418</v>
      </c>
      <c r="S280">
        <f t="shared" ref="S280:S283" si="260">ROUND(CT280*I280,2)</f>
        <v>12608</v>
      </c>
      <c r="T280">
        <f t="shared" ref="T280:T283" si="261">ROUND(CU280*I280,2)</f>
        <v>0</v>
      </c>
      <c r="U280">
        <f t="shared" ref="U280:U283" si="262">CV280*I280</f>
        <v>46</v>
      </c>
      <c r="V280">
        <f t="shared" ref="V280:V283" si="263">CW280*I280</f>
        <v>0</v>
      </c>
      <c r="W280">
        <f t="shared" ref="W280:W283" si="264">ROUND(CX280*I280,2)</f>
        <v>0</v>
      </c>
      <c r="X280">
        <f t="shared" ref="X280:X283" si="265">ROUND(CY280,2)</f>
        <v>8825.6</v>
      </c>
      <c r="Y280">
        <f t="shared" ref="Y280:Y283" si="266">ROUND(CZ280,2)</f>
        <v>1260.8</v>
      </c>
      <c r="AA280">
        <v>52146028</v>
      </c>
      <c r="AB280">
        <f t="shared" ref="AB280:AB283" si="267">ROUND((AC280+AD280+AF280),6)</f>
        <v>533.29999999999995</v>
      </c>
      <c r="AC280">
        <f t="shared" ref="AC280:AC283" si="268">ROUND((ES280),6)</f>
        <v>378.74</v>
      </c>
      <c r="AD280">
        <f t="shared" ref="AD280:AD282" si="269">ROUND((((ET280)-(EU280))+AE280),6)</f>
        <v>91.52</v>
      </c>
      <c r="AE280">
        <f t="shared" ref="AE280:AE282" si="270">ROUND((EU280),6)</f>
        <v>42.09</v>
      </c>
      <c r="AF280">
        <f t="shared" ref="AF280:AF282" si="271">ROUND((EV280),6)</f>
        <v>63.04</v>
      </c>
      <c r="AG280">
        <f t="shared" ref="AG280:AG283" si="272">ROUND((AP280),6)</f>
        <v>0</v>
      </c>
      <c r="AH280">
        <f t="shared" ref="AH280:AH282" si="273">(EW280)</f>
        <v>0.23</v>
      </c>
      <c r="AI280">
        <f t="shared" ref="AI280:AI282" si="274">(EX280)</f>
        <v>0</v>
      </c>
      <c r="AJ280">
        <f t="shared" ref="AJ280:AJ283" si="275">(AS280)</f>
        <v>0</v>
      </c>
      <c r="AK280">
        <v>533.29999999999995</v>
      </c>
      <c r="AL280">
        <v>378.74</v>
      </c>
      <c r="AM280">
        <v>91.52</v>
      </c>
      <c r="AN280">
        <v>42.09</v>
      </c>
      <c r="AO280">
        <v>63.04</v>
      </c>
      <c r="AP280">
        <v>0</v>
      </c>
      <c r="AQ280">
        <v>0.23</v>
      </c>
      <c r="AR280">
        <v>0</v>
      </c>
      <c r="AS280">
        <v>0</v>
      </c>
      <c r="AT280">
        <v>70</v>
      </c>
      <c r="AU280">
        <v>10</v>
      </c>
      <c r="AV280">
        <v>1</v>
      </c>
      <c r="AW280">
        <v>1</v>
      </c>
      <c r="AZ280">
        <v>1</v>
      </c>
      <c r="BA280">
        <v>1</v>
      </c>
      <c r="BB280">
        <v>1</v>
      </c>
      <c r="BC280">
        <v>1</v>
      </c>
      <c r="BH280">
        <v>0</v>
      </c>
      <c r="BI280">
        <v>4</v>
      </c>
      <c r="BJ280" t="s">
        <v>145</v>
      </c>
      <c r="BM280">
        <v>0</v>
      </c>
      <c r="BN280">
        <v>0</v>
      </c>
      <c r="BP280">
        <v>0</v>
      </c>
      <c r="BQ280">
        <v>1</v>
      </c>
      <c r="BR280">
        <v>0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Z280">
        <v>70</v>
      </c>
      <c r="CA280">
        <v>10</v>
      </c>
      <c r="CE280">
        <v>0</v>
      </c>
      <c r="CF280">
        <v>0</v>
      </c>
      <c r="CG280">
        <v>0</v>
      </c>
      <c r="CM280">
        <v>0</v>
      </c>
      <c r="CO280">
        <v>0</v>
      </c>
      <c r="CP280">
        <f t="shared" ref="CP280:CP283" si="276">(P280+Q280+S280)</f>
        <v>106660</v>
      </c>
      <c r="CQ280">
        <f t="shared" ref="CQ280:CQ283" si="277">(AC280*BC280*AW280)</f>
        <v>378.74</v>
      </c>
      <c r="CR280">
        <f t="shared" ref="CR280:CR282" si="278">((((ET280)*BB280-(EU280)*BS280)+AE280*BS280)*AV280)</f>
        <v>91.52</v>
      </c>
      <c r="CS280">
        <f t="shared" ref="CS280:CS283" si="279">(AE280*BS280*AV280)</f>
        <v>42.09</v>
      </c>
      <c r="CT280">
        <f t="shared" ref="CT280:CT283" si="280">(AF280*BA280*AV280)</f>
        <v>63.04</v>
      </c>
      <c r="CU280">
        <f t="shared" ref="CU280:CU283" si="281">AG280</f>
        <v>0</v>
      </c>
      <c r="CV280">
        <f t="shared" ref="CV280:CV283" si="282">(AH280*AV280)</f>
        <v>0.23</v>
      </c>
      <c r="CW280">
        <f t="shared" ref="CW280:CW283" si="283">AI280</f>
        <v>0</v>
      </c>
      <c r="CX280">
        <f t="shared" ref="CX280:CX283" si="284">AJ280</f>
        <v>0</v>
      </c>
      <c r="CY280">
        <f t="shared" ref="CY280:CY283" si="285">((S280*BZ280)/100)</f>
        <v>8825.6</v>
      </c>
      <c r="CZ280">
        <f t="shared" ref="CZ280:CZ283" si="286">((S280*CA280)/100)</f>
        <v>1260.8</v>
      </c>
      <c r="DN280">
        <v>0</v>
      </c>
      <c r="DO280">
        <v>0</v>
      </c>
      <c r="DP280">
        <v>1</v>
      </c>
      <c r="DQ280">
        <v>1</v>
      </c>
      <c r="DU280">
        <v>1005</v>
      </c>
      <c r="DV280" t="s">
        <v>39</v>
      </c>
      <c r="DW280" t="s">
        <v>39</v>
      </c>
      <c r="DX280">
        <v>1</v>
      </c>
      <c r="EE280">
        <v>51761345</v>
      </c>
      <c r="EF280">
        <v>1</v>
      </c>
      <c r="EG280" t="s">
        <v>18</v>
      </c>
      <c r="EH280">
        <v>0</v>
      </c>
      <c r="EJ280">
        <v>4</v>
      </c>
      <c r="EK280">
        <v>0</v>
      </c>
      <c r="EL280" t="s">
        <v>146</v>
      </c>
      <c r="EM280" t="s">
        <v>147</v>
      </c>
      <c r="EQ280">
        <v>0</v>
      </c>
      <c r="ER280">
        <v>533.29999999999995</v>
      </c>
      <c r="ES280">
        <v>378.74</v>
      </c>
      <c r="ET280">
        <v>91.52</v>
      </c>
      <c r="EU280">
        <v>42.09</v>
      </c>
      <c r="EV280">
        <v>63.04</v>
      </c>
      <c r="EW280">
        <v>0.23</v>
      </c>
      <c r="EX280">
        <v>0</v>
      </c>
      <c r="EY280">
        <v>0</v>
      </c>
      <c r="FQ280">
        <v>0</v>
      </c>
      <c r="FR280">
        <f t="shared" ref="FR280:FR283" si="287">ROUND(IF(AND(BH280=3,BI280=3),P280,0),2)</f>
        <v>0</v>
      </c>
      <c r="FS280">
        <v>0</v>
      </c>
      <c r="FX280">
        <v>70</v>
      </c>
      <c r="FY280">
        <v>10</v>
      </c>
      <c r="GD280">
        <v>0</v>
      </c>
      <c r="GF280">
        <v>196493599</v>
      </c>
      <c r="GG280">
        <v>2</v>
      </c>
      <c r="GH280">
        <v>1</v>
      </c>
      <c r="GI280">
        <v>-2</v>
      </c>
      <c r="GJ280">
        <v>0</v>
      </c>
      <c r="GK280">
        <f>ROUND(R280*(R12)/100,2)</f>
        <v>9091.44</v>
      </c>
      <c r="GL280">
        <f t="shared" ref="GL280:GL283" si="288">ROUND(IF(AND(BH280=3,BI280=3,FS280&lt;&gt;0),P280,0),2)</f>
        <v>0</v>
      </c>
      <c r="GM280">
        <f t="shared" ref="GM280:GM281" si="289">ROUND(O280+X280+Y280+GK280,2)+GX280</f>
        <v>125837.84</v>
      </c>
      <c r="GN280">
        <f t="shared" ref="GN280:GN281" si="290">IF(OR(BI280=0,BI280=1),ROUND(O280+X280+Y280+GK280,2),0)</f>
        <v>0</v>
      </c>
      <c r="GO280">
        <f t="shared" ref="GO280:GO281" si="291">IF(BI280=2,ROUND(O280+X280+Y280+GK280,2),0)</f>
        <v>0</v>
      </c>
      <c r="GP280">
        <f t="shared" ref="GP280:GP281" si="292">IF(BI280=4,ROUND(O280+X280+Y280+GK280,2)+GX280,0)</f>
        <v>125837.84</v>
      </c>
      <c r="GR280">
        <v>0</v>
      </c>
      <c r="GS280">
        <v>3</v>
      </c>
      <c r="GT280">
        <v>0</v>
      </c>
      <c r="GV280">
        <f t="shared" ref="GV280:GV283" si="293">ROUND((GT280),6)</f>
        <v>0</v>
      </c>
      <c r="GW280">
        <v>1</v>
      </c>
      <c r="GX280">
        <f t="shared" ref="GX280:GX283" si="294">ROUND(HC280*I280,2)</f>
        <v>0</v>
      </c>
      <c r="HA280">
        <v>0</v>
      </c>
      <c r="HB280">
        <v>0</v>
      </c>
      <c r="HC280">
        <f t="shared" ref="HC280:HC283" si="295">GV280*GW280</f>
        <v>0</v>
      </c>
      <c r="IK280">
        <v>0</v>
      </c>
    </row>
    <row r="281" spans="1:245">
      <c r="A281">
        <v>18</v>
      </c>
      <c r="B281">
        <v>1</v>
      </c>
      <c r="E281" t="s">
        <v>148</v>
      </c>
      <c r="F281" t="s">
        <v>149</v>
      </c>
      <c r="G281" t="s">
        <v>150</v>
      </c>
      <c r="H281" t="s">
        <v>151</v>
      </c>
      <c r="I281">
        <f>I280*J281</f>
        <v>-24</v>
      </c>
      <c r="J281">
        <v>-0.12</v>
      </c>
      <c r="K281">
        <v>-0.12</v>
      </c>
      <c r="O281">
        <f t="shared" si="256"/>
        <v>0</v>
      </c>
      <c r="P281">
        <f t="shared" si="257"/>
        <v>0</v>
      </c>
      <c r="Q281">
        <f t="shared" si="258"/>
        <v>0</v>
      </c>
      <c r="R281">
        <f t="shared" si="259"/>
        <v>0</v>
      </c>
      <c r="S281">
        <f t="shared" si="260"/>
        <v>0</v>
      </c>
      <c r="T281">
        <f t="shared" si="261"/>
        <v>0</v>
      </c>
      <c r="U281">
        <f t="shared" si="262"/>
        <v>0</v>
      </c>
      <c r="V281">
        <f t="shared" si="263"/>
        <v>0</v>
      </c>
      <c r="W281">
        <f t="shared" si="264"/>
        <v>0</v>
      </c>
      <c r="X281">
        <f t="shared" si="265"/>
        <v>0</v>
      </c>
      <c r="Y281">
        <f t="shared" si="266"/>
        <v>0</v>
      </c>
      <c r="AA281">
        <v>52146028</v>
      </c>
      <c r="AB281">
        <f t="shared" si="267"/>
        <v>0</v>
      </c>
      <c r="AC281">
        <f t="shared" si="268"/>
        <v>0</v>
      </c>
      <c r="AD281">
        <f t="shared" si="269"/>
        <v>0</v>
      </c>
      <c r="AE281">
        <f t="shared" si="270"/>
        <v>0</v>
      </c>
      <c r="AF281">
        <f t="shared" si="271"/>
        <v>0</v>
      </c>
      <c r="AG281">
        <f t="shared" si="272"/>
        <v>0</v>
      </c>
      <c r="AH281">
        <f t="shared" si="273"/>
        <v>0</v>
      </c>
      <c r="AI281">
        <f t="shared" si="274"/>
        <v>0</v>
      </c>
      <c r="AJ281">
        <f t="shared" si="275"/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70</v>
      </c>
      <c r="AU281">
        <v>10</v>
      </c>
      <c r="AV281">
        <v>1</v>
      </c>
      <c r="AW281">
        <v>1</v>
      </c>
      <c r="AZ281">
        <v>1</v>
      </c>
      <c r="BA281">
        <v>1</v>
      </c>
      <c r="BB281">
        <v>1</v>
      </c>
      <c r="BC281">
        <v>1</v>
      </c>
      <c r="BH281">
        <v>3</v>
      </c>
      <c r="BI281">
        <v>4</v>
      </c>
      <c r="BM281">
        <v>0</v>
      </c>
      <c r="BN281">
        <v>0</v>
      </c>
      <c r="BP281">
        <v>0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Z281">
        <v>70</v>
      </c>
      <c r="CA281">
        <v>10</v>
      </c>
      <c r="CE281">
        <v>0</v>
      </c>
      <c r="CF281">
        <v>0</v>
      </c>
      <c r="CG281">
        <v>0</v>
      </c>
      <c r="CM281">
        <v>0</v>
      </c>
      <c r="CO281">
        <v>0</v>
      </c>
      <c r="CP281">
        <f t="shared" si="276"/>
        <v>0</v>
      </c>
      <c r="CQ281">
        <f t="shared" si="277"/>
        <v>0</v>
      </c>
      <c r="CR281">
        <f t="shared" si="278"/>
        <v>0</v>
      </c>
      <c r="CS281">
        <f t="shared" si="279"/>
        <v>0</v>
      </c>
      <c r="CT281">
        <f t="shared" si="280"/>
        <v>0</v>
      </c>
      <c r="CU281">
        <f t="shared" si="281"/>
        <v>0</v>
      </c>
      <c r="CV281">
        <f t="shared" si="282"/>
        <v>0</v>
      </c>
      <c r="CW281">
        <f t="shared" si="283"/>
        <v>0</v>
      </c>
      <c r="CX281">
        <f t="shared" si="284"/>
        <v>0</v>
      </c>
      <c r="CY281">
        <f t="shared" si="285"/>
        <v>0</v>
      </c>
      <c r="CZ281">
        <f t="shared" si="286"/>
        <v>0</v>
      </c>
      <c r="DN281">
        <v>0</v>
      </c>
      <c r="DO281">
        <v>0</v>
      </c>
      <c r="DP281">
        <v>1</v>
      </c>
      <c r="DQ281">
        <v>1</v>
      </c>
      <c r="DU281">
        <v>1009</v>
      </c>
      <c r="DV281" t="s">
        <v>151</v>
      </c>
      <c r="DW281" t="s">
        <v>151</v>
      </c>
      <c r="DX281">
        <v>1000</v>
      </c>
      <c r="EE281">
        <v>51761345</v>
      </c>
      <c r="EF281">
        <v>1</v>
      </c>
      <c r="EG281" t="s">
        <v>18</v>
      </c>
      <c r="EH281">
        <v>0</v>
      </c>
      <c r="EJ281">
        <v>4</v>
      </c>
      <c r="EK281">
        <v>0</v>
      </c>
      <c r="EL281" t="s">
        <v>146</v>
      </c>
      <c r="EM281" t="s">
        <v>147</v>
      </c>
      <c r="EQ281">
        <v>32768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FQ281">
        <v>0</v>
      </c>
      <c r="FR281">
        <f t="shared" si="287"/>
        <v>0</v>
      </c>
      <c r="FS281">
        <v>0</v>
      </c>
      <c r="FX281">
        <v>70</v>
      </c>
      <c r="FY281">
        <v>10</v>
      </c>
      <c r="GD281">
        <v>0</v>
      </c>
      <c r="GF281">
        <v>1489638031</v>
      </c>
      <c r="GG281">
        <v>2</v>
      </c>
      <c r="GH281">
        <v>1</v>
      </c>
      <c r="GI281">
        <v>-2</v>
      </c>
      <c r="GJ281">
        <v>0</v>
      </c>
      <c r="GK281">
        <f>ROUND(R281*(R12)/100,2)</f>
        <v>0</v>
      </c>
      <c r="GL281">
        <f t="shared" si="288"/>
        <v>0</v>
      </c>
      <c r="GM281">
        <f t="shared" si="289"/>
        <v>0</v>
      </c>
      <c r="GN281">
        <f t="shared" si="290"/>
        <v>0</v>
      </c>
      <c r="GO281">
        <f t="shared" si="291"/>
        <v>0</v>
      </c>
      <c r="GP281">
        <f t="shared" si="292"/>
        <v>0</v>
      </c>
      <c r="GR281">
        <v>0</v>
      </c>
      <c r="GS281">
        <v>3</v>
      </c>
      <c r="GT281">
        <v>0</v>
      </c>
      <c r="GV281">
        <f t="shared" si="293"/>
        <v>0</v>
      </c>
      <c r="GW281">
        <v>1</v>
      </c>
      <c r="GX281">
        <f t="shared" si="294"/>
        <v>0</v>
      </c>
      <c r="HA281">
        <v>0</v>
      </c>
      <c r="HB281">
        <v>0</v>
      </c>
      <c r="HC281">
        <f t="shared" si="295"/>
        <v>0</v>
      </c>
      <c r="IK281">
        <v>0</v>
      </c>
    </row>
    <row r="282" spans="1:245">
      <c r="A282">
        <v>17</v>
      </c>
      <c r="B282">
        <v>1</v>
      </c>
      <c r="D282">
        <f>ROW(EtalonRes!A69)</f>
        <v>69</v>
      </c>
      <c r="E282" t="s">
        <v>152</v>
      </c>
      <c r="F282" t="s">
        <v>153</v>
      </c>
      <c r="G282" t="s">
        <v>227</v>
      </c>
      <c r="H282" t="s">
        <v>151</v>
      </c>
      <c r="I282">
        <f>ROUND(24*0.8,9)</f>
        <v>19.2</v>
      </c>
      <c r="J282">
        <v>0</v>
      </c>
      <c r="K282">
        <f>ROUND(24*0.8,9)</f>
        <v>19.2</v>
      </c>
      <c r="O282">
        <f t="shared" si="256"/>
        <v>1175.42</v>
      </c>
      <c r="P282">
        <f t="shared" si="257"/>
        <v>0</v>
      </c>
      <c r="Q282">
        <f t="shared" si="258"/>
        <v>1175.42</v>
      </c>
      <c r="R282">
        <f t="shared" si="259"/>
        <v>633.79</v>
      </c>
      <c r="S282">
        <f t="shared" si="260"/>
        <v>0</v>
      </c>
      <c r="T282">
        <f t="shared" si="261"/>
        <v>0</v>
      </c>
      <c r="U282">
        <f t="shared" si="262"/>
        <v>0</v>
      </c>
      <c r="V282">
        <f t="shared" si="263"/>
        <v>0</v>
      </c>
      <c r="W282">
        <f t="shared" si="264"/>
        <v>0</v>
      </c>
      <c r="X282">
        <f t="shared" si="265"/>
        <v>0</v>
      </c>
      <c r="Y282">
        <f t="shared" si="266"/>
        <v>0</v>
      </c>
      <c r="AA282">
        <v>52146028</v>
      </c>
      <c r="AB282">
        <f t="shared" si="267"/>
        <v>61.22</v>
      </c>
      <c r="AC282">
        <f t="shared" si="268"/>
        <v>0</v>
      </c>
      <c r="AD282">
        <f t="shared" si="269"/>
        <v>61.22</v>
      </c>
      <c r="AE282">
        <f t="shared" si="270"/>
        <v>33.01</v>
      </c>
      <c r="AF282">
        <f t="shared" si="271"/>
        <v>0</v>
      </c>
      <c r="AG282">
        <f t="shared" si="272"/>
        <v>0</v>
      </c>
      <c r="AH282">
        <f t="shared" si="273"/>
        <v>0</v>
      </c>
      <c r="AI282">
        <f t="shared" si="274"/>
        <v>0</v>
      </c>
      <c r="AJ282">
        <f t="shared" si="275"/>
        <v>0</v>
      </c>
      <c r="AK282">
        <v>61.22</v>
      </c>
      <c r="AL282">
        <v>0</v>
      </c>
      <c r="AM282">
        <v>61.22</v>
      </c>
      <c r="AN282">
        <v>33.01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Z282">
        <v>1</v>
      </c>
      <c r="BA282">
        <v>1</v>
      </c>
      <c r="BB282">
        <v>1</v>
      </c>
      <c r="BC282">
        <v>1</v>
      </c>
      <c r="BH282">
        <v>0</v>
      </c>
      <c r="BI282">
        <v>4</v>
      </c>
      <c r="BJ282" t="s">
        <v>155</v>
      </c>
      <c r="BM282">
        <v>1</v>
      </c>
      <c r="BN282">
        <v>0</v>
      </c>
      <c r="BP282">
        <v>0</v>
      </c>
      <c r="BQ282">
        <v>1</v>
      </c>
      <c r="BR282">
        <v>0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Z282">
        <v>0</v>
      </c>
      <c r="CA282">
        <v>0</v>
      </c>
      <c r="CE282">
        <v>0</v>
      </c>
      <c r="CF282">
        <v>0</v>
      </c>
      <c r="CG282">
        <v>0</v>
      </c>
      <c r="CM282">
        <v>0</v>
      </c>
      <c r="CO282">
        <v>0</v>
      </c>
      <c r="CP282">
        <f t="shared" si="276"/>
        <v>1175.42</v>
      </c>
      <c r="CQ282">
        <f t="shared" si="277"/>
        <v>0</v>
      </c>
      <c r="CR282">
        <f t="shared" si="278"/>
        <v>61.22</v>
      </c>
      <c r="CS282">
        <f t="shared" si="279"/>
        <v>33.01</v>
      </c>
      <c r="CT282">
        <f t="shared" si="280"/>
        <v>0</v>
      </c>
      <c r="CU282">
        <f t="shared" si="281"/>
        <v>0</v>
      </c>
      <c r="CV282">
        <f t="shared" si="282"/>
        <v>0</v>
      </c>
      <c r="CW282">
        <f t="shared" si="283"/>
        <v>0</v>
      </c>
      <c r="CX282">
        <f t="shared" si="284"/>
        <v>0</v>
      </c>
      <c r="CY282">
        <f t="shared" si="285"/>
        <v>0</v>
      </c>
      <c r="CZ282">
        <f t="shared" si="286"/>
        <v>0</v>
      </c>
      <c r="DN282">
        <v>0</v>
      </c>
      <c r="DO282">
        <v>0</v>
      </c>
      <c r="DP282">
        <v>1</v>
      </c>
      <c r="DQ282">
        <v>1</v>
      </c>
      <c r="DU282">
        <v>1009</v>
      </c>
      <c r="DV282" t="s">
        <v>151</v>
      </c>
      <c r="DW282" t="s">
        <v>151</v>
      </c>
      <c r="DX282">
        <v>1000</v>
      </c>
      <c r="EE282">
        <v>51761347</v>
      </c>
      <c r="EF282">
        <v>1</v>
      </c>
      <c r="EG282" t="s">
        <v>18</v>
      </c>
      <c r="EH282">
        <v>0</v>
      </c>
      <c r="EJ282">
        <v>4</v>
      </c>
      <c r="EK282">
        <v>1</v>
      </c>
      <c r="EL282" t="s">
        <v>156</v>
      </c>
      <c r="EM282" t="s">
        <v>147</v>
      </c>
      <c r="EQ282">
        <v>0</v>
      </c>
      <c r="ER282">
        <v>61.22</v>
      </c>
      <c r="ES282">
        <v>0</v>
      </c>
      <c r="ET282">
        <v>61.22</v>
      </c>
      <c r="EU282">
        <v>33.01</v>
      </c>
      <c r="EV282">
        <v>0</v>
      </c>
      <c r="EW282">
        <v>0</v>
      </c>
      <c r="EX282">
        <v>0</v>
      </c>
      <c r="EY282">
        <v>0</v>
      </c>
      <c r="FQ282">
        <v>0</v>
      </c>
      <c r="FR282">
        <f t="shared" si="287"/>
        <v>0</v>
      </c>
      <c r="FS282">
        <v>0</v>
      </c>
      <c r="FX282">
        <v>0</v>
      </c>
      <c r="FY282">
        <v>0</v>
      </c>
      <c r="GD282">
        <v>1</v>
      </c>
      <c r="GF282">
        <v>1602572179</v>
      </c>
      <c r="GG282">
        <v>2</v>
      </c>
      <c r="GH282">
        <v>1</v>
      </c>
      <c r="GI282">
        <v>-2</v>
      </c>
      <c r="GJ282">
        <v>0</v>
      </c>
      <c r="GK282">
        <v>0</v>
      </c>
      <c r="GL282">
        <f t="shared" si="288"/>
        <v>0</v>
      </c>
      <c r="GM282">
        <f t="shared" ref="GM282:GM283" si="296">ROUND(O282+X282+Y282,2)+GX282</f>
        <v>1175.42</v>
      </c>
      <c r="GN282">
        <f t="shared" ref="GN282:GN283" si="297">IF(OR(BI282=0,BI282=1),ROUND(O282+X282+Y282,2),0)</f>
        <v>0</v>
      </c>
      <c r="GO282">
        <f t="shared" ref="GO282:GO283" si="298">IF(BI282=2,ROUND(O282+X282+Y282,2),0)</f>
        <v>0</v>
      </c>
      <c r="GP282">
        <f t="shared" ref="GP282:GP283" si="299">IF(BI282=4,ROUND(O282+X282+Y282,2)+GX282,0)</f>
        <v>1175.42</v>
      </c>
      <c r="GR282">
        <v>0</v>
      </c>
      <c r="GS282">
        <v>3</v>
      </c>
      <c r="GT282">
        <v>0</v>
      </c>
      <c r="GV282">
        <f t="shared" si="293"/>
        <v>0</v>
      </c>
      <c r="GW282">
        <v>1</v>
      </c>
      <c r="GX282">
        <f t="shared" si="294"/>
        <v>0</v>
      </c>
      <c r="HA282">
        <v>0</v>
      </c>
      <c r="HB282">
        <v>0</v>
      </c>
      <c r="HC282">
        <f t="shared" si="295"/>
        <v>0</v>
      </c>
      <c r="IK282">
        <v>0</v>
      </c>
    </row>
    <row r="283" spans="1:245">
      <c r="A283">
        <v>17</v>
      </c>
      <c r="B283">
        <v>1</v>
      </c>
      <c r="D283">
        <f>ROW(EtalonRes!A71)</f>
        <v>71</v>
      </c>
      <c r="E283" t="s">
        <v>157</v>
      </c>
      <c r="F283" t="s">
        <v>158</v>
      </c>
      <c r="G283" t="s">
        <v>159</v>
      </c>
      <c r="H283" t="s">
        <v>151</v>
      </c>
      <c r="I283">
        <f>ROUND(I282,9)</f>
        <v>19.2</v>
      </c>
      <c r="J283">
        <v>0</v>
      </c>
      <c r="K283">
        <f>ROUND(I282,9)</f>
        <v>19.2</v>
      </c>
      <c r="O283">
        <f t="shared" si="256"/>
        <v>28387.01</v>
      </c>
      <c r="P283">
        <f t="shared" si="257"/>
        <v>0</v>
      </c>
      <c r="Q283">
        <f t="shared" si="258"/>
        <v>28387.01</v>
      </c>
      <c r="R283">
        <f t="shared" si="259"/>
        <v>15314.69</v>
      </c>
      <c r="S283">
        <f t="shared" si="260"/>
        <v>0</v>
      </c>
      <c r="T283">
        <f t="shared" si="261"/>
        <v>0</v>
      </c>
      <c r="U283">
        <f t="shared" si="262"/>
        <v>0</v>
      </c>
      <c r="V283">
        <f t="shared" si="263"/>
        <v>0</v>
      </c>
      <c r="W283">
        <f t="shared" si="264"/>
        <v>0</v>
      </c>
      <c r="X283">
        <f t="shared" si="265"/>
        <v>0</v>
      </c>
      <c r="Y283">
        <f t="shared" si="266"/>
        <v>0</v>
      </c>
      <c r="AA283">
        <v>52146028</v>
      </c>
      <c r="AB283">
        <f t="shared" si="267"/>
        <v>1478.49</v>
      </c>
      <c r="AC283">
        <f t="shared" si="268"/>
        <v>0</v>
      </c>
      <c r="AD283">
        <f>ROUND(((((ET283*51))-((EU283*51)))+AE283),6)</f>
        <v>1478.49</v>
      </c>
      <c r="AE283">
        <f>ROUND(((EU283*51)),6)</f>
        <v>797.64</v>
      </c>
      <c r="AF283">
        <f>ROUND(((EV283*51)),6)</f>
        <v>0</v>
      </c>
      <c r="AG283">
        <f t="shared" si="272"/>
        <v>0</v>
      </c>
      <c r="AH283">
        <f>((EW283*51))</f>
        <v>0</v>
      </c>
      <c r="AI283">
        <f>((EX283*51))</f>
        <v>0</v>
      </c>
      <c r="AJ283">
        <f t="shared" si="275"/>
        <v>0</v>
      </c>
      <c r="AK283">
        <v>28.99</v>
      </c>
      <c r="AL283">
        <v>0</v>
      </c>
      <c r="AM283">
        <v>28.99</v>
      </c>
      <c r="AN283">
        <v>15.64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Z283">
        <v>1</v>
      </c>
      <c r="BA283">
        <v>1</v>
      </c>
      <c r="BB283">
        <v>1</v>
      </c>
      <c r="BC283">
        <v>1</v>
      </c>
      <c r="BH283">
        <v>0</v>
      </c>
      <c r="BI283">
        <v>4</v>
      </c>
      <c r="BJ283" t="s">
        <v>160</v>
      </c>
      <c r="BM283">
        <v>1</v>
      </c>
      <c r="BN283">
        <v>0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Z283">
        <v>0</v>
      </c>
      <c r="CA283">
        <v>0</v>
      </c>
      <c r="CE283">
        <v>0</v>
      </c>
      <c r="CF283">
        <v>0</v>
      </c>
      <c r="CG283">
        <v>0</v>
      </c>
      <c r="CM283">
        <v>0</v>
      </c>
      <c r="CO283">
        <v>0</v>
      </c>
      <c r="CP283">
        <f t="shared" si="276"/>
        <v>28387.01</v>
      </c>
      <c r="CQ283">
        <f t="shared" si="277"/>
        <v>0</v>
      </c>
      <c r="CR283">
        <f>(((((ET283*51))*BB283-((EU283*51))*BS283)+AE283*BS283)*AV283)</f>
        <v>1478.49</v>
      </c>
      <c r="CS283">
        <f t="shared" si="279"/>
        <v>797.64</v>
      </c>
      <c r="CT283">
        <f t="shared" si="280"/>
        <v>0</v>
      </c>
      <c r="CU283">
        <f t="shared" si="281"/>
        <v>0</v>
      </c>
      <c r="CV283">
        <f t="shared" si="282"/>
        <v>0</v>
      </c>
      <c r="CW283">
        <f t="shared" si="283"/>
        <v>0</v>
      </c>
      <c r="CX283">
        <f t="shared" si="284"/>
        <v>0</v>
      </c>
      <c r="CY283">
        <f t="shared" si="285"/>
        <v>0</v>
      </c>
      <c r="CZ283">
        <f t="shared" si="286"/>
        <v>0</v>
      </c>
      <c r="DE283" t="s">
        <v>161</v>
      </c>
      <c r="DF283" t="s">
        <v>161</v>
      </c>
      <c r="DG283" t="s">
        <v>161</v>
      </c>
      <c r="DI283" t="s">
        <v>161</v>
      </c>
      <c r="DJ283" t="s">
        <v>161</v>
      </c>
      <c r="DN283">
        <v>0</v>
      </c>
      <c r="DO283">
        <v>0</v>
      </c>
      <c r="DP283">
        <v>1</v>
      </c>
      <c r="DQ283">
        <v>1</v>
      </c>
      <c r="DU283">
        <v>1009</v>
      </c>
      <c r="DV283" t="s">
        <v>151</v>
      </c>
      <c r="DW283" t="s">
        <v>151</v>
      </c>
      <c r="DX283">
        <v>1000</v>
      </c>
      <c r="EE283">
        <v>51761347</v>
      </c>
      <c r="EF283">
        <v>1</v>
      </c>
      <c r="EG283" t="s">
        <v>18</v>
      </c>
      <c r="EH283">
        <v>0</v>
      </c>
      <c r="EJ283">
        <v>4</v>
      </c>
      <c r="EK283">
        <v>1</v>
      </c>
      <c r="EL283" t="s">
        <v>156</v>
      </c>
      <c r="EM283" t="s">
        <v>147</v>
      </c>
      <c r="EQ283">
        <v>0</v>
      </c>
      <c r="ER283">
        <v>28.99</v>
      </c>
      <c r="ES283">
        <v>0</v>
      </c>
      <c r="ET283">
        <v>28.99</v>
      </c>
      <c r="EU283">
        <v>15.64</v>
      </c>
      <c r="EV283">
        <v>0</v>
      </c>
      <c r="EW283">
        <v>0</v>
      </c>
      <c r="EX283">
        <v>0</v>
      </c>
      <c r="EY283">
        <v>0</v>
      </c>
      <c r="FQ283">
        <v>0</v>
      </c>
      <c r="FR283">
        <f t="shared" si="287"/>
        <v>0</v>
      </c>
      <c r="FS283">
        <v>0</v>
      </c>
      <c r="FX283">
        <v>0</v>
      </c>
      <c r="FY283">
        <v>0</v>
      </c>
      <c r="GD283">
        <v>1</v>
      </c>
      <c r="GF283">
        <v>-1355325295</v>
      </c>
      <c r="GG283">
        <v>2</v>
      </c>
      <c r="GH283">
        <v>1</v>
      </c>
      <c r="GI283">
        <v>-2</v>
      </c>
      <c r="GJ283">
        <v>0</v>
      </c>
      <c r="GK283">
        <v>0</v>
      </c>
      <c r="GL283">
        <f t="shared" si="288"/>
        <v>0</v>
      </c>
      <c r="GM283">
        <f t="shared" si="296"/>
        <v>28387.01</v>
      </c>
      <c r="GN283">
        <f t="shared" si="297"/>
        <v>0</v>
      </c>
      <c r="GO283">
        <f t="shared" si="298"/>
        <v>0</v>
      </c>
      <c r="GP283">
        <f t="shared" si="299"/>
        <v>28387.01</v>
      </c>
      <c r="GR283">
        <v>0</v>
      </c>
      <c r="GS283">
        <v>3</v>
      </c>
      <c r="GT283">
        <v>0</v>
      </c>
      <c r="GV283">
        <f t="shared" si="293"/>
        <v>0</v>
      </c>
      <c r="GW283">
        <v>1</v>
      </c>
      <c r="GX283">
        <f t="shared" si="294"/>
        <v>0</v>
      </c>
      <c r="HA283">
        <v>0</v>
      </c>
      <c r="HB283">
        <v>0</v>
      </c>
      <c r="HC283">
        <f t="shared" si="295"/>
        <v>0</v>
      </c>
      <c r="IK283">
        <v>0</v>
      </c>
    </row>
    <row r="285" spans="1:245">
      <c r="A285" s="53">
        <v>51</v>
      </c>
      <c r="B285" s="53">
        <f>B276</f>
        <v>1</v>
      </c>
      <c r="C285" s="53">
        <f>A276</f>
        <v>5</v>
      </c>
      <c r="D285" s="53">
        <f>ROW(A276)</f>
        <v>276</v>
      </c>
      <c r="E285" s="53"/>
      <c r="F285" s="53" t="str">
        <f>IF(F276&lt;&gt;"",F276,"")</f>
        <v>Новый подраздел</v>
      </c>
      <c r="G285" s="53" t="str">
        <f>IF(G276&lt;&gt;"",G276,"")</f>
        <v>Ремонт асфальтобетонного покрытия - 200,0 м2</v>
      </c>
      <c r="H285" s="53">
        <v>0</v>
      </c>
      <c r="I285" s="53"/>
      <c r="J285" s="53"/>
      <c r="K285" s="53"/>
      <c r="L285" s="53"/>
      <c r="M285" s="53"/>
      <c r="N285" s="53"/>
      <c r="O285" s="53">
        <f t="shared" ref="O285:T285" si="300">ROUND(AB285,2)</f>
        <v>136222.43</v>
      </c>
      <c r="P285" s="53">
        <f t="shared" si="300"/>
        <v>75748</v>
      </c>
      <c r="Q285" s="53">
        <f t="shared" si="300"/>
        <v>47866.43</v>
      </c>
      <c r="R285" s="53">
        <f t="shared" si="300"/>
        <v>24366.48</v>
      </c>
      <c r="S285" s="53">
        <f t="shared" si="300"/>
        <v>12608</v>
      </c>
      <c r="T285" s="53">
        <f t="shared" si="300"/>
        <v>0</v>
      </c>
      <c r="U285" s="53">
        <f>AH285</f>
        <v>46</v>
      </c>
      <c r="V285" s="53">
        <f>AI285</f>
        <v>0</v>
      </c>
      <c r="W285" s="53">
        <f>ROUND(AJ285,2)</f>
        <v>0</v>
      </c>
      <c r="X285" s="53">
        <f>ROUND(AK285,2)</f>
        <v>8825.6</v>
      </c>
      <c r="Y285" s="53">
        <f>ROUND(AL285,2)</f>
        <v>1260.8</v>
      </c>
      <c r="Z285" s="53"/>
      <c r="AA285" s="53"/>
      <c r="AB285" s="53">
        <f>ROUND(SUMIF(AA280:AA283,"=52146028",O280:O283),2)</f>
        <v>136222.43</v>
      </c>
      <c r="AC285" s="53">
        <f>ROUND(SUMIF(AA280:AA283,"=52146028",P280:P283),2)</f>
        <v>75748</v>
      </c>
      <c r="AD285" s="53">
        <f>ROUND(SUMIF(AA280:AA283,"=52146028",Q280:Q283),2)</f>
        <v>47866.43</v>
      </c>
      <c r="AE285" s="53">
        <f>ROUND(SUMIF(AA280:AA283,"=52146028",R280:R283),2)</f>
        <v>24366.48</v>
      </c>
      <c r="AF285" s="53">
        <f>ROUND(SUMIF(AA280:AA283,"=52146028",S280:S283),2)</f>
        <v>12608</v>
      </c>
      <c r="AG285" s="53">
        <f>ROUND(SUMIF(AA280:AA283,"=52146028",T280:T283),2)</f>
        <v>0</v>
      </c>
      <c r="AH285" s="53">
        <f>SUMIF(AA280:AA283,"=52146028",U280:U283)</f>
        <v>46</v>
      </c>
      <c r="AI285" s="53">
        <f>SUMIF(AA280:AA283,"=52146028",V280:V283)</f>
        <v>0</v>
      </c>
      <c r="AJ285" s="53">
        <f>ROUND(SUMIF(AA280:AA283,"=52146028",W280:W283),2)</f>
        <v>0</v>
      </c>
      <c r="AK285" s="53">
        <f>ROUND(SUMIF(AA280:AA283,"=52146028",X280:X283),2)</f>
        <v>8825.6</v>
      </c>
      <c r="AL285" s="53">
        <f>ROUND(SUMIF(AA280:AA283,"=52146028",Y280:Y283),2)</f>
        <v>1260.8</v>
      </c>
      <c r="AM285" s="53"/>
      <c r="AN285" s="53"/>
      <c r="AO285" s="53">
        <f t="shared" ref="AO285:BD285" si="301">ROUND(BX285,2)</f>
        <v>0</v>
      </c>
      <c r="AP285" s="53">
        <f t="shared" si="301"/>
        <v>0</v>
      </c>
      <c r="AQ285" s="53">
        <f t="shared" si="301"/>
        <v>0</v>
      </c>
      <c r="AR285" s="53">
        <f t="shared" si="301"/>
        <v>155400.26999999999</v>
      </c>
      <c r="AS285" s="53">
        <f t="shared" si="301"/>
        <v>0</v>
      </c>
      <c r="AT285" s="53">
        <f t="shared" si="301"/>
        <v>0</v>
      </c>
      <c r="AU285" s="53">
        <f t="shared" si="301"/>
        <v>155400.26999999999</v>
      </c>
      <c r="AV285" s="53">
        <f t="shared" si="301"/>
        <v>75748</v>
      </c>
      <c r="AW285" s="53">
        <f t="shared" si="301"/>
        <v>75748</v>
      </c>
      <c r="AX285" s="53">
        <f t="shared" si="301"/>
        <v>0</v>
      </c>
      <c r="AY285" s="53">
        <f t="shared" si="301"/>
        <v>75748</v>
      </c>
      <c r="AZ285" s="53">
        <f t="shared" si="301"/>
        <v>0</v>
      </c>
      <c r="BA285" s="53">
        <f t="shared" si="301"/>
        <v>0</v>
      </c>
      <c r="BB285" s="53">
        <f t="shared" si="301"/>
        <v>0</v>
      </c>
      <c r="BC285" s="53">
        <f t="shared" si="301"/>
        <v>0</v>
      </c>
      <c r="BD285" s="53">
        <f t="shared" si="301"/>
        <v>0</v>
      </c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>
        <f>ROUND(SUMIF(AA280:AA283,"=52146028",FQ280:FQ283),2)</f>
        <v>0</v>
      </c>
      <c r="BY285" s="53">
        <f>ROUND(SUMIF(AA280:AA283,"=52146028",FR280:FR283),2)</f>
        <v>0</v>
      </c>
      <c r="BZ285" s="53">
        <f>ROUND(SUMIF(AA280:AA283,"=52146028",GL280:GL283),2)</f>
        <v>0</v>
      </c>
      <c r="CA285" s="53">
        <f>ROUND(SUMIF(AA280:AA283,"=52146028",GM280:GM283),2)</f>
        <v>155400.26999999999</v>
      </c>
      <c r="CB285" s="53">
        <f>ROUND(SUMIF(AA280:AA283,"=52146028",GN280:GN283),2)</f>
        <v>0</v>
      </c>
      <c r="CC285" s="53">
        <f>ROUND(SUMIF(AA280:AA283,"=52146028",GO280:GO283),2)</f>
        <v>0</v>
      </c>
      <c r="CD285" s="53">
        <f>ROUND(SUMIF(AA280:AA283,"=52146028",GP280:GP283),2)</f>
        <v>155400.26999999999</v>
      </c>
      <c r="CE285" s="53">
        <f>AC285-BX285</f>
        <v>75748</v>
      </c>
      <c r="CF285" s="53">
        <f>AC285-BY285</f>
        <v>75748</v>
      </c>
      <c r="CG285" s="53">
        <f>BX285-BZ285</f>
        <v>0</v>
      </c>
      <c r="CH285" s="53">
        <f>AC285-BX285-BY285+BZ285</f>
        <v>75748</v>
      </c>
      <c r="CI285" s="53">
        <f>BY285-BZ285</f>
        <v>0</v>
      </c>
      <c r="CJ285" s="53">
        <f>ROUND(SUMIF(AA280:AA283,"=52146028",GX280:GX283),2)</f>
        <v>0</v>
      </c>
      <c r="CK285" s="53">
        <f>ROUND(SUMIF(AA280:AA283,"=52146028",GY280:GY283),2)</f>
        <v>0</v>
      </c>
      <c r="CL285" s="53">
        <f>ROUND(SUMIF(AA280:AA283,"=52146028",GZ280:GZ283),2)</f>
        <v>0</v>
      </c>
      <c r="CM285" s="53">
        <f>ROUND(SUMIF(AA280:AA283,"=52146028",HD280:HD283),2)</f>
        <v>0</v>
      </c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54"/>
      <c r="EM285" s="54"/>
      <c r="EN285" s="54"/>
      <c r="EO285" s="54"/>
      <c r="EP285" s="54"/>
      <c r="EQ285" s="54"/>
      <c r="ER285" s="54"/>
      <c r="ES285" s="54"/>
      <c r="ET285" s="54"/>
      <c r="EU285" s="54"/>
      <c r="EV285" s="54"/>
      <c r="EW285" s="54"/>
      <c r="EX285" s="54"/>
      <c r="EY285" s="54"/>
      <c r="EZ285" s="54"/>
      <c r="FA285" s="54"/>
      <c r="FB285" s="54"/>
      <c r="FC285" s="54"/>
      <c r="FD285" s="54"/>
      <c r="FE285" s="54"/>
      <c r="FF285" s="54"/>
      <c r="FG285" s="54"/>
      <c r="FH285" s="54"/>
      <c r="FI285" s="54"/>
      <c r="FJ285" s="54"/>
      <c r="FK285" s="54"/>
      <c r="FL285" s="54"/>
      <c r="FM285" s="54"/>
      <c r="FN285" s="54"/>
      <c r="FO285" s="54"/>
      <c r="FP285" s="54"/>
      <c r="FQ285" s="54"/>
      <c r="FR285" s="54"/>
      <c r="FS285" s="54"/>
      <c r="FT285" s="54"/>
      <c r="FU285" s="54"/>
      <c r="FV285" s="54"/>
      <c r="FW285" s="54"/>
      <c r="FX285" s="54"/>
      <c r="FY285" s="54"/>
      <c r="FZ285" s="54"/>
      <c r="GA285" s="54"/>
      <c r="GB285" s="54"/>
      <c r="GC285" s="54"/>
      <c r="GD285" s="54"/>
      <c r="GE285" s="54"/>
      <c r="GF285" s="54"/>
      <c r="GG285" s="54"/>
      <c r="GH285" s="54"/>
      <c r="GI285" s="54"/>
      <c r="GJ285" s="54"/>
      <c r="GK285" s="54"/>
      <c r="GL285" s="54"/>
      <c r="GM285" s="54"/>
      <c r="GN285" s="54"/>
      <c r="GO285" s="54"/>
      <c r="GP285" s="54"/>
      <c r="GQ285" s="54"/>
      <c r="GR285" s="54"/>
      <c r="GS285" s="54"/>
      <c r="GT285" s="54"/>
      <c r="GU285" s="54"/>
      <c r="GV285" s="54"/>
      <c r="GW285" s="54"/>
      <c r="GX285" s="54">
        <v>0</v>
      </c>
    </row>
    <row r="287" spans="1:245">
      <c r="A287" s="55">
        <v>50</v>
      </c>
      <c r="B287" s="55">
        <v>0</v>
      </c>
      <c r="C287" s="55">
        <v>0</v>
      </c>
      <c r="D287" s="55">
        <v>1</v>
      </c>
      <c r="E287" s="55">
        <v>201</v>
      </c>
      <c r="F287" s="55">
        <f>ROUND(Source!O285,O287)</f>
        <v>136222.43</v>
      </c>
      <c r="G287" s="55" t="s">
        <v>162</v>
      </c>
      <c r="H287" s="55" t="s">
        <v>163</v>
      </c>
      <c r="I287" s="55"/>
      <c r="J287" s="55"/>
      <c r="K287" s="55">
        <v>201</v>
      </c>
      <c r="L287" s="55">
        <v>1</v>
      </c>
      <c r="M287" s="55">
        <v>3</v>
      </c>
      <c r="N287" s="55"/>
      <c r="O287" s="55">
        <v>2</v>
      </c>
      <c r="P287" s="55"/>
      <c r="Q287" s="55"/>
      <c r="R287" s="55"/>
      <c r="S287" s="55"/>
      <c r="T287" s="55"/>
      <c r="U287" s="55"/>
      <c r="V287" s="55"/>
      <c r="W287" s="55">
        <v>136222.43</v>
      </c>
      <c r="X287" s="55">
        <v>1</v>
      </c>
      <c r="Y287" s="55">
        <v>136222.43</v>
      </c>
      <c r="Z287" s="55"/>
      <c r="AA287" s="55"/>
      <c r="AB287" s="55"/>
    </row>
    <row r="288" spans="1:245">
      <c r="A288" s="55">
        <v>50</v>
      </c>
      <c r="B288" s="55">
        <v>0</v>
      </c>
      <c r="C288" s="55">
        <v>0</v>
      </c>
      <c r="D288" s="55">
        <v>1</v>
      </c>
      <c r="E288" s="55">
        <v>202</v>
      </c>
      <c r="F288" s="55">
        <f>ROUND(Source!P285,O288)</f>
        <v>75748</v>
      </c>
      <c r="G288" s="55" t="s">
        <v>164</v>
      </c>
      <c r="H288" s="55" t="s">
        <v>165</v>
      </c>
      <c r="I288" s="55"/>
      <c r="J288" s="55"/>
      <c r="K288" s="55">
        <v>202</v>
      </c>
      <c r="L288" s="55">
        <v>2</v>
      </c>
      <c r="M288" s="55">
        <v>3</v>
      </c>
      <c r="N288" s="55"/>
      <c r="O288" s="55">
        <v>2</v>
      </c>
      <c r="P288" s="55"/>
      <c r="Q288" s="55"/>
      <c r="R288" s="55"/>
      <c r="S288" s="55"/>
      <c r="T288" s="55"/>
      <c r="U288" s="55"/>
      <c r="V288" s="55"/>
      <c r="W288" s="55">
        <v>75748</v>
      </c>
      <c r="X288" s="55">
        <v>1</v>
      </c>
      <c r="Y288" s="55">
        <v>75748</v>
      </c>
      <c r="Z288" s="55"/>
      <c r="AA288" s="55"/>
      <c r="AB288" s="55"/>
    </row>
    <row r="289" spans="1:28">
      <c r="A289" s="55">
        <v>50</v>
      </c>
      <c r="B289" s="55">
        <v>0</v>
      </c>
      <c r="C289" s="55">
        <v>0</v>
      </c>
      <c r="D289" s="55">
        <v>1</v>
      </c>
      <c r="E289" s="55">
        <v>222</v>
      </c>
      <c r="F289" s="55">
        <f>ROUND(Source!AO285,O289)</f>
        <v>0</v>
      </c>
      <c r="G289" s="55" t="s">
        <v>166</v>
      </c>
      <c r="H289" s="55" t="s">
        <v>167</v>
      </c>
      <c r="I289" s="55"/>
      <c r="J289" s="55"/>
      <c r="K289" s="55">
        <v>222</v>
      </c>
      <c r="L289" s="55">
        <v>3</v>
      </c>
      <c r="M289" s="55">
        <v>3</v>
      </c>
      <c r="N289" s="55"/>
      <c r="O289" s="55">
        <v>2</v>
      </c>
      <c r="P289" s="55"/>
      <c r="Q289" s="55"/>
      <c r="R289" s="55"/>
      <c r="S289" s="55"/>
      <c r="T289" s="55"/>
      <c r="U289" s="55"/>
      <c r="V289" s="55"/>
      <c r="W289" s="55">
        <v>0</v>
      </c>
      <c r="X289" s="55">
        <v>1</v>
      </c>
      <c r="Y289" s="55">
        <v>0</v>
      </c>
      <c r="Z289" s="55"/>
      <c r="AA289" s="55"/>
      <c r="AB289" s="55"/>
    </row>
    <row r="290" spans="1:28">
      <c r="A290" s="55">
        <v>50</v>
      </c>
      <c r="B290" s="55">
        <v>0</v>
      </c>
      <c r="C290" s="55">
        <v>0</v>
      </c>
      <c r="D290" s="55">
        <v>1</v>
      </c>
      <c r="E290" s="55">
        <v>225</v>
      </c>
      <c r="F290" s="55">
        <f>ROUND(Source!AV285,O290)</f>
        <v>75748</v>
      </c>
      <c r="G290" s="55" t="s">
        <v>168</v>
      </c>
      <c r="H290" s="55" t="s">
        <v>169</v>
      </c>
      <c r="I290" s="55"/>
      <c r="J290" s="55"/>
      <c r="K290" s="55">
        <v>225</v>
      </c>
      <c r="L290" s="55">
        <v>4</v>
      </c>
      <c r="M290" s="55">
        <v>3</v>
      </c>
      <c r="N290" s="55"/>
      <c r="O290" s="55">
        <v>2</v>
      </c>
      <c r="P290" s="55"/>
      <c r="Q290" s="55"/>
      <c r="R290" s="55"/>
      <c r="S290" s="55"/>
      <c r="T290" s="55"/>
      <c r="U290" s="55"/>
      <c r="V290" s="55"/>
      <c r="W290" s="55">
        <v>75748</v>
      </c>
      <c r="X290" s="55">
        <v>1</v>
      </c>
      <c r="Y290" s="55">
        <v>75748</v>
      </c>
      <c r="Z290" s="55"/>
      <c r="AA290" s="55"/>
      <c r="AB290" s="55"/>
    </row>
    <row r="291" spans="1:28">
      <c r="A291" s="55">
        <v>50</v>
      </c>
      <c r="B291" s="55">
        <v>0</v>
      </c>
      <c r="C291" s="55">
        <v>0</v>
      </c>
      <c r="D291" s="55">
        <v>1</v>
      </c>
      <c r="E291" s="55">
        <v>226</v>
      </c>
      <c r="F291" s="55">
        <f>ROUND(Source!AW285,O291)</f>
        <v>75748</v>
      </c>
      <c r="G291" s="55" t="s">
        <v>170</v>
      </c>
      <c r="H291" s="55" t="s">
        <v>171</v>
      </c>
      <c r="I291" s="55"/>
      <c r="J291" s="55"/>
      <c r="K291" s="55">
        <v>226</v>
      </c>
      <c r="L291" s="55">
        <v>5</v>
      </c>
      <c r="M291" s="55">
        <v>3</v>
      </c>
      <c r="N291" s="55"/>
      <c r="O291" s="55">
        <v>2</v>
      </c>
      <c r="P291" s="55"/>
      <c r="Q291" s="55"/>
      <c r="R291" s="55"/>
      <c r="S291" s="55"/>
      <c r="T291" s="55"/>
      <c r="U291" s="55"/>
      <c r="V291" s="55"/>
      <c r="W291" s="55">
        <v>75748</v>
      </c>
      <c r="X291" s="55">
        <v>1</v>
      </c>
      <c r="Y291" s="55">
        <v>75748</v>
      </c>
      <c r="Z291" s="55"/>
      <c r="AA291" s="55"/>
      <c r="AB291" s="55"/>
    </row>
    <row r="292" spans="1:28">
      <c r="A292" s="55">
        <v>50</v>
      </c>
      <c r="B292" s="55">
        <v>0</v>
      </c>
      <c r="C292" s="55">
        <v>0</v>
      </c>
      <c r="D292" s="55">
        <v>1</v>
      </c>
      <c r="E292" s="55">
        <v>227</v>
      </c>
      <c r="F292" s="55">
        <f>ROUND(Source!AX285,O292)</f>
        <v>0</v>
      </c>
      <c r="G292" s="55" t="s">
        <v>172</v>
      </c>
      <c r="H292" s="55" t="s">
        <v>173</v>
      </c>
      <c r="I292" s="55"/>
      <c r="J292" s="55"/>
      <c r="K292" s="55">
        <v>227</v>
      </c>
      <c r="L292" s="55">
        <v>6</v>
      </c>
      <c r="M292" s="55">
        <v>3</v>
      </c>
      <c r="N292" s="55"/>
      <c r="O292" s="55">
        <v>2</v>
      </c>
      <c r="P292" s="55"/>
      <c r="Q292" s="55"/>
      <c r="R292" s="55"/>
      <c r="S292" s="55"/>
      <c r="T292" s="55"/>
      <c r="U292" s="55"/>
      <c r="V292" s="55"/>
      <c r="W292" s="55">
        <v>0</v>
      </c>
      <c r="X292" s="55">
        <v>1</v>
      </c>
      <c r="Y292" s="55">
        <v>0</v>
      </c>
      <c r="Z292" s="55"/>
      <c r="AA292" s="55"/>
      <c r="AB292" s="55"/>
    </row>
    <row r="293" spans="1:28">
      <c r="A293" s="55">
        <v>50</v>
      </c>
      <c r="B293" s="55">
        <v>0</v>
      </c>
      <c r="C293" s="55">
        <v>0</v>
      </c>
      <c r="D293" s="55">
        <v>1</v>
      </c>
      <c r="E293" s="55">
        <v>228</v>
      </c>
      <c r="F293" s="55">
        <f>ROUND(Source!AY285,O293)</f>
        <v>75748</v>
      </c>
      <c r="G293" s="55" t="s">
        <v>174</v>
      </c>
      <c r="H293" s="55" t="s">
        <v>175</v>
      </c>
      <c r="I293" s="55"/>
      <c r="J293" s="55"/>
      <c r="K293" s="55">
        <v>228</v>
      </c>
      <c r="L293" s="55">
        <v>7</v>
      </c>
      <c r="M293" s="55">
        <v>3</v>
      </c>
      <c r="N293" s="55"/>
      <c r="O293" s="55">
        <v>2</v>
      </c>
      <c r="P293" s="55"/>
      <c r="Q293" s="55"/>
      <c r="R293" s="55"/>
      <c r="S293" s="55"/>
      <c r="T293" s="55"/>
      <c r="U293" s="55"/>
      <c r="V293" s="55"/>
      <c r="W293" s="55">
        <v>75748</v>
      </c>
      <c r="X293" s="55">
        <v>1</v>
      </c>
      <c r="Y293" s="55">
        <v>75748</v>
      </c>
      <c r="Z293" s="55"/>
      <c r="AA293" s="55"/>
      <c r="AB293" s="55"/>
    </row>
    <row r="294" spans="1:28">
      <c r="A294" s="55">
        <v>50</v>
      </c>
      <c r="B294" s="55">
        <v>0</v>
      </c>
      <c r="C294" s="55">
        <v>0</v>
      </c>
      <c r="D294" s="55">
        <v>1</v>
      </c>
      <c r="E294" s="55">
        <v>216</v>
      </c>
      <c r="F294" s="55">
        <f>ROUND(Source!AP285,O294)</f>
        <v>0</v>
      </c>
      <c r="G294" s="55" t="s">
        <v>176</v>
      </c>
      <c r="H294" s="55" t="s">
        <v>177</v>
      </c>
      <c r="I294" s="55"/>
      <c r="J294" s="55"/>
      <c r="K294" s="55">
        <v>216</v>
      </c>
      <c r="L294" s="55">
        <v>8</v>
      </c>
      <c r="M294" s="55">
        <v>3</v>
      </c>
      <c r="N294" s="55"/>
      <c r="O294" s="55">
        <v>2</v>
      </c>
      <c r="P294" s="55"/>
      <c r="Q294" s="55"/>
      <c r="R294" s="55"/>
      <c r="S294" s="55"/>
      <c r="T294" s="55"/>
      <c r="U294" s="55"/>
      <c r="V294" s="55"/>
      <c r="W294" s="55">
        <v>0</v>
      </c>
      <c r="X294" s="55">
        <v>1</v>
      </c>
      <c r="Y294" s="55">
        <v>0</v>
      </c>
      <c r="Z294" s="55"/>
      <c r="AA294" s="55"/>
      <c r="AB294" s="55"/>
    </row>
    <row r="295" spans="1:28">
      <c r="A295" s="55">
        <v>50</v>
      </c>
      <c r="B295" s="55">
        <v>0</v>
      </c>
      <c r="C295" s="55">
        <v>0</v>
      </c>
      <c r="D295" s="55">
        <v>1</v>
      </c>
      <c r="E295" s="55">
        <v>223</v>
      </c>
      <c r="F295" s="55">
        <f>ROUND(Source!AQ285,O295)</f>
        <v>0</v>
      </c>
      <c r="G295" s="55" t="s">
        <v>178</v>
      </c>
      <c r="H295" s="55" t="s">
        <v>179</v>
      </c>
      <c r="I295" s="55"/>
      <c r="J295" s="55"/>
      <c r="K295" s="55">
        <v>223</v>
      </c>
      <c r="L295" s="55">
        <v>9</v>
      </c>
      <c r="M295" s="55">
        <v>3</v>
      </c>
      <c r="N295" s="55"/>
      <c r="O295" s="55">
        <v>2</v>
      </c>
      <c r="P295" s="55"/>
      <c r="Q295" s="55"/>
      <c r="R295" s="55"/>
      <c r="S295" s="55"/>
      <c r="T295" s="55"/>
      <c r="U295" s="55"/>
      <c r="V295" s="55"/>
      <c r="W295" s="55">
        <v>0</v>
      </c>
      <c r="X295" s="55">
        <v>1</v>
      </c>
      <c r="Y295" s="55">
        <v>0</v>
      </c>
      <c r="Z295" s="55"/>
      <c r="AA295" s="55"/>
      <c r="AB295" s="55"/>
    </row>
    <row r="296" spans="1:28">
      <c r="A296" s="55">
        <v>50</v>
      </c>
      <c r="B296" s="55">
        <v>0</v>
      </c>
      <c r="C296" s="55">
        <v>0</v>
      </c>
      <c r="D296" s="55">
        <v>1</v>
      </c>
      <c r="E296" s="55">
        <v>229</v>
      </c>
      <c r="F296" s="55">
        <f>ROUND(Source!AZ285,O296)</f>
        <v>0</v>
      </c>
      <c r="G296" s="55" t="s">
        <v>180</v>
      </c>
      <c r="H296" s="55" t="s">
        <v>181</v>
      </c>
      <c r="I296" s="55"/>
      <c r="J296" s="55"/>
      <c r="K296" s="55">
        <v>229</v>
      </c>
      <c r="L296" s="55">
        <v>10</v>
      </c>
      <c r="M296" s="55">
        <v>3</v>
      </c>
      <c r="N296" s="55"/>
      <c r="O296" s="55">
        <v>2</v>
      </c>
      <c r="P296" s="55"/>
      <c r="Q296" s="55"/>
      <c r="R296" s="55"/>
      <c r="S296" s="55"/>
      <c r="T296" s="55"/>
      <c r="U296" s="55"/>
      <c r="V296" s="55"/>
      <c r="W296" s="55">
        <v>0</v>
      </c>
      <c r="X296" s="55">
        <v>1</v>
      </c>
      <c r="Y296" s="55">
        <v>0</v>
      </c>
      <c r="Z296" s="55"/>
      <c r="AA296" s="55"/>
      <c r="AB296" s="55"/>
    </row>
    <row r="297" spans="1:28">
      <c r="A297" s="55">
        <v>50</v>
      </c>
      <c r="B297" s="55">
        <v>0</v>
      </c>
      <c r="C297" s="55">
        <v>0</v>
      </c>
      <c r="D297" s="55">
        <v>1</v>
      </c>
      <c r="E297" s="55">
        <v>203</v>
      </c>
      <c r="F297" s="55">
        <f>ROUND(Source!Q285,O297)</f>
        <v>47866.43</v>
      </c>
      <c r="G297" s="55" t="s">
        <v>182</v>
      </c>
      <c r="H297" s="55" t="s">
        <v>183</v>
      </c>
      <c r="I297" s="55"/>
      <c r="J297" s="55"/>
      <c r="K297" s="55">
        <v>203</v>
      </c>
      <c r="L297" s="55">
        <v>11</v>
      </c>
      <c r="M297" s="55">
        <v>3</v>
      </c>
      <c r="N297" s="55"/>
      <c r="O297" s="55">
        <v>2</v>
      </c>
      <c r="P297" s="55"/>
      <c r="Q297" s="55"/>
      <c r="R297" s="55"/>
      <c r="S297" s="55"/>
      <c r="T297" s="55"/>
      <c r="U297" s="55"/>
      <c r="V297" s="55"/>
      <c r="W297" s="55">
        <v>47866.43</v>
      </c>
      <c r="X297" s="55">
        <v>1</v>
      </c>
      <c r="Y297" s="55">
        <v>47866.43</v>
      </c>
      <c r="Z297" s="55"/>
      <c r="AA297" s="55"/>
      <c r="AB297" s="55"/>
    </row>
    <row r="298" spans="1:28">
      <c r="A298" s="55">
        <v>50</v>
      </c>
      <c r="B298" s="55">
        <v>0</v>
      </c>
      <c r="C298" s="55">
        <v>0</v>
      </c>
      <c r="D298" s="55">
        <v>1</v>
      </c>
      <c r="E298" s="55">
        <v>231</v>
      </c>
      <c r="F298" s="55">
        <f>ROUND(Source!BB285,O298)</f>
        <v>0</v>
      </c>
      <c r="G298" s="55" t="s">
        <v>184</v>
      </c>
      <c r="H298" s="55" t="s">
        <v>185</v>
      </c>
      <c r="I298" s="55"/>
      <c r="J298" s="55"/>
      <c r="K298" s="55">
        <v>231</v>
      </c>
      <c r="L298" s="55">
        <v>12</v>
      </c>
      <c r="M298" s="55">
        <v>3</v>
      </c>
      <c r="N298" s="55"/>
      <c r="O298" s="55">
        <v>2</v>
      </c>
      <c r="P298" s="55"/>
      <c r="Q298" s="55"/>
      <c r="R298" s="55"/>
      <c r="S298" s="55"/>
      <c r="T298" s="55"/>
      <c r="U298" s="55"/>
      <c r="V298" s="55"/>
      <c r="W298" s="55">
        <v>0</v>
      </c>
      <c r="X298" s="55">
        <v>1</v>
      </c>
      <c r="Y298" s="55">
        <v>0</v>
      </c>
      <c r="Z298" s="55"/>
      <c r="AA298" s="55"/>
      <c r="AB298" s="55"/>
    </row>
    <row r="299" spans="1:28">
      <c r="A299" s="55">
        <v>50</v>
      </c>
      <c r="B299" s="55">
        <v>0</v>
      </c>
      <c r="C299" s="55">
        <v>0</v>
      </c>
      <c r="D299" s="55">
        <v>1</v>
      </c>
      <c r="E299" s="55">
        <v>204</v>
      </c>
      <c r="F299" s="55">
        <f>ROUND(Source!R285,O299)</f>
        <v>24366.48</v>
      </c>
      <c r="G299" s="55" t="s">
        <v>186</v>
      </c>
      <c r="H299" s="55" t="s">
        <v>187</v>
      </c>
      <c r="I299" s="55"/>
      <c r="J299" s="55"/>
      <c r="K299" s="55">
        <v>204</v>
      </c>
      <c r="L299" s="55">
        <v>13</v>
      </c>
      <c r="M299" s="55">
        <v>3</v>
      </c>
      <c r="N299" s="55"/>
      <c r="O299" s="55">
        <v>2</v>
      </c>
      <c r="P299" s="55"/>
      <c r="Q299" s="55"/>
      <c r="R299" s="55"/>
      <c r="S299" s="55"/>
      <c r="T299" s="55"/>
      <c r="U299" s="55"/>
      <c r="V299" s="55"/>
      <c r="W299" s="55">
        <v>24366.48</v>
      </c>
      <c r="X299" s="55">
        <v>1</v>
      </c>
      <c r="Y299" s="55">
        <v>24366.48</v>
      </c>
      <c r="Z299" s="55"/>
      <c r="AA299" s="55"/>
      <c r="AB299" s="55"/>
    </row>
    <row r="300" spans="1:28">
      <c r="A300" s="55">
        <v>50</v>
      </c>
      <c r="B300" s="55">
        <v>0</v>
      </c>
      <c r="C300" s="55">
        <v>0</v>
      </c>
      <c r="D300" s="55">
        <v>1</v>
      </c>
      <c r="E300" s="55">
        <v>205</v>
      </c>
      <c r="F300" s="55">
        <f>ROUND(Source!S285,O300)</f>
        <v>12608</v>
      </c>
      <c r="G300" s="55" t="s">
        <v>188</v>
      </c>
      <c r="H300" s="55" t="s">
        <v>189</v>
      </c>
      <c r="I300" s="55"/>
      <c r="J300" s="55"/>
      <c r="K300" s="55">
        <v>205</v>
      </c>
      <c r="L300" s="55">
        <v>14</v>
      </c>
      <c r="M300" s="55">
        <v>3</v>
      </c>
      <c r="N300" s="55"/>
      <c r="O300" s="55">
        <v>2</v>
      </c>
      <c r="P300" s="55"/>
      <c r="Q300" s="55"/>
      <c r="R300" s="55"/>
      <c r="S300" s="55"/>
      <c r="T300" s="55"/>
      <c r="U300" s="55"/>
      <c r="V300" s="55"/>
      <c r="W300" s="55">
        <v>12608</v>
      </c>
      <c r="X300" s="55">
        <v>1</v>
      </c>
      <c r="Y300" s="55">
        <v>12608</v>
      </c>
      <c r="Z300" s="55"/>
      <c r="AA300" s="55"/>
      <c r="AB300" s="55"/>
    </row>
    <row r="301" spans="1:28">
      <c r="A301" s="55">
        <v>50</v>
      </c>
      <c r="B301" s="55">
        <v>0</v>
      </c>
      <c r="C301" s="55">
        <v>0</v>
      </c>
      <c r="D301" s="55">
        <v>1</v>
      </c>
      <c r="E301" s="55">
        <v>232</v>
      </c>
      <c r="F301" s="55">
        <f>ROUND(Source!BC285,O301)</f>
        <v>0</v>
      </c>
      <c r="G301" s="55" t="s">
        <v>190</v>
      </c>
      <c r="H301" s="55" t="s">
        <v>191</v>
      </c>
      <c r="I301" s="55"/>
      <c r="J301" s="55"/>
      <c r="K301" s="55">
        <v>232</v>
      </c>
      <c r="L301" s="55">
        <v>15</v>
      </c>
      <c r="M301" s="55">
        <v>3</v>
      </c>
      <c r="N301" s="55"/>
      <c r="O301" s="55">
        <v>2</v>
      </c>
      <c r="P301" s="55"/>
      <c r="Q301" s="55"/>
      <c r="R301" s="55"/>
      <c r="S301" s="55"/>
      <c r="T301" s="55"/>
      <c r="U301" s="55"/>
      <c r="V301" s="55"/>
      <c r="W301" s="55">
        <v>0</v>
      </c>
      <c r="X301" s="55">
        <v>1</v>
      </c>
      <c r="Y301" s="55">
        <v>0</v>
      </c>
      <c r="Z301" s="55"/>
      <c r="AA301" s="55"/>
      <c r="AB301" s="55"/>
    </row>
    <row r="302" spans="1:28">
      <c r="A302" s="55">
        <v>50</v>
      </c>
      <c r="B302" s="55">
        <v>0</v>
      </c>
      <c r="C302" s="55">
        <v>0</v>
      </c>
      <c r="D302" s="55">
        <v>1</v>
      </c>
      <c r="E302" s="55">
        <v>214</v>
      </c>
      <c r="F302" s="55">
        <f>ROUND(Source!AS285,O302)</f>
        <v>0</v>
      </c>
      <c r="G302" s="55" t="s">
        <v>192</v>
      </c>
      <c r="H302" s="55" t="s">
        <v>193</v>
      </c>
      <c r="I302" s="55"/>
      <c r="J302" s="55"/>
      <c r="K302" s="55">
        <v>214</v>
      </c>
      <c r="L302" s="55">
        <v>16</v>
      </c>
      <c r="M302" s="55">
        <v>3</v>
      </c>
      <c r="N302" s="55"/>
      <c r="O302" s="55">
        <v>2</v>
      </c>
      <c r="P302" s="55"/>
      <c r="Q302" s="55"/>
      <c r="R302" s="55"/>
      <c r="S302" s="55"/>
      <c r="T302" s="55"/>
      <c r="U302" s="55"/>
      <c r="V302" s="55"/>
      <c r="W302" s="55">
        <v>0</v>
      </c>
      <c r="X302" s="55">
        <v>1</v>
      </c>
      <c r="Y302" s="55">
        <v>0</v>
      </c>
      <c r="Z302" s="55"/>
      <c r="AA302" s="55"/>
      <c r="AB302" s="55"/>
    </row>
    <row r="303" spans="1:28">
      <c r="A303" s="55">
        <v>50</v>
      </c>
      <c r="B303" s="55">
        <v>0</v>
      </c>
      <c r="C303" s="55">
        <v>0</v>
      </c>
      <c r="D303" s="55">
        <v>1</v>
      </c>
      <c r="E303" s="55">
        <v>215</v>
      </c>
      <c r="F303" s="55">
        <f>ROUND(Source!AT285,O303)</f>
        <v>0</v>
      </c>
      <c r="G303" s="55" t="s">
        <v>194</v>
      </c>
      <c r="H303" s="55" t="s">
        <v>195</v>
      </c>
      <c r="I303" s="55"/>
      <c r="J303" s="55"/>
      <c r="K303" s="55">
        <v>215</v>
      </c>
      <c r="L303" s="55">
        <v>17</v>
      </c>
      <c r="M303" s="55">
        <v>3</v>
      </c>
      <c r="N303" s="55"/>
      <c r="O303" s="55">
        <v>2</v>
      </c>
      <c r="P303" s="55"/>
      <c r="Q303" s="55"/>
      <c r="R303" s="55"/>
      <c r="S303" s="55"/>
      <c r="T303" s="55"/>
      <c r="U303" s="55"/>
      <c r="V303" s="55"/>
      <c r="W303" s="55">
        <v>0</v>
      </c>
      <c r="X303" s="55">
        <v>1</v>
      </c>
      <c r="Y303" s="55">
        <v>0</v>
      </c>
      <c r="Z303" s="55"/>
      <c r="AA303" s="55"/>
      <c r="AB303" s="55"/>
    </row>
    <row r="304" spans="1:28">
      <c r="A304" s="55">
        <v>50</v>
      </c>
      <c r="B304" s="55">
        <v>0</v>
      </c>
      <c r="C304" s="55">
        <v>0</v>
      </c>
      <c r="D304" s="55">
        <v>1</v>
      </c>
      <c r="E304" s="55">
        <v>217</v>
      </c>
      <c r="F304" s="55">
        <f>ROUND(Source!AU285,O304)</f>
        <v>155400.26999999999</v>
      </c>
      <c r="G304" s="55" t="s">
        <v>196</v>
      </c>
      <c r="H304" s="55" t="s">
        <v>197</v>
      </c>
      <c r="I304" s="55"/>
      <c r="J304" s="55"/>
      <c r="K304" s="55">
        <v>217</v>
      </c>
      <c r="L304" s="55">
        <v>18</v>
      </c>
      <c r="M304" s="55">
        <v>3</v>
      </c>
      <c r="N304" s="55"/>
      <c r="O304" s="55">
        <v>2</v>
      </c>
      <c r="P304" s="55"/>
      <c r="Q304" s="55"/>
      <c r="R304" s="55"/>
      <c r="S304" s="55"/>
      <c r="T304" s="55"/>
      <c r="U304" s="55"/>
      <c r="V304" s="55"/>
      <c r="W304" s="55">
        <v>155400.26999999999</v>
      </c>
      <c r="X304" s="55">
        <v>1</v>
      </c>
      <c r="Y304" s="55">
        <v>155400.26999999999</v>
      </c>
      <c r="Z304" s="55"/>
      <c r="AA304" s="55"/>
      <c r="AB304" s="55"/>
    </row>
    <row r="305" spans="1:88">
      <c r="A305" s="55">
        <v>50</v>
      </c>
      <c r="B305" s="55">
        <v>0</v>
      </c>
      <c r="C305" s="55">
        <v>0</v>
      </c>
      <c r="D305" s="55">
        <v>1</v>
      </c>
      <c r="E305" s="55">
        <v>230</v>
      </c>
      <c r="F305" s="55">
        <f>ROUND(Source!BA285,O305)</f>
        <v>0</v>
      </c>
      <c r="G305" s="55" t="s">
        <v>198</v>
      </c>
      <c r="H305" s="55" t="s">
        <v>199</v>
      </c>
      <c r="I305" s="55"/>
      <c r="J305" s="55"/>
      <c r="K305" s="55">
        <v>230</v>
      </c>
      <c r="L305" s="55">
        <v>19</v>
      </c>
      <c r="M305" s="55">
        <v>3</v>
      </c>
      <c r="N305" s="55"/>
      <c r="O305" s="55">
        <v>2</v>
      </c>
      <c r="P305" s="55"/>
      <c r="Q305" s="55"/>
      <c r="R305" s="55"/>
      <c r="S305" s="55"/>
      <c r="T305" s="55"/>
      <c r="U305" s="55"/>
      <c r="V305" s="55"/>
      <c r="W305" s="55">
        <v>0</v>
      </c>
      <c r="X305" s="55">
        <v>1</v>
      </c>
      <c r="Y305" s="55">
        <v>0</v>
      </c>
      <c r="Z305" s="55"/>
      <c r="AA305" s="55"/>
      <c r="AB305" s="55"/>
    </row>
    <row r="306" spans="1:88">
      <c r="A306" s="55">
        <v>50</v>
      </c>
      <c r="B306" s="55">
        <v>0</v>
      </c>
      <c r="C306" s="55">
        <v>0</v>
      </c>
      <c r="D306" s="55">
        <v>1</v>
      </c>
      <c r="E306" s="55">
        <v>206</v>
      </c>
      <c r="F306" s="55">
        <f>ROUND(Source!T285,O306)</f>
        <v>0</v>
      </c>
      <c r="G306" s="55" t="s">
        <v>200</v>
      </c>
      <c r="H306" s="55" t="s">
        <v>201</v>
      </c>
      <c r="I306" s="55"/>
      <c r="J306" s="55"/>
      <c r="K306" s="55">
        <v>206</v>
      </c>
      <c r="L306" s="55">
        <v>20</v>
      </c>
      <c r="M306" s="55">
        <v>3</v>
      </c>
      <c r="N306" s="55"/>
      <c r="O306" s="55">
        <v>2</v>
      </c>
      <c r="P306" s="55"/>
      <c r="Q306" s="55"/>
      <c r="R306" s="55"/>
      <c r="S306" s="55"/>
      <c r="T306" s="55"/>
      <c r="U306" s="55"/>
      <c r="V306" s="55"/>
      <c r="W306" s="55">
        <v>0</v>
      </c>
      <c r="X306" s="55">
        <v>1</v>
      </c>
      <c r="Y306" s="55">
        <v>0</v>
      </c>
      <c r="Z306" s="55"/>
      <c r="AA306" s="55"/>
      <c r="AB306" s="55"/>
    </row>
    <row r="307" spans="1:88">
      <c r="A307" s="55">
        <v>50</v>
      </c>
      <c r="B307" s="55">
        <v>0</v>
      </c>
      <c r="C307" s="55">
        <v>0</v>
      </c>
      <c r="D307" s="55">
        <v>1</v>
      </c>
      <c r="E307" s="55">
        <v>207</v>
      </c>
      <c r="F307" s="55">
        <f>Source!U285</f>
        <v>46</v>
      </c>
      <c r="G307" s="55" t="s">
        <v>202</v>
      </c>
      <c r="H307" s="55" t="s">
        <v>203</v>
      </c>
      <c r="I307" s="55"/>
      <c r="J307" s="55"/>
      <c r="K307" s="55">
        <v>207</v>
      </c>
      <c r="L307" s="55">
        <v>21</v>
      </c>
      <c r="M307" s="55">
        <v>3</v>
      </c>
      <c r="N307" s="55"/>
      <c r="O307" s="55">
        <v>-1</v>
      </c>
      <c r="P307" s="55"/>
      <c r="Q307" s="55"/>
      <c r="R307" s="55"/>
      <c r="S307" s="55"/>
      <c r="T307" s="55"/>
      <c r="U307" s="55"/>
      <c r="V307" s="55"/>
      <c r="W307" s="55">
        <v>46</v>
      </c>
      <c r="X307" s="55">
        <v>1</v>
      </c>
      <c r="Y307" s="55">
        <v>46</v>
      </c>
      <c r="Z307" s="55"/>
      <c r="AA307" s="55"/>
      <c r="AB307" s="55"/>
    </row>
    <row r="308" spans="1:88">
      <c r="A308" s="55">
        <v>50</v>
      </c>
      <c r="B308" s="55">
        <v>0</v>
      </c>
      <c r="C308" s="55">
        <v>0</v>
      </c>
      <c r="D308" s="55">
        <v>1</v>
      </c>
      <c r="E308" s="55">
        <v>208</v>
      </c>
      <c r="F308" s="55">
        <f>Source!V285</f>
        <v>0</v>
      </c>
      <c r="G308" s="55" t="s">
        <v>204</v>
      </c>
      <c r="H308" s="55" t="s">
        <v>205</v>
      </c>
      <c r="I308" s="55"/>
      <c r="J308" s="55"/>
      <c r="K308" s="55">
        <v>208</v>
      </c>
      <c r="L308" s="55">
        <v>22</v>
      </c>
      <c r="M308" s="55">
        <v>3</v>
      </c>
      <c r="N308" s="55"/>
      <c r="O308" s="55">
        <v>-1</v>
      </c>
      <c r="P308" s="55"/>
      <c r="Q308" s="55"/>
      <c r="R308" s="55"/>
      <c r="S308" s="55"/>
      <c r="T308" s="55"/>
      <c r="U308" s="55"/>
      <c r="V308" s="55"/>
      <c r="W308" s="55">
        <v>0</v>
      </c>
      <c r="X308" s="55">
        <v>1</v>
      </c>
      <c r="Y308" s="55">
        <v>0</v>
      </c>
      <c r="Z308" s="55"/>
      <c r="AA308" s="55"/>
      <c r="AB308" s="55"/>
    </row>
    <row r="309" spans="1:88">
      <c r="A309" s="55">
        <v>50</v>
      </c>
      <c r="B309" s="55">
        <v>0</v>
      </c>
      <c r="C309" s="55">
        <v>0</v>
      </c>
      <c r="D309" s="55">
        <v>1</v>
      </c>
      <c r="E309" s="55">
        <v>209</v>
      </c>
      <c r="F309" s="55">
        <f>ROUND(Source!W285,O309)</f>
        <v>0</v>
      </c>
      <c r="G309" s="55" t="s">
        <v>206</v>
      </c>
      <c r="H309" s="55" t="s">
        <v>207</v>
      </c>
      <c r="I309" s="55"/>
      <c r="J309" s="55"/>
      <c r="K309" s="55">
        <v>209</v>
      </c>
      <c r="L309" s="55">
        <v>23</v>
      </c>
      <c r="M309" s="55">
        <v>3</v>
      </c>
      <c r="N309" s="55"/>
      <c r="O309" s="55">
        <v>2</v>
      </c>
      <c r="P309" s="55"/>
      <c r="Q309" s="55"/>
      <c r="R309" s="55"/>
      <c r="S309" s="55"/>
      <c r="T309" s="55"/>
      <c r="U309" s="55"/>
      <c r="V309" s="55"/>
      <c r="W309" s="55">
        <v>0</v>
      </c>
      <c r="X309" s="55">
        <v>1</v>
      </c>
      <c r="Y309" s="55">
        <v>0</v>
      </c>
      <c r="Z309" s="55"/>
      <c r="AA309" s="55"/>
      <c r="AB309" s="55"/>
    </row>
    <row r="310" spans="1:88">
      <c r="A310" s="55">
        <v>50</v>
      </c>
      <c r="B310" s="55">
        <v>0</v>
      </c>
      <c r="C310" s="55">
        <v>0</v>
      </c>
      <c r="D310" s="55">
        <v>1</v>
      </c>
      <c r="E310" s="55">
        <v>233</v>
      </c>
      <c r="F310" s="55">
        <f>ROUND(Source!BD285,O310)</f>
        <v>0</v>
      </c>
      <c r="G310" s="55" t="s">
        <v>208</v>
      </c>
      <c r="H310" s="55" t="s">
        <v>209</v>
      </c>
      <c r="I310" s="55"/>
      <c r="J310" s="55"/>
      <c r="K310" s="55">
        <v>233</v>
      </c>
      <c r="L310" s="55">
        <v>24</v>
      </c>
      <c r="M310" s="55">
        <v>3</v>
      </c>
      <c r="N310" s="55"/>
      <c r="O310" s="55">
        <v>2</v>
      </c>
      <c r="P310" s="55"/>
      <c r="Q310" s="55"/>
      <c r="R310" s="55"/>
      <c r="S310" s="55"/>
      <c r="T310" s="55"/>
      <c r="U310" s="55"/>
      <c r="V310" s="55"/>
      <c r="W310" s="55">
        <v>0</v>
      </c>
      <c r="X310" s="55">
        <v>1</v>
      </c>
      <c r="Y310" s="55">
        <v>0</v>
      </c>
      <c r="Z310" s="55"/>
      <c r="AA310" s="55"/>
      <c r="AB310" s="55"/>
    </row>
    <row r="311" spans="1:88">
      <c r="A311" s="55">
        <v>50</v>
      </c>
      <c r="B311" s="55">
        <v>0</v>
      </c>
      <c r="C311" s="55">
        <v>0</v>
      </c>
      <c r="D311" s="55">
        <v>1</v>
      </c>
      <c r="E311" s="55">
        <v>210</v>
      </c>
      <c r="F311" s="55">
        <f>ROUND(Source!X285,O311)</f>
        <v>8825.6</v>
      </c>
      <c r="G311" s="55" t="s">
        <v>210</v>
      </c>
      <c r="H311" s="55" t="s">
        <v>211</v>
      </c>
      <c r="I311" s="55"/>
      <c r="J311" s="55"/>
      <c r="K311" s="55">
        <v>210</v>
      </c>
      <c r="L311" s="55">
        <v>25</v>
      </c>
      <c r="M311" s="55">
        <v>3</v>
      </c>
      <c r="N311" s="55"/>
      <c r="O311" s="55">
        <v>2</v>
      </c>
      <c r="P311" s="55"/>
      <c r="Q311" s="55"/>
      <c r="R311" s="55"/>
      <c r="S311" s="55"/>
      <c r="T311" s="55"/>
      <c r="U311" s="55"/>
      <c r="V311" s="55"/>
      <c r="W311" s="55">
        <v>8825.6</v>
      </c>
      <c r="X311" s="55">
        <v>1</v>
      </c>
      <c r="Y311" s="55">
        <v>8825.6</v>
      </c>
      <c r="Z311" s="55"/>
      <c r="AA311" s="55"/>
      <c r="AB311" s="55"/>
    </row>
    <row r="312" spans="1:88">
      <c r="A312" s="55">
        <v>50</v>
      </c>
      <c r="B312" s="55">
        <v>0</v>
      </c>
      <c r="C312" s="55">
        <v>0</v>
      </c>
      <c r="D312" s="55">
        <v>1</v>
      </c>
      <c r="E312" s="55">
        <v>211</v>
      </c>
      <c r="F312" s="55">
        <f>ROUND(Source!Y285,O312)</f>
        <v>1260.8</v>
      </c>
      <c r="G312" s="55" t="s">
        <v>212</v>
      </c>
      <c r="H312" s="55" t="s">
        <v>213</v>
      </c>
      <c r="I312" s="55"/>
      <c r="J312" s="55"/>
      <c r="K312" s="55">
        <v>211</v>
      </c>
      <c r="L312" s="55">
        <v>26</v>
      </c>
      <c r="M312" s="55">
        <v>3</v>
      </c>
      <c r="N312" s="55"/>
      <c r="O312" s="55">
        <v>2</v>
      </c>
      <c r="P312" s="55"/>
      <c r="Q312" s="55"/>
      <c r="R312" s="55"/>
      <c r="S312" s="55"/>
      <c r="T312" s="55"/>
      <c r="U312" s="55"/>
      <c r="V312" s="55"/>
      <c r="W312" s="55">
        <v>1260.8</v>
      </c>
      <c r="X312" s="55">
        <v>1</v>
      </c>
      <c r="Y312" s="55">
        <v>1260.8</v>
      </c>
      <c r="Z312" s="55"/>
      <c r="AA312" s="55"/>
      <c r="AB312" s="55"/>
    </row>
    <row r="313" spans="1:88">
      <c r="A313" s="55">
        <v>50</v>
      </c>
      <c r="B313" s="55">
        <v>0</v>
      </c>
      <c r="C313" s="55">
        <v>0</v>
      </c>
      <c r="D313" s="55">
        <v>1</v>
      </c>
      <c r="E313" s="55">
        <v>224</v>
      </c>
      <c r="F313" s="55">
        <f>ROUND(Source!AR285,O313)</f>
        <v>155400.26999999999</v>
      </c>
      <c r="G313" s="55" t="s">
        <v>214</v>
      </c>
      <c r="H313" s="55" t="s">
        <v>215</v>
      </c>
      <c r="I313" s="55"/>
      <c r="J313" s="55"/>
      <c r="K313" s="55">
        <v>224</v>
      </c>
      <c r="L313" s="55">
        <v>27</v>
      </c>
      <c r="M313" s="55">
        <v>3</v>
      </c>
      <c r="N313" s="55"/>
      <c r="O313" s="55">
        <v>2</v>
      </c>
      <c r="P313" s="55"/>
      <c r="Q313" s="55"/>
      <c r="R313" s="55"/>
      <c r="S313" s="55"/>
      <c r="T313" s="55"/>
      <c r="U313" s="55"/>
      <c r="V313" s="55"/>
      <c r="W313" s="55">
        <v>155400.26999999999</v>
      </c>
      <c r="X313" s="55">
        <v>1</v>
      </c>
      <c r="Y313" s="55">
        <v>155400.26999999999</v>
      </c>
      <c r="Z313" s="55"/>
      <c r="AA313" s="55"/>
      <c r="AB313" s="55"/>
    </row>
    <row r="314" spans="1:88">
      <c r="A314" s="55">
        <v>50</v>
      </c>
      <c r="B314" s="55">
        <v>1</v>
      </c>
      <c r="C314" s="55">
        <v>0</v>
      </c>
      <c r="D314" s="55">
        <v>2</v>
      </c>
      <c r="E314" s="55">
        <v>0</v>
      </c>
      <c r="F314" s="55">
        <f>ROUND(F313,O314)</f>
        <v>155400.26999999999</v>
      </c>
      <c r="G314" s="55" t="s">
        <v>216</v>
      </c>
      <c r="H314" s="55" t="s">
        <v>217</v>
      </c>
      <c r="I314" s="55"/>
      <c r="J314" s="55"/>
      <c r="K314" s="55">
        <v>212</v>
      </c>
      <c r="L314" s="55">
        <v>28</v>
      </c>
      <c r="M314" s="55">
        <v>0</v>
      </c>
      <c r="N314" s="55"/>
      <c r="O314" s="55">
        <v>2</v>
      </c>
      <c r="P314" s="55"/>
      <c r="Q314" s="55"/>
      <c r="R314" s="55"/>
      <c r="S314" s="55"/>
      <c r="T314" s="55"/>
      <c r="U314" s="55"/>
      <c r="V314" s="55"/>
      <c r="W314" s="55">
        <v>155400.26999999999</v>
      </c>
      <c r="X314" s="55">
        <v>1</v>
      </c>
      <c r="Y314" s="55">
        <v>155400.26999999999</v>
      </c>
      <c r="Z314" s="55"/>
      <c r="AA314" s="55"/>
      <c r="AB314" s="55"/>
    </row>
    <row r="315" spans="1:88">
      <c r="A315" s="55">
        <v>50</v>
      </c>
      <c r="B315" s="55">
        <v>1</v>
      </c>
      <c r="C315" s="55">
        <v>0</v>
      </c>
      <c r="D315" s="55">
        <v>2</v>
      </c>
      <c r="E315" s="55">
        <v>0</v>
      </c>
      <c r="F315" s="55">
        <f>ROUND(F314*0.2,O315)</f>
        <v>31080.05</v>
      </c>
      <c r="G315" s="55" t="s">
        <v>218</v>
      </c>
      <c r="H315" s="55" t="s">
        <v>219</v>
      </c>
      <c r="I315" s="55"/>
      <c r="J315" s="55"/>
      <c r="K315" s="55">
        <v>212</v>
      </c>
      <c r="L315" s="55">
        <v>29</v>
      </c>
      <c r="M315" s="55">
        <v>0</v>
      </c>
      <c r="N315" s="55"/>
      <c r="O315" s="55">
        <v>2</v>
      </c>
      <c r="P315" s="55"/>
      <c r="Q315" s="55"/>
      <c r="R315" s="55"/>
      <c r="S315" s="55"/>
      <c r="T315" s="55"/>
      <c r="U315" s="55"/>
      <c r="V315" s="55"/>
      <c r="W315" s="55">
        <v>31080.05</v>
      </c>
      <c r="X315" s="55">
        <v>1</v>
      </c>
      <c r="Y315" s="55">
        <v>31080.05</v>
      </c>
      <c r="Z315" s="55"/>
      <c r="AA315" s="55"/>
      <c r="AB315" s="55"/>
    </row>
    <row r="316" spans="1:88">
      <c r="A316" s="55">
        <v>50</v>
      </c>
      <c r="B316" s="55">
        <v>1</v>
      </c>
      <c r="C316" s="55">
        <v>0</v>
      </c>
      <c r="D316" s="55">
        <v>2</v>
      </c>
      <c r="E316" s="55">
        <v>213</v>
      </c>
      <c r="F316" s="55">
        <f>ROUND(F314+F315,O316)</f>
        <v>186480.32</v>
      </c>
      <c r="G316" s="55" t="s">
        <v>220</v>
      </c>
      <c r="H316" s="55" t="s">
        <v>214</v>
      </c>
      <c r="I316" s="55"/>
      <c r="J316" s="55"/>
      <c r="K316" s="55">
        <v>212</v>
      </c>
      <c r="L316" s="55">
        <v>30</v>
      </c>
      <c r="M316" s="55">
        <v>0</v>
      </c>
      <c r="N316" s="55"/>
      <c r="O316" s="55">
        <v>2</v>
      </c>
      <c r="P316" s="55"/>
      <c r="Q316" s="55"/>
      <c r="R316" s="55"/>
      <c r="S316" s="55"/>
      <c r="T316" s="55"/>
      <c r="U316" s="55"/>
      <c r="V316" s="55"/>
      <c r="W316" s="55">
        <v>186480.32</v>
      </c>
      <c r="X316" s="55">
        <v>1</v>
      </c>
      <c r="Y316" s="55">
        <v>186480.32</v>
      </c>
      <c r="Z316" s="55"/>
      <c r="AA316" s="55"/>
      <c r="AB316" s="55"/>
    </row>
    <row r="317" spans="1:88">
      <c r="A317" s="55">
        <v>50</v>
      </c>
      <c r="B317" s="55">
        <v>1</v>
      </c>
      <c r="C317" s="55">
        <v>0</v>
      </c>
      <c r="D317" s="55">
        <v>2</v>
      </c>
      <c r="E317" s="55">
        <v>0</v>
      </c>
      <c r="F317" s="55">
        <f>ROUND(F316*0.5857501461,O317)</f>
        <v>109230.87</v>
      </c>
      <c r="G317" s="55" t="s">
        <v>221</v>
      </c>
      <c r="H317" s="55" t="s">
        <v>222</v>
      </c>
      <c r="I317" s="55"/>
      <c r="J317" s="55"/>
      <c r="K317" s="55">
        <v>212</v>
      </c>
      <c r="L317" s="55">
        <v>31</v>
      </c>
      <c r="M317" s="55">
        <v>0</v>
      </c>
      <c r="N317" s="55"/>
      <c r="O317" s="55">
        <v>2</v>
      </c>
      <c r="P317" s="55"/>
      <c r="Q317" s="55"/>
      <c r="R317" s="55"/>
      <c r="S317" s="55"/>
      <c r="T317" s="55"/>
      <c r="U317" s="55"/>
      <c r="V317" s="55"/>
      <c r="W317" s="55">
        <v>109230.87</v>
      </c>
      <c r="X317" s="55">
        <v>1</v>
      </c>
      <c r="Y317" s="55">
        <v>109230.87</v>
      </c>
      <c r="Z317" s="55"/>
      <c r="AA317" s="55"/>
      <c r="AB317" s="55"/>
    </row>
    <row r="319" spans="1:88">
      <c r="A319" s="52">
        <v>5</v>
      </c>
      <c r="B319" s="52">
        <v>1</v>
      </c>
      <c r="C319" s="52"/>
      <c r="D319" s="52">
        <f>ROW(A328)</f>
        <v>328</v>
      </c>
      <c r="E319" s="52"/>
      <c r="F319" s="52" t="s">
        <v>140</v>
      </c>
      <c r="G319" s="52" t="s">
        <v>230</v>
      </c>
      <c r="H319" s="52"/>
      <c r="I319" s="52">
        <v>0</v>
      </c>
      <c r="J319" s="52"/>
      <c r="K319" s="52">
        <v>-1</v>
      </c>
      <c r="L319" s="52"/>
      <c r="M319" s="52"/>
      <c r="N319" s="52"/>
      <c r="O319" s="52"/>
      <c r="P319" s="52"/>
      <c r="Q319" s="52"/>
      <c r="R319" s="52"/>
      <c r="S319" s="52">
        <v>0</v>
      </c>
      <c r="T319" s="52"/>
      <c r="U319" s="52"/>
      <c r="V319" s="52">
        <v>0</v>
      </c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>
        <v>0</v>
      </c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>
        <v>0</v>
      </c>
    </row>
    <row r="321" spans="1:245">
      <c r="A321" s="53">
        <v>52</v>
      </c>
      <c r="B321" s="53">
        <f t="shared" ref="B321:G321" si="302">B328</f>
        <v>1</v>
      </c>
      <c r="C321" s="53">
        <f t="shared" si="302"/>
        <v>5</v>
      </c>
      <c r="D321" s="53">
        <f t="shared" si="302"/>
        <v>319</v>
      </c>
      <c r="E321" s="53">
        <f t="shared" si="302"/>
        <v>0</v>
      </c>
      <c r="F321" s="53" t="str">
        <f t="shared" si="302"/>
        <v>Новый подраздел</v>
      </c>
      <c r="G321" s="53" t="str">
        <f t="shared" si="302"/>
        <v>Замена бортового камня - 40,0 м.п.</v>
      </c>
      <c r="H321" s="53"/>
      <c r="I321" s="53"/>
      <c r="J321" s="53"/>
      <c r="K321" s="53"/>
      <c r="L321" s="53"/>
      <c r="M321" s="53"/>
      <c r="N321" s="53"/>
      <c r="O321" s="53">
        <f t="shared" ref="O321:AT321" si="303">O328</f>
        <v>49026.99</v>
      </c>
      <c r="P321" s="53">
        <f t="shared" si="303"/>
        <v>22982</v>
      </c>
      <c r="Q321" s="53">
        <f t="shared" si="303"/>
        <v>20119.39</v>
      </c>
      <c r="R321" s="53">
        <f t="shared" si="303"/>
        <v>11059.67</v>
      </c>
      <c r="S321" s="53">
        <f t="shared" si="303"/>
        <v>5925.6</v>
      </c>
      <c r="T321" s="53">
        <f t="shared" si="303"/>
        <v>0</v>
      </c>
      <c r="U321" s="53">
        <f t="shared" si="303"/>
        <v>26.400000000000002</v>
      </c>
      <c r="V321" s="53">
        <f t="shared" si="303"/>
        <v>0</v>
      </c>
      <c r="W321" s="53">
        <f t="shared" si="303"/>
        <v>0</v>
      </c>
      <c r="X321" s="53">
        <f t="shared" si="303"/>
        <v>4147.92</v>
      </c>
      <c r="Y321" s="53">
        <f t="shared" si="303"/>
        <v>592.55999999999995</v>
      </c>
      <c r="Z321" s="53">
        <f t="shared" si="303"/>
        <v>0</v>
      </c>
      <c r="AA321" s="53">
        <f t="shared" si="303"/>
        <v>0</v>
      </c>
      <c r="AB321" s="53">
        <f t="shared" si="303"/>
        <v>49026.99</v>
      </c>
      <c r="AC321" s="53">
        <f t="shared" si="303"/>
        <v>22982</v>
      </c>
      <c r="AD321" s="53">
        <f t="shared" si="303"/>
        <v>20119.39</v>
      </c>
      <c r="AE321" s="53">
        <f t="shared" si="303"/>
        <v>11059.67</v>
      </c>
      <c r="AF321" s="53">
        <f t="shared" si="303"/>
        <v>5925.6</v>
      </c>
      <c r="AG321" s="53">
        <f t="shared" si="303"/>
        <v>0</v>
      </c>
      <c r="AH321" s="53">
        <f t="shared" si="303"/>
        <v>26.400000000000002</v>
      </c>
      <c r="AI321" s="53">
        <f t="shared" si="303"/>
        <v>0</v>
      </c>
      <c r="AJ321" s="53">
        <f t="shared" si="303"/>
        <v>0</v>
      </c>
      <c r="AK321" s="53">
        <f t="shared" si="303"/>
        <v>4147.92</v>
      </c>
      <c r="AL321" s="53">
        <f t="shared" si="303"/>
        <v>592.55999999999995</v>
      </c>
      <c r="AM321" s="53">
        <f t="shared" si="303"/>
        <v>0</v>
      </c>
      <c r="AN321" s="53">
        <f t="shared" si="303"/>
        <v>0</v>
      </c>
      <c r="AO321" s="53">
        <f t="shared" si="303"/>
        <v>0</v>
      </c>
      <c r="AP321" s="53">
        <f t="shared" si="303"/>
        <v>0</v>
      </c>
      <c r="AQ321" s="53">
        <f t="shared" si="303"/>
        <v>0</v>
      </c>
      <c r="AR321" s="53">
        <f t="shared" si="303"/>
        <v>58649.93</v>
      </c>
      <c r="AS321" s="53">
        <f t="shared" si="303"/>
        <v>0</v>
      </c>
      <c r="AT321" s="53">
        <f t="shared" si="303"/>
        <v>0</v>
      </c>
      <c r="AU321" s="53">
        <f t="shared" ref="AU321:BZ321" si="304">AU328</f>
        <v>58649.93</v>
      </c>
      <c r="AV321" s="53">
        <f t="shared" si="304"/>
        <v>22982</v>
      </c>
      <c r="AW321" s="53">
        <f t="shared" si="304"/>
        <v>22982</v>
      </c>
      <c r="AX321" s="53">
        <f t="shared" si="304"/>
        <v>0</v>
      </c>
      <c r="AY321" s="53">
        <f t="shared" si="304"/>
        <v>22982</v>
      </c>
      <c r="AZ321" s="53">
        <f t="shared" si="304"/>
        <v>0</v>
      </c>
      <c r="BA321" s="53">
        <f t="shared" si="304"/>
        <v>0</v>
      </c>
      <c r="BB321" s="53">
        <f t="shared" si="304"/>
        <v>0</v>
      </c>
      <c r="BC321" s="53">
        <f t="shared" si="304"/>
        <v>0</v>
      </c>
      <c r="BD321" s="53">
        <f t="shared" si="304"/>
        <v>0</v>
      </c>
      <c r="BE321" s="53">
        <f t="shared" si="304"/>
        <v>0</v>
      </c>
      <c r="BF321" s="53">
        <f t="shared" si="304"/>
        <v>0</v>
      </c>
      <c r="BG321" s="53">
        <f t="shared" si="304"/>
        <v>0</v>
      </c>
      <c r="BH321" s="53">
        <f t="shared" si="304"/>
        <v>0</v>
      </c>
      <c r="BI321" s="53">
        <f t="shared" si="304"/>
        <v>0</v>
      </c>
      <c r="BJ321" s="53">
        <f t="shared" si="304"/>
        <v>0</v>
      </c>
      <c r="BK321" s="53">
        <f t="shared" si="304"/>
        <v>0</v>
      </c>
      <c r="BL321" s="53">
        <f t="shared" si="304"/>
        <v>0</v>
      </c>
      <c r="BM321" s="53">
        <f t="shared" si="304"/>
        <v>0</v>
      </c>
      <c r="BN321" s="53">
        <f t="shared" si="304"/>
        <v>0</v>
      </c>
      <c r="BO321" s="53">
        <f t="shared" si="304"/>
        <v>0</v>
      </c>
      <c r="BP321" s="53">
        <f t="shared" si="304"/>
        <v>0</v>
      </c>
      <c r="BQ321" s="53">
        <f t="shared" si="304"/>
        <v>0</v>
      </c>
      <c r="BR321" s="53">
        <f t="shared" si="304"/>
        <v>0</v>
      </c>
      <c r="BS321" s="53">
        <f t="shared" si="304"/>
        <v>0</v>
      </c>
      <c r="BT321" s="53">
        <f t="shared" si="304"/>
        <v>0</v>
      </c>
      <c r="BU321" s="53">
        <f t="shared" si="304"/>
        <v>0</v>
      </c>
      <c r="BV321" s="53">
        <f t="shared" si="304"/>
        <v>0</v>
      </c>
      <c r="BW321" s="53">
        <f t="shared" si="304"/>
        <v>0</v>
      </c>
      <c r="BX321" s="53">
        <f t="shared" si="304"/>
        <v>0</v>
      </c>
      <c r="BY321" s="53">
        <f t="shared" si="304"/>
        <v>0</v>
      </c>
      <c r="BZ321" s="53">
        <f t="shared" si="304"/>
        <v>0</v>
      </c>
      <c r="CA321" s="53">
        <f t="shared" ref="CA321:DF321" si="305">CA328</f>
        <v>58649.93</v>
      </c>
      <c r="CB321" s="53">
        <f t="shared" si="305"/>
        <v>0</v>
      </c>
      <c r="CC321" s="53">
        <f t="shared" si="305"/>
        <v>0</v>
      </c>
      <c r="CD321" s="53">
        <f t="shared" si="305"/>
        <v>58649.93</v>
      </c>
      <c r="CE321" s="53">
        <f t="shared" si="305"/>
        <v>22982</v>
      </c>
      <c r="CF321" s="53">
        <f t="shared" si="305"/>
        <v>22982</v>
      </c>
      <c r="CG321" s="53">
        <f t="shared" si="305"/>
        <v>0</v>
      </c>
      <c r="CH321" s="53">
        <f t="shared" si="305"/>
        <v>22982</v>
      </c>
      <c r="CI321" s="53">
        <f t="shared" si="305"/>
        <v>0</v>
      </c>
      <c r="CJ321" s="53">
        <f t="shared" si="305"/>
        <v>0</v>
      </c>
      <c r="CK321" s="53">
        <f t="shared" si="305"/>
        <v>0</v>
      </c>
      <c r="CL321" s="53">
        <f t="shared" si="305"/>
        <v>0</v>
      </c>
      <c r="CM321" s="53">
        <f t="shared" si="305"/>
        <v>0</v>
      </c>
      <c r="CN321" s="53">
        <f t="shared" si="305"/>
        <v>0</v>
      </c>
      <c r="CO321" s="53">
        <f t="shared" si="305"/>
        <v>0</v>
      </c>
      <c r="CP321" s="53">
        <f t="shared" si="305"/>
        <v>0</v>
      </c>
      <c r="CQ321" s="53">
        <f t="shared" si="305"/>
        <v>0</v>
      </c>
      <c r="CR321" s="53">
        <f t="shared" si="305"/>
        <v>0</v>
      </c>
      <c r="CS321" s="53">
        <f t="shared" si="305"/>
        <v>0</v>
      </c>
      <c r="CT321" s="53">
        <f t="shared" si="305"/>
        <v>0</v>
      </c>
      <c r="CU321" s="53">
        <f t="shared" si="305"/>
        <v>0</v>
      </c>
      <c r="CV321" s="53">
        <f t="shared" si="305"/>
        <v>0</v>
      </c>
      <c r="CW321" s="53">
        <f t="shared" si="305"/>
        <v>0</v>
      </c>
      <c r="CX321" s="53">
        <f t="shared" si="305"/>
        <v>0</v>
      </c>
      <c r="CY321" s="53">
        <f t="shared" si="305"/>
        <v>0</v>
      </c>
      <c r="CZ321" s="53">
        <f t="shared" si="305"/>
        <v>0</v>
      </c>
      <c r="DA321" s="53">
        <f t="shared" si="305"/>
        <v>0</v>
      </c>
      <c r="DB321" s="53">
        <f t="shared" si="305"/>
        <v>0</v>
      </c>
      <c r="DC321" s="53">
        <f t="shared" si="305"/>
        <v>0</v>
      </c>
      <c r="DD321" s="53">
        <f t="shared" si="305"/>
        <v>0</v>
      </c>
      <c r="DE321" s="53">
        <f t="shared" si="305"/>
        <v>0</v>
      </c>
      <c r="DF321" s="53">
        <f t="shared" si="305"/>
        <v>0</v>
      </c>
      <c r="DG321" s="54">
        <f t="shared" ref="DG321:EL321" si="306">DG328</f>
        <v>0</v>
      </c>
      <c r="DH321" s="54">
        <f t="shared" si="306"/>
        <v>0</v>
      </c>
      <c r="DI321" s="54">
        <f t="shared" si="306"/>
        <v>0</v>
      </c>
      <c r="DJ321" s="54">
        <f t="shared" si="306"/>
        <v>0</v>
      </c>
      <c r="DK321" s="54">
        <f t="shared" si="306"/>
        <v>0</v>
      </c>
      <c r="DL321" s="54">
        <f t="shared" si="306"/>
        <v>0</v>
      </c>
      <c r="DM321" s="54">
        <f t="shared" si="306"/>
        <v>0</v>
      </c>
      <c r="DN321" s="54">
        <f t="shared" si="306"/>
        <v>0</v>
      </c>
      <c r="DO321" s="54">
        <f t="shared" si="306"/>
        <v>0</v>
      </c>
      <c r="DP321" s="54">
        <f t="shared" si="306"/>
        <v>0</v>
      </c>
      <c r="DQ321" s="54">
        <f t="shared" si="306"/>
        <v>0</v>
      </c>
      <c r="DR321" s="54">
        <f t="shared" si="306"/>
        <v>0</v>
      </c>
      <c r="DS321" s="54">
        <f t="shared" si="306"/>
        <v>0</v>
      </c>
      <c r="DT321" s="54">
        <f t="shared" si="306"/>
        <v>0</v>
      </c>
      <c r="DU321" s="54">
        <f t="shared" si="306"/>
        <v>0</v>
      </c>
      <c r="DV321" s="54">
        <f t="shared" si="306"/>
        <v>0</v>
      </c>
      <c r="DW321" s="54">
        <f t="shared" si="306"/>
        <v>0</v>
      </c>
      <c r="DX321" s="54">
        <f t="shared" si="306"/>
        <v>0</v>
      </c>
      <c r="DY321" s="54">
        <f t="shared" si="306"/>
        <v>0</v>
      </c>
      <c r="DZ321" s="54">
        <f t="shared" si="306"/>
        <v>0</v>
      </c>
      <c r="EA321" s="54">
        <f t="shared" si="306"/>
        <v>0</v>
      </c>
      <c r="EB321" s="54">
        <f t="shared" si="306"/>
        <v>0</v>
      </c>
      <c r="EC321" s="54">
        <f t="shared" si="306"/>
        <v>0</v>
      </c>
      <c r="ED321" s="54">
        <f t="shared" si="306"/>
        <v>0</v>
      </c>
      <c r="EE321" s="54">
        <f t="shared" si="306"/>
        <v>0</v>
      </c>
      <c r="EF321" s="54">
        <f t="shared" si="306"/>
        <v>0</v>
      </c>
      <c r="EG321" s="54">
        <f t="shared" si="306"/>
        <v>0</v>
      </c>
      <c r="EH321" s="54">
        <f t="shared" si="306"/>
        <v>0</v>
      </c>
      <c r="EI321" s="54">
        <f t="shared" si="306"/>
        <v>0</v>
      </c>
      <c r="EJ321" s="54">
        <f t="shared" si="306"/>
        <v>0</v>
      </c>
      <c r="EK321" s="54">
        <f t="shared" si="306"/>
        <v>0</v>
      </c>
      <c r="EL321" s="54">
        <f t="shared" si="306"/>
        <v>0</v>
      </c>
      <c r="EM321" s="54">
        <f t="shared" ref="EM321:FR321" si="307">EM328</f>
        <v>0</v>
      </c>
      <c r="EN321" s="54">
        <f t="shared" si="307"/>
        <v>0</v>
      </c>
      <c r="EO321" s="54">
        <f t="shared" si="307"/>
        <v>0</v>
      </c>
      <c r="EP321" s="54">
        <f t="shared" si="307"/>
        <v>0</v>
      </c>
      <c r="EQ321" s="54">
        <f t="shared" si="307"/>
        <v>0</v>
      </c>
      <c r="ER321" s="54">
        <f t="shared" si="307"/>
        <v>0</v>
      </c>
      <c r="ES321" s="54">
        <f t="shared" si="307"/>
        <v>0</v>
      </c>
      <c r="ET321" s="54">
        <f t="shared" si="307"/>
        <v>0</v>
      </c>
      <c r="EU321" s="54">
        <f t="shared" si="307"/>
        <v>0</v>
      </c>
      <c r="EV321" s="54">
        <f t="shared" si="307"/>
        <v>0</v>
      </c>
      <c r="EW321" s="54">
        <f t="shared" si="307"/>
        <v>0</v>
      </c>
      <c r="EX321" s="54">
        <f t="shared" si="307"/>
        <v>0</v>
      </c>
      <c r="EY321" s="54">
        <f t="shared" si="307"/>
        <v>0</v>
      </c>
      <c r="EZ321" s="54">
        <f t="shared" si="307"/>
        <v>0</v>
      </c>
      <c r="FA321" s="54">
        <f t="shared" si="307"/>
        <v>0</v>
      </c>
      <c r="FB321" s="54">
        <f t="shared" si="307"/>
        <v>0</v>
      </c>
      <c r="FC321" s="54">
        <f t="shared" si="307"/>
        <v>0</v>
      </c>
      <c r="FD321" s="54">
        <f t="shared" si="307"/>
        <v>0</v>
      </c>
      <c r="FE321" s="54">
        <f t="shared" si="307"/>
        <v>0</v>
      </c>
      <c r="FF321" s="54">
        <f t="shared" si="307"/>
        <v>0</v>
      </c>
      <c r="FG321" s="54">
        <f t="shared" si="307"/>
        <v>0</v>
      </c>
      <c r="FH321" s="54">
        <f t="shared" si="307"/>
        <v>0</v>
      </c>
      <c r="FI321" s="54">
        <f t="shared" si="307"/>
        <v>0</v>
      </c>
      <c r="FJ321" s="54">
        <f t="shared" si="307"/>
        <v>0</v>
      </c>
      <c r="FK321" s="54">
        <f t="shared" si="307"/>
        <v>0</v>
      </c>
      <c r="FL321" s="54">
        <f t="shared" si="307"/>
        <v>0</v>
      </c>
      <c r="FM321" s="54">
        <f t="shared" si="307"/>
        <v>0</v>
      </c>
      <c r="FN321" s="54">
        <f t="shared" si="307"/>
        <v>0</v>
      </c>
      <c r="FO321" s="54">
        <f t="shared" si="307"/>
        <v>0</v>
      </c>
      <c r="FP321" s="54">
        <f t="shared" si="307"/>
        <v>0</v>
      </c>
      <c r="FQ321" s="54">
        <f t="shared" si="307"/>
        <v>0</v>
      </c>
      <c r="FR321" s="54">
        <f t="shared" si="307"/>
        <v>0</v>
      </c>
      <c r="FS321" s="54">
        <f t="shared" ref="FS321:GX321" si="308">FS328</f>
        <v>0</v>
      </c>
      <c r="FT321" s="54">
        <f t="shared" si="308"/>
        <v>0</v>
      </c>
      <c r="FU321" s="54">
        <f t="shared" si="308"/>
        <v>0</v>
      </c>
      <c r="FV321" s="54">
        <f t="shared" si="308"/>
        <v>0</v>
      </c>
      <c r="FW321" s="54">
        <f t="shared" si="308"/>
        <v>0</v>
      </c>
      <c r="FX321" s="54">
        <f t="shared" si="308"/>
        <v>0</v>
      </c>
      <c r="FY321" s="54">
        <f t="shared" si="308"/>
        <v>0</v>
      </c>
      <c r="FZ321" s="54">
        <f t="shared" si="308"/>
        <v>0</v>
      </c>
      <c r="GA321" s="54">
        <f t="shared" si="308"/>
        <v>0</v>
      </c>
      <c r="GB321" s="54">
        <f t="shared" si="308"/>
        <v>0</v>
      </c>
      <c r="GC321" s="54">
        <f t="shared" si="308"/>
        <v>0</v>
      </c>
      <c r="GD321" s="54">
        <f t="shared" si="308"/>
        <v>0</v>
      </c>
      <c r="GE321" s="54">
        <f t="shared" si="308"/>
        <v>0</v>
      </c>
      <c r="GF321" s="54">
        <f t="shared" si="308"/>
        <v>0</v>
      </c>
      <c r="GG321" s="54">
        <f t="shared" si="308"/>
        <v>0</v>
      </c>
      <c r="GH321" s="54">
        <f t="shared" si="308"/>
        <v>0</v>
      </c>
      <c r="GI321" s="54">
        <f t="shared" si="308"/>
        <v>0</v>
      </c>
      <c r="GJ321" s="54">
        <f t="shared" si="308"/>
        <v>0</v>
      </c>
      <c r="GK321" s="54">
        <f t="shared" si="308"/>
        <v>0</v>
      </c>
      <c r="GL321" s="54">
        <f t="shared" si="308"/>
        <v>0</v>
      </c>
      <c r="GM321" s="54">
        <f t="shared" si="308"/>
        <v>0</v>
      </c>
      <c r="GN321" s="54">
        <f t="shared" si="308"/>
        <v>0</v>
      </c>
      <c r="GO321" s="54">
        <f t="shared" si="308"/>
        <v>0</v>
      </c>
      <c r="GP321" s="54">
        <f t="shared" si="308"/>
        <v>0</v>
      </c>
      <c r="GQ321" s="54">
        <f t="shared" si="308"/>
        <v>0</v>
      </c>
      <c r="GR321" s="54">
        <f t="shared" si="308"/>
        <v>0</v>
      </c>
      <c r="GS321" s="54">
        <f t="shared" si="308"/>
        <v>0</v>
      </c>
      <c r="GT321" s="54">
        <f t="shared" si="308"/>
        <v>0</v>
      </c>
      <c r="GU321" s="54">
        <f t="shared" si="308"/>
        <v>0</v>
      </c>
      <c r="GV321" s="54">
        <f t="shared" si="308"/>
        <v>0</v>
      </c>
      <c r="GW321" s="54">
        <f t="shared" si="308"/>
        <v>0</v>
      </c>
      <c r="GX321" s="54">
        <f t="shared" si="308"/>
        <v>0</v>
      </c>
    </row>
    <row r="323" spans="1:245">
      <c r="A323">
        <v>17</v>
      </c>
      <c r="B323">
        <v>1</v>
      </c>
      <c r="D323">
        <f>ROW(EtalonRes!A80)</f>
        <v>80</v>
      </c>
      <c r="E323" t="s">
        <v>142</v>
      </c>
      <c r="F323" t="s">
        <v>224</v>
      </c>
      <c r="G323" t="s">
        <v>225</v>
      </c>
      <c r="H323" t="s">
        <v>57</v>
      </c>
      <c r="I323">
        <v>40</v>
      </c>
      <c r="J323">
        <v>0</v>
      </c>
      <c r="K323">
        <v>40</v>
      </c>
      <c r="O323">
        <f t="shared" ref="O323:O326" si="309">ROUND(CP323,2)</f>
        <v>36906.400000000001</v>
      </c>
      <c r="P323">
        <f t="shared" ref="P323:P326" si="310">ROUND(CQ323*I323,2)</f>
        <v>22982</v>
      </c>
      <c r="Q323">
        <f t="shared" ref="Q323:Q326" si="311">ROUND(CR323*I323,2)</f>
        <v>7998.8</v>
      </c>
      <c r="R323">
        <f t="shared" ref="R323:R326" si="312">ROUND(CS323*I323,2)</f>
        <v>4520.8</v>
      </c>
      <c r="S323">
        <f t="shared" ref="S323:S326" si="313">ROUND(CT323*I323,2)</f>
        <v>5925.6</v>
      </c>
      <c r="T323">
        <f t="shared" ref="T323:T326" si="314">ROUND(CU323*I323,2)</f>
        <v>0</v>
      </c>
      <c r="U323">
        <f t="shared" ref="U323:U326" si="315">CV323*I323</f>
        <v>26.400000000000002</v>
      </c>
      <c r="V323">
        <f t="shared" ref="V323:V326" si="316">CW323*I323</f>
        <v>0</v>
      </c>
      <c r="W323">
        <f t="shared" ref="W323:W326" si="317">ROUND(CX323*I323,2)</f>
        <v>0</v>
      </c>
      <c r="X323">
        <f t="shared" ref="X323:X326" si="318">ROUND(CY323,2)</f>
        <v>4147.92</v>
      </c>
      <c r="Y323">
        <f t="shared" ref="Y323:Y326" si="319">ROUND(CZ323,2)</f>
        <v>592.55999999999995</v>
      </c>
      <c r="AA323">
        <v>52146028</v>
      </c>
      <c r="AB323">
        <f t="shared" ref="AB323:AB326" si="320">ROUND((AC323+AD323+AF323),6)</f>
        <v>922.66</v>
      </c>
      <c r="AC323">
        <f t="shared" ref="AC323:AC326" si="321">ROUND((ES323),6)</f>
        <v>574.54999999999995</v>
      </c>
      <c r="AD323">
        <f t="shared" ref="AD323:AD325" si="322">ROUND((((ET323)-(EU323))+AE323),6)</f>
        <v>199.97</v>
      </c>
      <c r="AE323">
        <f t="shared" ref="AE323:AE325" si="323">ROUND((EU323),6)</f>
        <v>113.02</v>
      </c>
      <c r="AF323">
        <f t="shared" ref="AF323:AF325" si="324">ROUND((EV323),6)</f>
        <v>148.13999999999999</v>
      </c>
      <c r="AG323">
        <f t="shared" ref="AG323:AG326" si="325">ROUND((AP323),6)</f>
        <v>0</v>
      </c>
      <c r="AH323">
        <f t="shared" ref="AH323:AH325" si="326">(EW323)</f>
        <v>0.66</v>
      </c>
      <c r="AI323">
        <f t="shared" ref="AI323:AI325" si="327">(EX323)</f>
        <v>0</v>
      </c>
      <c r="AJ323">
        <f t="shared" ref="AJ323:AJ326" si="328">(AS323)</f>
        <v>0</v>
      </c>
      <c r="AK323">
        <v>922.66</v>
      </c>
      <c r="AL323">
        <v>574.54999999999995</v>
      </c>
      <c r="AM323">
        <v>199.97</v>
      </c>
      <c r="AN323">
        <v>113.02</v>
      </c>
      <c r="AO323">
        <v>148.13999999999999</v>
      </c>
      <c r="AP323">
        <v>0</v>
      </c>
      <c r="AQ323">
        <v>0.66</v>
      </c>
      <c r="AR323">
        <v>0</v>
      </c>
      <c r="AS323">
        <v>0</v>
      </c>
      <c r="AT323">
        <v>70</v>
      </c>
      <c r="AU323">
        <v>10</v>
      </c>
      <c r="AV323">
        <v>1</v>
      </c>
      <c r="AW323">
        <v>1</v>
      </c>
      <c r="AZ323">
        <v>1</v>
      </c>
      <c r="BA323">
        <v>1</v>
      </c>
      <c r="BB323">
        <v>1</v>
      </c>
      <c r="BC323">
        <v>1</v>
      </c>
      <c r="BH323">
        <v>0</v>
      </c>
      <c r="BI323">
        <v>4</v>
      </c>
      <c r="BJ323" t="s">
        <v>226</v>
      </c>
      <c r="BM323">
        <v>0</v>
      </c>
      <c r="BN323">
        <v>0</v>
      </c>
      <c r="BP323">
        <v>0</v>
      </c>
      <c r="BQ323">
        <v>1</v>
      </c>
      <c r="BR323">
        <v>0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Z323">
        <v>70</v>
      </c>
      <c r="CA323">
        <v>10</v>
      </c>
      <c r="CE323">
        <v>0</v>
      </c>
      <c r="CF323">
        <v>0</v>
      </c>
      <c r="CG323">
        <v>0</v>
      </c>
      <c r="CM323">
        <v>0</v>
      </c>
      <c r="CO323">
        <v>0</v>
      </c>
      <c r="CP323">
        <f t="shared" ref="CP323:CP326" si="329">(P323+Q323+S323)</f>
        <v>36906.400000000001</v>
      </c>
      <c r="CQ323">
        <f t="shared" ref="CQ323:CQ326" si="330">(AC323*BC323*AW323)</f>
        <v>574.54999999999995</v>
      </c>
      <c r="CR323">
        <f t="shared" ref="CR323:CR325" si="331">((((ET323)*BB323-(EU323)*BS323)+AE323*BS323)*AV323)</f>
        <v>199.97</v>
      </c>
      <c r="CS323">
        <f t="shared" ref="CS323:CS326" si="332">(AE323*BS323*AV323)</f>
        <v>113.02</v>
      </c>
      <c r="CT323">
        <f t="shared" ref="CT323:CT326" si="333">(AF323*BA323*AV323)</f>
        <v>148.13999999999999</v>
      </c>
      <c r="CU323">
        <f t="shared" ref="CU323:CU326" si="334">AG323</f>
        <v>0</v>
      </c>
      <c r="CV323">
        <f t="shared" ref="CV323:CV326" si="335">(AH323*AV323)</f>
        <v>0.66</v>
      </c>
      <c r="CW323">
        <f t="shared" ref="CW323:CW326" si="336">AI323</f>
        <v>0</v>
      </c>
      <c r="CX323">
        <f t="shared" ref="CX323:CX326" si="337">AJ323</f>
        <v>0</v>
      </c>
      <c r="CY323">
        <f t="shared" ref="CY323:CY326" si="338">((S323*BZ323)/100)</f>
        <v>4147.92</v>
      </c>
      <c r="CZ323">
        <f t="shared" ref="CZ323:CZ326" si="339">((S323*CA323)/100)</f>
        <v>592.55999999999995</v>
      </c>
      <c r="DN323">
        <v>0</v>
      </c>
      <c r="DO323">
        <v>0</v>
      </c>
      <c r="DP323">
        <v>1</v>
      </c>
      <c r="DQ323">
        <v>1</v>
      </c>
      <c r="DU323">
        <v>1003</v>
      </c>
      <c r="DV323" t="s">
        <v>57</v>
      </c>
      <c r="DW323" t="s">
        <v>57</v>
      </c>
      <c r="DX323">
        <v>1</v>
      </c>
      <c r="EE323">
        <v>51761345</v>
      </c>
      <c r="EF323">
        <v>1</v>
      </c>
      <c r="EG323" t="s">
        <v>18</v>
      </c>
      <c r="EH323">
        <v>0</v>
      </c>
      <c r="EJ323">
        <v>4</v>
      </c>
      <c r="EK323">
        <v>0</v>
      </c>
      <c r="EL323" t="s">
        <v>146</v>
      </c>
      <c r="EM323" t="s">
        <v>147</v>
      </c>
      <c r="EQ323">
        <v>0</v>
      </c>
      <c r="ER323">
        <v>922.66</v>
      </c>
      <c r="ES323">
        <v>574.54999999999995</v>
      </c>
      <c r="ET323">
        <v>199.97</v>
      </c>
      <c r="EU323">
        <v>113.02</v>
      </c>
      <c r="EV323">
        <v>148.13999999999999</v>
      </c>
      <c r="EW323">
        <v>0.66</v>
      </c>
      <c r="EX323">
        <v>0</v>
      </c>
      <c r="EY323">
        <v>0</v>
      </c>
      <c r="FQ323">
        <v>0</v>
      </c>
      <c r="FR323">
        <f t="shared" ref="FR323:FR326" si="340">ROUND(IF(AND(BH323=3,BI323=3),P323,0),2)</f>
        <v>0</v>
      </c>
      <c r="FS323">
        <v>0</v>
      </c>
      <c r="FX323">
        <v>70</v>
      </c>
      <c r="FY323">
        <v>10</v>
      </c>
      <c r="GD323">
        <v>0</v>
      </c>
      <c r="GF323">
        <v>999669814</v>
      </c>
      <c r="GG323">
        <v>2</v>
      </c>
      <c r="GH323">
        <v>1</v>
      </c>
      <c r="GI323">
        <v>-2</v>
      </c>
      <c r="GJ323">
        <v>0</v>
      </c>
      <c r="GK323">
        <f>ROUND(R323*(R12)/100,2)</f>
        <v>4882.46</v>
      </c>
      <c r="GL323">
        <f t="shared" ref="GL323:GL326" si="341">ROUND(IF(AND(BH323=3,BI323=3,FS323&lt;&gt;0),P323,0),2)</f>
        <v>0</v>
      </c>
      <c r="GM323">
        <f t="shared" ref="GM323:GM324" si="342">ROUND(O323+X323+Y323+GK323,2)+GX323</f>
        <v>46529.34</v>
      </c>
      <c r="GN323">
        <f t="shared" ref="GN323:GN324" si="343">IF(OR(BI323=0,BI323=1),ROUND(O323+X323+Y323+GK323,2),0)</f>
        <v>0</v>
      </c>
      <c r="GO323">
        <f t="shared" ref="GO323:GO324" si="344">IF(BI323=2,ROUND(O323+X323+Y323+GK323,2),0)</f>
        <v>0</v>
      </c>
      <c r="GP323">
        <f t="shared" ref="GP323:GP324" si="345">IF(BI323=4,ROUND(O323+X323+Y323+GK323,2)+GX323,0)</f>
        <v>46529.34</v>
      </c>
      <c r="GR323">
        <v>0</v>
      </c>
      <c r="GS323">
        <v>3</v>
      </c>
      <c r="GT323">
        <v>0</v>
      </c>
      <c r="GV323">
        <f t="shared" ref="GV323:GV326" si="346">ROUND((GT323),6)</f>
        <v>0</v>
      </c>
      <c r="GW323">
        <v>1</v>
      </c>
      <c r="GX323">
        <f t="shared" ref="GX323:GX326" si="347">ROUND(HC323*I323,2)</f>
        <v>0</v>
      </c>
      <c r="HA323">
        <v>0</v>
      </c>
      <c r="HB323">
        <v>0</v>
      </c>
      <c r="HC323">
        <f t="shared" ref="HC323:HC326" si="348">GV323*GW323</f>
        <v>0</v>
      </c>
      <c r="IK323">
        <v>0</v>
      </c>
    </row>
    <row r="324" spans="1:245">
      <c r="A324">
        <v>18</v>
      </c>
      <c r="B324">
        <v>1</v>
      </c>
      <c r="E324" t="s">
        <v>148</v>
      </c>
      <c r="F324" t="s">
        <v>149</v>
      </c>
      <c r="G324" t="s">
        <v>150</v>
      </c>
      <c r="H324" t="s">
        <v>151</v>
      </c>
      <c r="I324">
        <f>I323*J324</f>
        <v>-9.84</v>
      </c>
      <c r="J324">
        <v>-0.246</v>
      </c>
      <c r="K324">
        <v>-0.246</v>
      </c>
      <c r="O324">
        <f t="shared" si="309"/>
        <v>0</v>
      </c>
      <c r="P324">
        <f t="shared" si="310"/>
        <v>0</v>
      </c>
      <c r="Q324">
        <f t="shared" si="311"/>
        <v>0</v>
      </c>
      <c r="R324">
        <f t="shared" si="312"/>
        <v>0</v>
      </c>
      <c r="S324">
        <f t="shared" si="313"/>
        <v>0</v>
      </c>
      <c r="T324">
        <f t="shared" si="314"/>
        <v>0</v>
      </c>
      <c r="U324">
        <f t="shared" si="315"/>
        <v>0</v>
      </c>
      <c r="V324">
        <f t="shared" si="316"/>
        <v>0</v>
      </c>
      <c r="W324">
        <f t="shared" si="317"/>
        <v>0</v>
      </c>
      <c r="X324">
        <f t="shared" si="318"/>
        <v>0</v>
      </c>
      <c r="Y324">
        <f t="shared" si="319"/>
        <v>0</v>
      </c>
      <c r="AA324">
        <v>52146028</v>
      </c>
      <c r="AB324">
        <f t="shared" si="320"/>
        <v>0</v>
      </c>
      <c r="AC324">
        <f t="shared" si="321"/>
        <v>0</v>
      </c>
      <c r="AD324">
        <f t="shared" si="322"/>
        <v>0</v>
      </c>
      <c r="AE324">
        <f t="shared" si="323"/>
        <v>0</v>
      </c>
      <c r="AF324">
        <f t="shared" si="324"/>
        <v>0</v>
      </c>
      <c r="AG324">
        <f t="shared" si="325"/>
        <v>0</v>
      </c>
      <c r="AH324">
        <f t="shared" si="326"/>
        <v>0</v>
      </c>
      <c r="AI324">
        <f t="shared" si="327"/>
        <v>0</v>
      </c>
      <c r="AJ324">
        <f t="shared" si="328"/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70</v>
      </c>
      <c r="AU324">
        <v>10</v>
      </c>
      <c r="AV324">
        <v>1</v>
      </c>
      <c r="AW324">
        <v>1</v>
      </c>
      <c r="AZ324">
        <v>1</v>
      </c>
      <c r="BA324">
        <v>1</v>
      </c>
      <c r="BB324">
        <v>1</v>
      </c>
      <c r="BC324">
        <v>1</v>
      </c>
      <c r="BH324">
        <v>3</v>
      </c>
      <c r="BI324">
        <v>4</v>
      </c>
      <c r="BM324">
        <v>0</v>
      </c>
      <c r="BN324">
        <v>0</v>
      </c>
      <c r="BP324">
        <v>0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Z324">
        <v>70</v>
      </c>
      <c r="CA324">
        <v>10</v>
      </c>
      <c r="CE324">
        <v>0</v>
      </c>
      <c r="CF324">
        <v>0</v>
      </c>
      <c r="CG324">
        <v>0</v>
      </c>
      <c r="CM324">
        <v>0</v>
      </c>
      <c r="CO324">
        <v>0</v>
      </c>
      <c r="CP324">
        <f t="shared" si="329"/>
        <v>0</v>
      </c>
      <c r="CQ324">
        <f t="shared" si="330"/>
        <v>0</v>
      </c>
      <c r="CR324">
        <f t="shared" si="331"/>
        <v>0</v>
      </c>
      <c r="CS324">
        <f t="shared" si="332"/>
        <v>0</v>
      </c>
      <c r="CT324">
        <f t="shared" si="333"/>
        <v>0</v>
      </c>
      <c r="CU324">
        <f t="shared" si="334"/>
        <v>0</v>
      </c>
      <c r="CV324">
        <f t="shared" si="335"/>
        <v>0</v>
      </c>
      <c r="CW324">
        <f t="shared" si="336"/>
        <v>0</v>
      </c>
      <c r="CX324">
        <f t="shared" si="337"/>
        <v>0</v>
      </c>
      <c r="CY324">
        <f t="shared" si="338"/>
        <v>0</v>
      </c>
      <c r="CZ324">
        <f t="shared" si="339"/>
        <v>0</v>
      </c>
      <c r="DN324">
        <v>0</v>
      </c>
      <c r="DO324">
        <v>0</v>
      </c>
      <c r="DP324">
        <v>1</v>
      </c>
      <c r="DQ324">
        <v>1</v>
      </c>
      <c r="DU324">
        <v>1009</v>
      </c>
      <c r="DV324" t="s">
        <v>151</v>
      </c>
      <c r="DW324" t="s">
        <v>151</v>
      </c>
      <c r="DX324">
        <v>1000</v>
      </c>
      <c r="EE324">
        <v>51761345</v>
      </c>
      <c r="EF324">
        <v>1</v>
      </c>
      <c r="EG324" t="s">
        <v>18</v>
      </c>
      <c r="EH324">
        <v>0</v>
      </c>
      <c r="EJ324">
        <v>4</v>
      </c>
      <c r="EK324">
        <v>0</v>
      </c>
      <c r="EL324" t="s">
        <v>146</v>
      </c>
      <c r="EM324" t="s">
        <v>147</v>
      </c>
      <c r="EQ324">
        <v>32768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FQ324">
        <v>0</v>
      </c>
      <c r="FR324">
        <f t="shared" si="340"/>
        <v>0</v>
      </c>
      <c r="FS324">
        <v>0</v>
      </c>
      <c r="FX324">
        <v>70</v>
      </c>
      <c r="FY324">
        <v>10</v>
      </c>
      <c r="GD324">
        <v>0</v>
      </c>
      <c r="GF324">
        <v>1489638031</v>
      </c>
      <c r="GG324">
        <v>2</v>
      </c>
      <c r="GH324">
        <v>1</v>
      </c>
      <c r="GI324">
        <v>-2</v>
      </c>
      <c r="GJ324">
        <v>0</v>
      </c>
      <c r="GK324">
        <f>ROUND(R324*(R12)/100,2)</f>
        <v>0</v>
      </c>
      <c r="GL324">
        <f t="shared" si="341"/>
        <v>0</v>
      </c>
      <c r="GM324">
        <f t="shared" si="342"/>
        <v>0</v>
      </c>
      <c r="GN324">
        <f t="shared" si="343"/>
        <v>0</v>
      </c>
      <c r="GO324">
        <f t="shared" si="344"/>
        <v>0</v>
      </c>
      <c r="GP324">
        <f t="shared" si="345"/>
        <v>0</v>
      </c>
      <c r="GR324">
        <v>0</v>
      </c>
      <c r="GS324">
        <v>3</v>
      </c>
      <c r="GT324">
        <v>0</v>
      </c>
      <c r="GV324">
        <f t="shared" si="346"/>
        <v>0</v>
      </c>
      <c r="GW324">
        <v>1</v>
      </c>
      <c r="GX324">
        <f t="shared" si="347"/>
        <v>0</v>
      </c>
      <c r="HA324">
        <v>0</v>
      </c>
      <c r="HB324">
        <v>0</v>
      </c>
      <c r="HC324">
        <f t="shared" si="348"/>
        <v>0</v>
      </c>
      <c r="IK324">
        <v>0</v>
      </c>
    </row>
    <row r="325" spans="1:245">
      <c r="A325">
        <v>17</v>
      </c>
      <c r="B325">
        <v>1</v>
      </c>
      <c r="D325">
        <f>ROW(EtalonRes!A82)</f>
        <v>82</v>
      </c>
      <c r="E325" t="s">
        <v>152</v>
      </c>
      <c r="F325" t="s">
        <v>153</v>
      </c>
      <c r="G325" t="s">
        <v>227</v>
      </c>
      <c r="H325" t="s">
        <v>151</v>
      </c>
      <c r="I325">
        <f>ROUND(9.84*0.8,9)</f>
        <v>7.8719999999999999</v>
      </c>
      <c r="J325">
        <v>0</v>
      </c>
      <c r="K325">
        <f>ROUND(9.84*0.8,9)</f>
        <v>7.8719999999999999</v>
      </c>
      <c r="O325">
        <f t="shared" si="309"/>
        <v>481.92</v>
      </c>
      <c r="P325">
        <f t="shared" si="310"/>
        <v>0</v>
      </c>
      <c r="Q325">
        <f t="shared" si="311"/>
        <v>481.92</v>
      </c>
      <c r="R325">
        <f t="shared" si="312"/>
        <v>259.85000000000002</v>
      </c>
      <c r="S325">
        <f t="shared" si="313"/>
        <v>0</v>
      </c>
      <c r="T325">
        <f t="shared" si="314"/>
        <v>0</v>
      </c>
      <c r="U325">
        <f t="shared" si="315"/>
        <v>0</v>
      </c>
      <c r="V325">
        <f t="shared" si="316"/>
        <v>0</v>
      </c>
      <c r="W325">
        <f t="shared" si="317"/>
        <v>0</v>
      </c>
      <c r="X325">
        <f t="shared" si="318"/>
        <v>0</v>
      </c>
      <c r="Y325">
        <f t="shared" si="319"/>
        <v>0</v>
      </c>
      <c r="AA325">
        <v>52146028</v>
      </c>
      <c r="AB325">
        <f t="shared" si="320"/>
        <v>61.22</v>
      </c>
      <c r="AC325">
        <f t="shared" si="321"/>
        <v>0</v>
      </c>
      <c r="AD325">
        <f t="shared" si="322"/>
        <v>61.22</v>
      </c>
      <c r="AE325">
        <f t="shared" si="323"/>
        <v>33.01</v>
      </c>
      <c r="AF325">
        <f t="shared" si="324"/>
        <v>0</v>
      </c>
      <c r="AG325">
        <f t="shared" si="325"/>
        <v>0</v>
      </c>
      <c r="AH325">
        <f t="shared" si="326"/>
        <v>0</v>
      </c>
      <c r="AI325">
        <f t="shared" si="327"/>
        <v>0</v>
      </c>
      <c r="AJ325">
        <f t="shared" si="328"/>
        <v>0</v>
      </c>
      <c r="AK325">
        <v>61.22</v>
      </c>
      <c r="AL325">
        <v>0</v>
      </c>
      <c r="AM325">
        <v>61.22</v>
      </c>
      <c r="AN325">
        <v>33.01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H325">
        <v>0</v>
      </c>
      <c r="BI325">
        <v>4</v>
      </c>
      <c r="BJ325" t="s">
        <v>155</v>
      </c>
      <c r="BM325">
        <v>1</v>
      </c>
      <c r="BN325">
        <v>0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Z325">
        <v>0</v>
      </c>
      <c r="CA325">
        <v>0</v>
      </c>
      <c r="CE325">
        <v>0</v>
      </c>
      <c r="CF325">
        <v>0</v>
      </c>
      <c r="CG325">
        <v>0</v>
      </c>
      <c r="CM325">
        <v>0</v>
      </c>
      <c r="CO325">
        <v>0</v>
      </c>
      <c r="CP325">
        <f t="shared" si="329"/>
        <v>481.92</v>
      </c>
      <c r="CQ325">
        <f t="shared" si="330"/>
        <v>0</v>
      </c>
      <c r="CR325">
        <f t="shared" si="331"/>
        <v>61.22</v>
      </c>
      <c r="CS325">
        <f t="shared" si="332"/>
        <v>33.01</v>
      </c>
      <c r="CT325">
        <f t="shared" si="333"/>
        <v>0</v>
      </c>
      <c r="CU325">
        <f t="shared" si="334"/>
        <v>0</v>
      </c>
      <c r="CV325">
        <f t="shared" si="335"/>
        <v>0</v>
      </c>
      <c r="CW325">
        <f t="shared" si="336"/>
        <v>0</v>
      </c>
      <c r="CX325">
        <f t="shared" si="337"/>
        <v>0</v>
      </c>
      <c r="CY325">
        <f t="shared" si="338"/>
        <v>0</v>
      </c>
      <c r="CZ325">
        <f t="shared" si="339"/>
        <v>0</v>
      </c>
      <c r="DN325">
        <v>0</v>
      </c>
      <c r="DO325">
        <v>0</v>
      </c>
      <c r="DP325">
        <v>1</v>
      </c>
      <c r="DQ325">
        <v>1</v>
      </c>
      <c r="DU325">
        <v>1009</v>
      </c>
      <c r="DV325" t="s">
        <v>151</v>
      </c>
      <c r="DW325" t="s">
        <v>151</v>
      </c>
      <c r="DX325">
        <v>1000</v>
      </c>
      <c r="EE325">
        <v>51761347</v>
      </c>
      <c r="EF325">
        <v>1</v>
      </c>
      <c r="EG325" t="s">
        <v>18</v>
      </c>
      <c r="EH325">
        <v>0</v>
      </c>
      <c r="EJ325">
        <v>4</v>
      </c>
      <c r="EK325">
        <v>1</v>
      </c>
      <c r="EL325" t="s">
        <v>156</v>
      </c>
      <c r="EM325" t="s">
        <v>147</v>
      </c>
      <c r="EQ325">
        <v>0</v>
      </c>
      <c r="ER325">
        <v>61.22</v>
      </c>
      <c r="ES325">
        <v>0</v>
      </c>
      <c r="ET325">
        <v>61.22</v>
      </c>
      <c r="EU325">
        <v>33.01</v>
      </c>
      <c r="EV325">
        <v>0</v>
      </c>
      <c r="EW325">
        <v>0</v>
      </c>
      <c r="EX325">
        <v>0</v>
      </c>
      <c r="EY325">
        <v>0</v>
      </c>
      <c r="FQ325">
        <v>0</v>
      </c>
      <c r="FR325">
        <f t="shared" si="340"/>
        <v>0</v>
      </c>
      <c r="FS325">
        <v>0</v>
      </c>
      <c r="FX325">
        <v>0</v>
      </c>
      <c r="FY325">
        <v>0</v>
      </c>
      <c r="GD325">
        <v>1</v>
      </c>
      <c r="GF325">
        <v>1602572179</v>
      </c>
      <c r="GG325">
        <v>2</v>
      </c>
      <c r="GH325">
        <v>1</v>
      </c>
      <c r="GI325">
        <v>-2</v>
      </c>
      <c r="GJ325">
        <v>0</v>
      </c>
      <c r="GK325">
        <v>0</v>
      </c>
      <c r="GL325">
        <f t="shared" si="341"/>
        <v>0</v>
      </c>
      <c r="GM325">
        <f t="shared" ref="GM325:GM326" si="349">ROUND(O325+X325+Y325,2)+GX325</f>
        <v>481.92</v>
      </c>
      <c r="GN325">
        <f t="shared" ref="GN325:GN326" si="350">IF(OR(BI325=0,BI325=1),ROUND(O325+X325+Y325,2),0)</f>
        <v>0</v>
      </c>
      <c r="GO325">
        <f t="shared" ref="GO325:GO326" si="351">IF(BI325=2,ROUND(O325+X325+Y325,2),0)</f>
        <v>0</v>
      </c>
      <c r="GP325">
        <f t="shared" ref="GP325:GP326" si="352">IF(BI325=4,ROUND(O325+X325+Y325,2)+GX325,0)</f>
        <v>481.92</v>
      </c>
      <c r="GR325">
        <v>0</v>
      </c>
      <c r="GS325">
        <v>3</v>
      </c>
      <c r="GT325">
        <v>0</v>
      </c>
      <c r="GV325">
        <f t="shared" si="346"/>
        <v>0</v>
      </c>
      <c r="GW325">
        <v>1</v>
      </c>
      <c r="GX325">
        <f t="shared" si="347"/>
        <v>0</v>
      </c>
      <c r="HA325">
        <v>0</v>
      </c>
      <c r="HB325">
        <v>0</v>
      </c>
      <c r="HC325">
        <f t="shared" si="348"/>
        <v>0</v>
      </c>
      <c r="IK325">
        <v>0</v>
      </c>
    </row>
    <row r="326" spans="1:245">
      <c r="A326">
        <v>17</v>
      </c>
      <c r="B326">
        <v>1</v>
      </c>
      <c r="D326">
        <f>ROW(EtalonRes!A84)</f>
        <v>84</v>
      </c>
      <c r="E326" t="s">
        <v>157</v>
      </c>
      <c r="F326" t="s">
        <v>158</v>
      </c>
      <c r="G326" t="s">
        <v>159</v>
      </c>
      <c r="H326" t="s">
        <v>151</v>
      </c>
      <c r="I326">
        <f>ROUND(I325,9)</f>
        <v>7.8719999999999999</v>
      </c>
      <c r="J326">
        <v>0</v>
      </c>
      <c r="K326">
        <f>ROUND(I325,9)</f>
        <v>7.8719999999999999</v>
      </c>
      <c r="O326">
        <f t="shared" si="309"/>
        <v>11638.67</v>
      </c>
      <c r="P326">
        <f t="shared" si="310"/>
        <v>0</v>
      </c>
      <c r="Q326">
        <f t="shared" si="311"/>
        <v>11638.67</v>
      </c>
      <c r="R326">
        <f t="shared" si="312"/>
        <v>6279.02</v>
      </c>
      <c r="S326">
        <f t="shared" si="313"/>
        <v>0</v>
      </c>
      <c r="T326">
        <f t="shared" si="314"/>
        <v>0</v>
      </c>
      <c r="U326">
        <f t="shared" si="315"/>
        <v>0</v>
      </c>
      <c r="V326">
        <f t="shared" si="316"/>
        <v>0</v>
      </c>
      <c r="W326">
        <f t="shared" si="317"/>
        <v>0</v>
      </c>
      <c r="X326">
        <f t="shared" si="318"/>
        <v>0</v>
      </c>
      <c r="Y326">
        <f t="shared" si="319"/>
        <v>0</v>
      </c>
      <c r="AA326">
        <v>52146028</v>
      </c>
      <c r="AB326">
        <f t="shared" si="320"/>
        <v>1478.49</v>
      </c>
      <c r="AC326">
        <f t="shared" si="321"/>
        <v>0</v>
      </c>
      <c r="AD326">
        <f>ROUND(((((ET326*51))-((EU326*51)))+AE326),6)</f>
        <v>1478.49</v>
      </c>
      <c r="AE326">
        <f>ROUND(((EU326*51)),6)</f>
        <v>797.64</v>
      </c>
      <c r="AF326">
        <f>ROUND(((EV326*51)),6)</f>
        <v>0</v>
      </c>
      <c r="AG326">
        <f t="shared" si="325"/>
        <v>0</v>
      </c>
      <c r="AH326">
        <f>((EW326*51))</f>
        <v>0</v>
      </c>
      <c r="AI326">
        <f>((EX326*51))</f>
        <v>0</v>
      </c>
      <c r="AJ326">
        <f t="shared" si="328"/>
        <v>0</v>
      </c>
      <c r="AK326">
        <v>28.99</v>
      </c>
      <c r="AL326">
        <v>0</v>
      </c>
      <c r="AM326">
        <v>28.99</v>
      </c>
      <c r="AN326">
        <v>15.64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1</v>
      </c>
      <c r="AZ326">
        <v>1</v>
      </c>
      <c r="BA326">
        <v>1</v>
      </c>
      <c r="BB326">
        <v>1</v>
      </c>
      <c r="BC326">
        <v>1</v>
      </c>
      <c r="BH326">
        <v>0</v>
      </c>
      <c r="BI326">
        <v>4</v>
      </c>
      <c r="BJ326" t="s">
        <v>160</v>
      </c>
      <c r="BM326">
        <v>1</v>
      </c>
      <c r="BN326">
        <v>0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Z326">
        <v>0</v>
      </c>
      <c r="CA326">
        <v>0</v>
      </c>
      <c r="CE326">
        <v>0</v>
      </c>
      <c r="CF326">
        <v>0</v>
      </c>
      <c r="CG326">
        <v>0</v>
      </c>
      <c r="CM326">
        <v>0</v>
      </c>
      <c r="CO326">
        <v>0</v>
      </c>
      <c r="CP326">
        <f t="shared" si="329"/>
        <v>11638.67</v>
      </c>
      <c r="CQ326">
        <f t="shared" si="330"/>
        <v>0</v>
      </c>
      <c r="CR326">
        <f>(((((ET326*51))*BB326-((EU326*51))*BS326)+AE326*BS326)*AV326)</f>
        <v>1478.49</v>
      </c>
      <c r="CS326">
        <f t="shared" si="332"/>
        <v>797.64</v>
      </c>
      <c r="CT326">
        <f t="shared" si="333"/>
        <v>0</v>
      </c>
      <c r="CU326">
        <f t="shared" si="334"/>
        <v>0</v>
      </c>
      <c r="CV326">
        <f t="shared" si="335"/>
        <v>0</v>
      </c>
      <c r="CW326">
        <f t="shared" si="336"/>
        <v>0</v>
      </c>
      <c r="CX326">
        <f t="shared" si="337"/>
        <v>0</v>
      </c>
      <c r="CY326">
        <f t="shared" si="338"/>
        <v>0</v>
      </c>
      <c r="CZ326">
        <f t="shared" si="339"/>
        <v>0</v>
      </c>
      <c r="DE326" t="s">
        <v>161</v>
      </c>
      <c r="DF326" t="s">
        <v>161</v>
      </c>
      <c r="DG326" t="s">
        <v>161</v>
      </c>
      <c r="DI326" t="s">
        <v>161</v>
      </c>
      <c r="DJ326" t="s">
        <v>161</v>
      </c>
      <c r="DN326">
        <v>0</v>
      </c>
      <c r="DO326">
        <v>0</v>
      </c>
      <c r="DP326">
        <v>1</v>
      </c>
      <c r="DQ326">
        <v>1</v>
      </c>
      <c r="DU326">
        <v>1009</v>
      </c>
      <c r="DV326" t="s">
        <v>151</v>
      </c>
      <c r="DW326" t="s">
        <v>151</v>
      </c>
      <c r="DX326">
        <v>1000</v>
      </c>
      <c r="EE326">
        <v>51761347</v>
      </c>
      <c r="EF326">
        <v>1</v>
      </c>
      <c r="EG326" t="s">
        <v>18</v>
      </c>
      <c r="EH326">
        <v>0</v>
      </c>
      <c r="EJ326">
        <v>4</v>
      </c>
      <c r="EK326">
        <v>1</v>
      </c>
      <c r="EL326" t="s">
        <v>156</v>
      </c>
      <c r="EM326" t="s">
        <v>147</v>
      </c>
      <c r="EQ326">
        <v>0</v>
      </c>
      <c r="ER326">
        <v>28.99</v>
      </c>
      <c r="ES326">
        <v>0</v>
      </c>
      <c r="ET326">
        <v>28.99</v>
      </c>
      <c r="EU326">
        <v>15.64</v>
      </c>
      <c r="EV326">
        <v>0</v>
      </c>
      <c r="EW326">
        <v>0</v>
      </c>
      <c r="EX326">
        <v>0</v>
      </c>
      <c r="EY326">
        <v>0</v>
      </c>
      <c r="FQ326">
        <v>0</v>
      </c>
      <c r="FR326">
        <f t="shared" si="340"/>
        <v>0</v>
      </c>
      <c r="FS326">
        <v>0</v>
      </c>
      <c r="FX326">
        <v>0</v>
      </c>
      <c r="FY326">
        <v>0</v>
      </c>
      <c r="GD326">
        <v>1</v>
      </c>
      <c r="GF326">
        <v>-1355325295</v>
      </c>
      <c r="GG326">
        <v>2</v>
      </c>
      <c r="GH326">
        <v>1</v>
      </c>
      <c r="GI326">
        <v>-2</v>
      </c>
      <c r="GJ326">
        <v>0</v>
      </c>
      <c r="GK326">
        <v>0</v>
      </c>
      <c r="GL326">
        <f t="shared" si="341"/>
        <v>0</v>
      </c>
      <c r="GM326">
        <f t="shared" si="349"/>
        <v>11638.67</v>
      </c>
      <c r="GN326">
        <f t="shared" si="350"/>
        <v>0</v>
      </c>
      <c r="GO326">
        <f t="shared" si="351"/>
        <v>0</v>
      </c>
      <c r="GP326">
        <f t="shared" si="352"/>
        <v>11638.67</v>
      </c>
      <c r="GR326">
        <v>0</v>
      </c>
      <c r="GS326">
        <v>3</v>
      </c>
      <c r="GT326">
        <v>0</v>
      </c>
      <c r="GV326">
        <f t="shared" si="346"/>
        <v>0</v>
      </c>
      <c r="GW326">
        <v>1</v>
      </c>
      <c r="GX326">
        <f t="shared" si="347"/>
        <v>0</v>
      </c>
      <c r="HA326">
        <v>0</v>
      </c>
      <c r="HB326">
        <v>0</v>
      </c>
      <c r="HC326">
        <f t="shared" si="348"/>
        <v>0</v>
      </c>
      <c r="IK326">
        <v>0</v>
      </c>
    </row>
    <row r="328" spans="1:245">
      <c r="A328" s="53">
        <v>51</v>
      </c>
      <c r="B328" s="53">
        <f>B319</f>
        <v>1</v>
      </c>
      <c r="C328" s="53">
        <f>A319</f>
        <v>5</v>
      </c>
      <c r="D328" s="53">
        <f>ROW(A319)</f>
        <v>319</v>
      </c>
      <c r="E328" s="53"/>
      <c r="F328" s="53" t="str">
        <f>IF(F319&lt;&gt;"",F319,"")</f>
        <v>Новый подраздел</v>
      </c>
      <c r="G328" s="53" t="str">
        <f>IF(G319&lt;&gt;"",G319,"")</f>
        <v>Замена бортового камня - 40,0 м.п.</v>
      </c>
      <c r="H328" s="53">
        <v>0</v>
      </c>
      <c r="I328" s="53"/>
      <c r="J328" s="53"/>
      <c r="K328" s="53"/>
      <c r="L328" s="53"/>
      <c r="M328" s="53"/>
      <c r="N328" s="53"/>
      <c r="O328" s="53">
        <f t="shared" ref="O328:T328" si="353">ROUND(AB328,2)</f>
        <v>49026.99</v>
      </c>
      <c r="P328" s="53">
        <f t="shared" si="353"/>
        <v>22982</v>
      </c>
      <c r="Q328" s="53">
        <f t="shared" si="353"/>
        <v>20119.39</v>
      </c>
      <c r="R328" s="53">
        <f t="shared" si="353"/>
        <v>11059.67</v>
      </c>
      <c r="S328" s="53">
        <f t="shared" si="353"/>
        <v>5925.6</v>
      </c>
      <c r="T328" s="53">
        <f t="shared" si="353"/>
        <v>0</v>
      </c>
      <c r="U328" s="53">
        <f>AH328</f>
        <v>26.400000000000002</v>
      </c>
      <c r="V328" s="53">
        <f>AI328</f>
        <v>0</v>
      </c>
      <c r="W328" s="53">
        <f>ROUND(AJ328,2)</f>
        <v>0</v>
      </c>
      <c r="X328" s="53">
        <f>ROUND(AK328,2)</f>
        <v>4147.92</v>
      </c>
      <c r="Y328" s="53">
        <f>ROUND(AL328,2)</f>
        <v>592.55999999999995</v>
      </c>
      <c r="Z328" s="53"/>
      <c r="AA328" s="53"/>
      <c r="AB328" s="53">
        <f>ROUND(SUMIF(AA323:AA326,"=52146028",O323:O326),2)</f>
        <v>49026.99</v>
      </c>
      <c r="AC328" s="53">
        <f>ROUND(SUMIF(AA323:AA326,"=52146028",P323:P326),2)</f>
        <v>22982</v>
      </c>
      <c r="AD328" s="53">
        <f>ROUND(SUMIF(AA323:AA326,"=52146028",Q323:Q326),2)</f>
        <v>20119.39</v>
      </c>
      <c r="AE328" s="53">
        <f>ROUND(SUMIF(AA323:AA326,"=52146028",R323:R326),2)</f>
        <v>11059.67</v>
      </c>
      <c r="AF328" s="53">
        <f>ROUND(SUMIF(AA323:AA326,"=52146028",S323:S326),2)</f>
        <v>5925.6</v>
      </c>
      <c r="AG328" s="53">
        <f>ROUND(SUMIF(AA323:AA326,"=52146028",T323:T326),2)</f>
        <v>0</v>
      </c>
      <c r="AH328" s="53">
        <f>SUMIF(AA323:AA326,"=52146028",U323:U326)</f>
        <v>26.400000000000002</v>
      </c>
      <c r="AI328" s="53">
        <f>SUMIF(AA323:AA326,"=52146028",V323:V326)</f>
        <v>0</v>
      </c>
      <c r="AJ328" s="53">
        <f>ROUND(SUMIF(AA323:AA326,"=52146028",W323:W326),2)</f>
        <v>0</v>
      </c>
      <c r="AK328" s="53">
        <f>ROUND(SUMIF(AA323:AA326,"=52146028",X323:X326),2)</f>
        <v>4147.92</v>
      </c>
      <c r="AL328" s="53">
        <f>ROUND(SUMIF(AA323:AA326,"=52146028",Y323:Y326),2)</f>
        <v>592.55999999999995</v>
      </c>
      <c r="AM328" s="53"/>
      <c r="AN328" s="53"/>
      <c r="AO328" s="53">
        <f t="shared" ref="AO328:BD328" si="354">ROUND(BX328,2)</f>
        <v>0</v>
      </c>
      <c r="AP328" s="53">
        <f t="shared" si="354"/>
        <v>0</v>
      </c>
      <c r="AQ328" s="53">
        <f t="shared" si="354"/>
        <v>0</v>
      </c>
      <c r="AR328" s="53">
        <f t="shared" si="354"/>
        <v>58649.93</v>
      </c>
      <c r="AS328" s="53">
        <f t="shared" si="354"/>
        <v>0</v>
      </c>
      <c r="AT328" s="53">
        <f t="shared" si="354"/>
        <v>0</v>
      </c>
      <c r="AU328" s="53">
        <f t="shared" si="354"/>
        <v>58649.93</v>
      </c>
      <c r="AV328" s="53">
        <f t="shared" si="354"/>
        <v>22982</v>
      </c>
      <c r="AW328" s="53">
        <f t="shared" si="354"/>
        <v>22982</v>
      </c>
      <c r="AX328" s="53">
        <f t="shared" si="354"/>
        <v>0</v>
      </c>
      <c r="AY328" s="53">
        <f t="shared" si="354"/>
        <v>22982</v>
      </c>
      <c r="AZ328" s="53">
        <f t="shared" si="354"/>
        <v>0</v>
      </c>
      <c r="BA328" s="53">
        <f t="shared" si="354"/>
        <v>0</v>
      </c>
      <c r="BB328" s="53">
        <f t="shared" si="354"/>
        <v>0</v>
      </c>
      <c r="BC328" s="53">
        <f t="shared" si="354"/>
        <v>0</v>
      </c>
      <c r="BD328" s="53">
        <f t="shared" si="354"/>
        <v>0</v>
      </c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>
        <f>ROUND(SUMIF(AA323:AA326,"=52146028",FQ323:FQ326),2)</f>
        <v>0</v>
      </c>
      <c r="BY328" s="53">
        <f>ROUND(SUMIF(AA323:AA326,"=52146028",FR323:FR326),2)</f>
        <v>0</v>
      </c>
      <c r="BZ328" s="53">
        <f>ROUND(SUMIF(AA323:AA326,"=52146028",GL323:GL326),2)</f>
        <v>0</v>
      </c>
      <c r="CA328" s="53">
        <f>ROUND(SUMIF(AA323:AA326,"=52146028",GM323:GM326),2)</f>
        <v>58649.93</v>
      </c>
      <c r="CB328" s="53">
        <f>ROUND(SUMIF(AA323:AA326,"=52146028",GN323:GN326),2)</f>
        <v>0</v>
      </c>
      <c r="CC328" s="53">
        <f>ROUND(SUMIF(AA323:AA326,"=52146028",GO323:GO326),2)</f>
        <v>0</v>
      </c>
      <c r="CD328" s="53">
        <f>ROUND(SUMIF(AA323:AA326,"=52146028",GP323:GP326),2)</f>
        <v>58649.93</v>
      </c>
      <c r="CE328" s="53">
        <f>AC328-BX328</f>
        <v>22982</v>
      </c>
      <c r="CF328" s="53">
        <f>AC328-BY328</f>
        <v>22982</v>
      </c>
      <c r="CG328" s="53">
        <f>BX328-BZ328</f>
        <v>0</v>
      </c>
      <c r="CH328" s="53">
        <f>AC328-BX328-BY328+BZ328</f>
        <v>22982</v>
      </c>
      <c r="CI328" s="53">
        <f>BY328-BZ328</f>
        <v>0</v>
      </c>
      <c r="CJ328" s="53">
        <f>ROUND(SUMIF(AA323:AA326,"=52146028",GX323:GX326),2)</f>
        <v>0</v>
      </c>
      <c r="CK328" s="53">
        <f>ROUND(SUMIF(AA323:AA326,"=52146028",GY323:GY326),2)</f>
        <v>0</v>
      </c>
      <c r="CL328" s="53">
        <f>ROUND(SUMIF(AA323:AA326,"=52146028",GZ323:GZ326),2)</f>
        <v>0</v>
      </c>
      <c r="CM328" s="53">
        <f>ROUND(SUMIF(AA323:AA326,"=52146028",HD323:HD326),2)</f>
        <v>0</v>
      </c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  <c r="DS328" s="54"/>
      <c r="DT328" s="54"/>
      <c r="DU328" s="54"/>
      <c r="DV328" s="54"/>
      <c r="DW328" s="54"/>
      <c r="DX328" s="54"/>
      <c r="DY328" s="54"/>
      <c r="DZ328" s="54"/>
      <c r="EA328" s="54"/>
      <c r="EB328" s="54"/>
      <c r="EC328" s="54"/>
      <c r="ED328" s="54"/>
      <c r="EE328" s="54"/>
      <c r="EF328" s="54"/>
      <c r="EG328" s="54"/>
      <c r="EH328" s="54"/>
      <c r="EI328" s="54"/>
      <c r="EJ328" s="54"/>
      <c r="EK328" s="54"/>
      <c r="EL328" s="54"/>
      <c r="EM328" s="54"/>
      <c r="EN328" s="54"/>
      <c r="EO328" s="54"/>
      <c r="EP328" s="54"/>
      <c r="EQ328" s="54"/>
      <c r="ER328" s="54"/>
      <c r="ES328" s="54"/>
      <c r="ET328" s="54"/>
      <c r="EU328" s="54"/>
      <c r="EV328" s="54"/>
      <c r="EW328" s="54"/>
      <c r="EX328" s="54"/>
      <c r="EY328" s="54"/>
      <c r="EZ328" s="54"/>
      <c r="FA328" s="54"/>
      <c r="FB328" s="54"/>
      <c r="FC328" s="54"/>
      <c r="FD328" s="54"/>
      <c r="FE328" s="54"/>
      <c r="FF328" s="54"/>
      <c r="FG328" s="54"/>
      <c r="FH328" s="54"/>
      <c r="FI328" s="54"/>
      <c r="FJ328" s="54"/>
      <c r="FK328" s="54"/>
      <c r="FL328" s="54"/>
      <c r="FM328" s="54"/>
      <c r="FN328" s="54"/>
      <c r="FO328" s="54"/>
      <c r="FP328" s="54"/>
      <c r="FQ328" s="54"/>
      <c r="FR328" s="54"/>
      <c r="FS328" s="54"/>
      <c r="FT328" s="54"/>
      <c r="FU328" s="54"/>
      <c r="FV328" s="54"/>
      <c r="FW328" s="54"/>
      <c r="FX328" s="54"/>
      <c r="FY328" s="54"/>
      <c r="FZ328" s="54"/>
      <c r="GA328" s="54"/>
      <c r="GB328" s="54"/>
      <c r="GC328" s="54"/>
      <c r="GD328" s="54"/>
      <c r="GE328" s="54"/>
      <c r="GF328" s="54"/>
      <c r="GG328" s="54"/>
      <c r="GH328" s="54"/>
      <c r="GI328" s="54"/>
      <c r="GJ328" s="54"/>
      <c r="GK328" s="54"/>
      <c r="GL328" s="54"/>
      <c r="GM328" s="54"/>
      <c r="GN328" s="54"/>
      <c r="GO328" s="54"/>
      <c r="GP328" s="54"/>
      <c r="GQ328" s="54"/>
      <c r="GR328" s="54"/>
      <c r="GS328" s="54"/>
      <c r="GT328" s="54"/>
      <c r="GU328" s="54"/>
      <c r="GV328" s="54"/>
      <c r="GW328" s="54"/>
      <c r="GX328" s="54">
        <v>0</v>
      </c>
    </row>
    <row r="330" spans="1:245">
      <c r="A330" s="55">
        <v>50</v>
      </c>
      <c r="B330" s="55">
        <v>0</v>
      </c>
      <c r="C330" s="55">
        <v>0</v>
      </c>
      <c r="D330" s="55">
        <v>1</v>
      </c>
      <c r="E330" s="55">
        <v>201</v>
      </c>
      <c r="F330" s="55">
        <f>ROUND(Source!O328,O330)</f>
        <v>49026.99</v>
      </c>
      <c r="G330" s="55" t="s">
        <v>162</v>
      </c>
      <c r="H330" s="55" t="s">
        <v>163</v>
      </c>
      <c r="I330" s="55"/>
      <c r="J330" s="55"/>
      <c r="K330" s="55">
        <v>201</v>
      </c>
      <c r="L330" s="55">
        <v>1</v>
      </c>
      <c r="M330" s="55">
        <v>3</v>
      </c>
      <c r="N330" s="55"/>
      <c r="O330" s="55">
        <v>2</v>
      </c>
      <c r="P330" s="55"/>
      <c r="Q330" s="55"/>
      <c r="R330" s="55"/>
      <c r="S330" s="55"/>
      <c r="T330" s="55"/>
      <c r="U330" s="55"/>
      <c r="V330" s="55"/>
      <c r="W330" s="55">
        <v>49026.99</v>
      </c>
      <c r="X330" s="55">
        <v>1</v>
      </c>
      <c r="Y330" s="55">
        <v>49026.99</v>
      </c>
      <c r="Z330" s="55"/>
      <c r="AA330" s="55"/>
      <c r="AB330" s="55"/>
    </row>
    <row r="331" spans="1:245">
      <c r="A331" s="55">
        <v>50</v>
      </c>
      <c r="B331" s="55">
        <v>0</v>
      </c>
      <c r="C331" s="55">
        <v>0</v>
      </c>
      <c r="D331" s="55">
        <v>1</v>
      </c>
      <c r="E331" s="55">
        <v>202</v>
      </c>
      <c r="F331" s="55">
        <f>ROUND(Source!P328,O331)</f>
        <v>22982</v>
      </c>
      <c r="G331" s="55" t="s">
        <v>164</v>
      </c>
      <c r="H331" s="55" t="s">
        <v>165</v>
      </c>
      <c r="I331" s="55"/>
      <c r="J331" s="55"/>
      <c r="K331" s="55">
        <v>202</v>
      </c>
      <c r="L331" s="55">
        <v>2</v>
      </c>
      <c r="M331" s="55">
        <v>3</v>
      </c>
      <c r="N331" s="55"/>
      <c r="O331" s="55">
        <v>2</v>
      </c>
      <c r="P331" s="55"/>
      <c r="Q331" s="55"/>
      <c r="R331" s="55"/>
      <c r="S331" s="55"/>
      <c r="T331" s="55"/>
      <c r="U331" s="55"/>
      <c r="V331" s="55"/>
      <c r="W331" s="55">
        <v>22982</v>
      </c>
      <c r="X331" s="55">
        <v>1</v>
      </c>
      <c r="Y331" s="55">
        <v>22982</v>
      </c>
      <c r="Z331" s="55"/>
      <c r="AA331" s="55"/>
      <c r="AB331" s="55"/>
    </row>
    <row r="332" spans="1:245">
      <c r="A332" s="55">
        <v>50</v>
      </c>
      <c r="B332" s="55">
        <v>0</v>
      </c>
      <c r="C332" s="55">
        <v>0</v>
      </c>
      <c r="D332" s="55">
        <v>1</v>
      </c>
      <c r="E332" s="55">
        <v>222</v>
      </c>
      <c r="F332" s="55">
        <f>ROUND(Source!AO328,O332)</f>
        <v>0</v>
      </c>
      <c r="G332" s="55" t="s">
        <v>166</v>
      </c>
      <c r="H332" s="55" t="s">
        <v>167</v>
      </c>
      <c r="I332" s="55"/>
      <c r="J332" s="55"/>
      <c r="K332" s="55">
        <v>222</v>
      </c>
      <c r="L332" s="55">
        <v>3</v>
      </c>
      <c r="M332" s="55">
        <v>3</v>
      </c>
      <c r="N332" s="55"/>
      <c r="O332" s="55">
        <v>2</v>
      </c>
      <c r="P332" s="55"/>
      <c r="Q332" s="55"/>
      <c r="R332" s="55"/>
      <c r="S332" s="55"/>
      <c r="T332" s="55"/>
      <c r="U332" s="55"/>
      <c r="V332" s="55"/>
      <c r="W332" s="55">
        <v>0</v>
      </c>
      <c r="X332" s="55">
        <v>1</v>
      </c>
      <c r="Y332" s="55">
        <v>0</v>
      </c>
      <c r="Z332" s="55"/>
      <c r="AA332" s="55"/>
      <c r="AB332" s="55"/>
    </row>
    <row r="333" spans="1:245">
      <c r="A333" s="55">
        <v>50</v>
      </c>
      <c r="B333" s="55">
        <v>0</v>
      </c>
      <c r="C333" s="55">
        <v>0</v>
      </c>
      <c r="D333" s="55">
        <v>1</v>
      </c>
      <c r="E333" s="55">
        <v>225</v>
      </c>
      <c r="F333" s="55">
        <f>ROUND(Source!AV328,O333)</f>
        <v>22982</v>
      </c>
      <c r="G333" s="55" t="s">
        <v>168</v>
      </c>
      <c r="H333" s="55" t="s">
        <v>169</v>
      </c>
      <c r="I333" s="55"/>
      <c r="J333" s="55"/>
      <c r="K333" s="55">
        <v>225</v>
      </c>
      <c r="L333" s="55">
        <v>4</v>
      </c>
      <c r="M333" s="55">
        <v>3</v>
      </c>
      <c r="N333" s="55"/>
      <c r="O333" s="55">
        <v>2</v>
      </c>
      <c r="P333" s="55"/>
      <c r="Q333" s="55"/>
      <c r="R333" s="55"/>
      <c r="S333" s="55"/>
      <c r="T333" s="55"/>
      <c r="U333" s="55"/>
      <c r="V333" s="55"/>
      <c r="W333" s="55">
        <v>22982</v>
      </c>
      <c r="X333" s="55">
        <v>1</v>
      </c>
      <c r="Y333" s="55">
        <v>22982</v>
      </c>
      <c r="Z333" s="55"/>
      <c r="AA333" s="55"/>
      <c r="AB333" s="55"/>
    </row>
    <row r="334" spans="1:245">
      <c r="A334" s="55">
        <v>50</v>
      </c>
      <c r="B334" s="55">
        <v>0</v>
      </c>
      <c r="C334" s="55">
        <v>0</v>
      </c>
      <c r="D334" s="55">
        <v>1</v>
      </c>
      <c r="E334" s="55">
        <v>226</v>
      </c>
      <c r="F334" s="55">
        <f>ROUND(Source!AW328,O334)</f>
        <v>22982</v>
      </c>
      <c r="G334" s="55" t="s">
        <v>170</v>
      </c>
      <c r="H334" s="55" t="s">
        <v>171</v>
      </c>
      <c r="I334" s="55"/>
      <c r="J334" s="55"/>
      <c r="K334" s="55">
        <v>226</v>
      </c>
      <c r="L334" s="55">
        <v>5</v>
      </c>
      <c r="M334" s="55">
        <v>3</v>
      </c>
      <c r="N334" s="55"/>
      <c r="O334" s="55">
        <v>2</v>
      </c>
      <c r="P334" s="55"/>
      <c r="Q334" s="55"/>
      <c r="R334" s="55"/>
      <c r="S334" s="55"/>
      <c r="T334" s="55"/>
      <c r="U334" s="55"/>
      <c r="V334" s="55"/>
      <c r="W334" s="55">
        <v>22982</v>
      </c>
      <c r="X334" s="55">
        <v>1</v>
      </c>
      <c r="Y334" s="55">
        <v>22982</v>
      </c>
      <c r="Z334" s="55"/>
      <c r="AA334" s="55"/>
      <c r="AB334" s="55"/>
    </row>
    <row r="335" spans="1:245">
      <c r="A335" s="55">
        <v>50</v>
      </c>
      <c r="B335" s="55">
        <v>0</v>
      </c>
      <c r="C335" s="55">
        <v>0</v>
      </c>
      <c r="D335" s="55">
        <v>1</v>
      </c>
      <c r="E335" s="55">
        <v>227</v>
      </c>
      <c r="F335" s="55">
        <f>ROUND(Source!AX328,O335)</f>
        <v>0</v>
      </c>
      <c r="G335" s="55" t="s">
        <v>172</v>
      </c>
      <c r="H335" s="55" t="s">
        <v>173</v>
      </c>
      <c r="I335" s="55"/>
      <c r="J335" s="55"/>
      <c r="K335" s="55">
        <v>227</v>
      </c>
      <c r="L335" s="55">
        <v>6</v>
      </c>
      <c r="M335" s="55">
        <v>3</v>
      </c>
      <c r="N335" s="55"/>
      <c r="O335" s="55">
        <v>2</v>
      </c>
      <c r="P335" s="55"/>
      <c r="Q335" s="55"/>
      <c r="R335" s="55"/>
      <c r="S335" s="55"/>
      <c r="T335" s="55"/>
      <c r="U335" s="55"/>
      <c r="V335" s="55"/>
      <c r="W335" s="55">
        <v>0</v>
      </c>
      <c r="X335" s="55">
        <v>1</v>
      </c>
      <c r="Y335" s="55">
        <v>0</v>
      </c>
      <c r="Z335" s="55"/>
      <c r="AA335" s="55"/>
      <c r="AB335" s="55"/>
    </row>
    <row r="336" spans="1:245">
      <c r="A336" s="55">
        <v>50</v>
      </c>
      <c r="B336" s="55">
        <v>0</v>
      </c>
      <c r="C336" s="55">
        <v>0</v>
      </c>
      <c r="D336" s="55">
        <v>1</v>
      </c>
      <c r="E336" s="55">
        <v>228</v>
      </c>
      <c r="F336" s="55">
        <f>ROUND(Source!AY328,O336)</f>
        <v>22982</v>
      </c>
      <c r="G336" s="55" t="s">
        <v>174</v>
      </c>
      <c r="H336" s="55" t="s">
        <v>175</v>
      </c>
      <c r="I336" s="55"/>
      <c r="J336" s="55"/>
      <c r="K336" s="55">
        <v>228</v>
      </c>
      <c r="L336" s="55">
        <v>7</v>
      </c>
      <c r="M336" s="55">
        <v>3</v>
      </c>
      <c r="N336" s="55"/>
      <c r="O336" s="55">
        <v>2</v>
      </c>
      <c r="P336" s="55"/>
      <c r="Q336" s="55"/>
      <c r="R336" s="55"/>
      <c r="S336" s="55"/>
      <c r="T336" s="55"/>
      <c r="U336" s="55"/>
      <c r="V336" s="55"/>
      <c r="W336" s="55">
        <v>22982</v>
      </c>
      <c r="X336" s="55">
        <v>1</v>
      </c>
      <c r="Y336" s="55">
        <v>22982</v>
      </c>
      <c r="Z336" s="55"/>
      <c r="AA336" s="55"/>
      <c r="AB336" s="55"/>
    </row>
    <row r="337" spans="1:28">
      <c r="A337" s="55">
        <v>50</v>
      </c>
      <c r="B337" s="55">
        <v>0</v>
      </c>
      <c r="C337" s="55">
        <v>0</v>
      </c>
      <c r="D337" s="55">
        <v>1</v>
      </c>
      <c r="E337" s="55">
        <v>216</v>
      </c>
      <c r="F337" s="55">
        <f>ROUND(Source!AP328,O337)</f>
        <v>0</v>
      </c>
      <c r="G337" s="55" t="s">
        <v>176</v>
      </c>
      <c r="H337" s="55" t="s">
        <v>177</v>
      </c>
      <c r="I337" s="55"/>
      <c r="J337" s="55"/>
      <c r="K337" s="55">
        <v>216</v>
      </c>
      <c r="L337" s="55">
        <v>8</v>
      </c>
      <c r="M337" s="55">
        <v>3</v>
      </c>
      <c r="N337" s="55"/>
      <c r="O337" s="55">
        <v>2</v>
      </c>
      <c r="P337" s="55"/>
      <c r="Q337" s="55"/>
      <c r="R337" s="55"/>
      <c r="S337" s="55"/>
      <c r="T337" s="55"/>
      <c r="U337" s="55"/>
      <c r="V337" s="55"/>
      <c r="W337" s="55">
        <v>0</v>
      </c>
      <c r="X337" s="55">
        <v>1</v>
      </c>
      <c r="Y337" s="55">
        <v>0</v>
      </c>
      <c r="Z337" s="55"/>
      <c r="AA337" s="55"/>
      <c r="AB337" s="55"/>
    </row>
    <row r="338" spans="1:28">
      <c r="A338" s="55">
        <v>50</v>
      </c>
      <c r="B338" s="55">
        <v>0</v>
      </c>
      <c r="C338" s="55">
        <v>0</v>
      </c>
      <c r="D338" s="55">
        <v>1</v>
      </c>
      <c r="E338" s="55">
        <v>223</v>
      </c>
      <c r="F338" s="55">
        <f>ROUND(Source!AQ328,O338)</f>
        <v>0</v>
      </c>
      <c r="G338" s="55" t="s">
        <v>178</v>
      </c>
      <c r="H338" s="55" t="s">
        <v>179</v>
      </c>
      <c r="I338" s="55"/>
      <c r="J338" s="55"/>
      <c r="K338" s="55">
        <v>223</v>
      </c>
      <c r="L338" s="55">
        <v>9</v>
      </c>
      <c r="M338" s="55">
        <v>3</v>
      </c>
      <c r="N338" s="55"/>
      <c r="O338" s="55">
        <v>2</v>
      </c>
      <c r="P338" s="55"/>
      <c r="Q338" s="55"/>
      <c r="R338" s="55"/>
      <c r="S338" s="55"/>
      <c r="T338" s="55"/>
      <c r="U338" s="55"/>
      <c r="V338" s="55"/>
      <c r="W338" s="55">
        <v>0</v>
      </c>
      <c r="X338" s="55">
        <v>1</v>
      </c>
      <c r="Y338" s="55">
        <v>0</v>
      </c>
      <c r="Z338" s="55"/>
      <c r="AA338" s="55"/>
      <c r="AB338" s="55"/>
    </row>
    <row r="339" spans="1:28">
      <c r="A339" s="55">
        <v>50</v>
      </c>
      <c r="B339" s="55">
        <v>0</v>
      </c>
      <c r="C339" s="55">
        <v>0</v>
      </c>
      <c r="D339" s="55">
        <v>1</v>
      </c>
      <c r="E339" s="55">
        <v>229</v>
      </c>
      <c r="F339" s="55">
        <f>ROUND(Source!AZ328,O339)</f>
        <v>0</v>
      </c>
      <c r="G339" s="55" t="s">
        <v>180</v>
      </c>
      <c r="H339" s="55" t="s">
        <v>181</v>
      </c>
      <c r="I339" s="55"/>
      <c r="J339" s="55"/>
      <c r="K339" s="55">
        <v>229</v>
      </c>
      <c r="L339" s="55">
        <v>10</v>
      </c>
      <c r="M339" s="55">
        <v>3</v>
      </c>
      <c r="N339" s="55"/>
      <c r="O339" s="55">
        <v>2</v>
      </c>
      <c r="P339" s="55"/>
      <c r="Q339" s="55"/>
      <c r="R339" s="55"/>
      <c r="S339" s="55"/>
      <c r="T339" s="55"/>
      <c r="U339" s="55"/>
      <c r="V339" s="55"/>
      <c r="W339" s="55">
        <v>0</v>
      </c>
      <c r="X339" s="55">
        <v>1</v>
      </c>
      <c r="Y339" s="55">
        <v>0</v>
      </c>
      <c r="Z339" s="55"/>
      <c r="AA339" s="55"/>
      <c r="AB339" s="55"/>
    </row>
    <row r="340" spans="1:28">
      <c r="A340" s="55">
        <v>50</v>
      </c>
      <c r="B340" s="55">
        <v>0</v>
      </c>
      <c r="C340" s="55">
        <v>0</v>
      </c>
      <c r="D340" s="55">
        <v>1</v>
      </c>
      <c r="E340" s="55">
        <v>203</v>
      </c>
      <c r="F340" s="55">
        <f>ROUND(Source!Q328,O340)</f>
        <v>20119.39</v>
      </c>
      <c r="G340" s="55" t="s">
        <v>182</v>
      </c>
      <c r="H340" s="55" t="s">
        <v>183</v>
      </c>
      <c r="I340" s="55"/>
      <c r="J340" s="55"/>
      <c r="K340" s="55">
        <v>203</v>
      </c>
      <c r="L340" s="55">
        <v>11</v>
      </c>
      <c r="M340" s="55">
        <v>3</v>
      </c>
      <c r="N340" s="55"/>
      <c r="O340" s="55">
        <v>2</v>
      </c>
      <c r="P340" s="55"/>
      <c r="Q340" s="55"/>
      <c r="R340" s="55"/>
      <c r="S340" s="55"/>
      <c r="T340" s="55"/>
      <c r="U340" s="55"/>
      <c r="V340" s="55"/>
      <c r="W340" s="55">
        <v>20119.39</v>
      </c>
      <c r="X340" s="55">
        <v>1</v>
      </c>
      <c r="Y340" s="55">
        <v>20119.39</v>
      </c>
      <c r="Z340" s="55"/>
      <c r="AA340" s="55"/>
      <c r="AB340" s="55"/>
    </row>
    <row r="341" spans="1:28">
      <c r="A341" s="55">
        <v>50</v>
      </c>
      <c r="B341" s="55">
        <v>0</v>
      </c>
      <c r="C341" s="55">
        <v>0</v>
      </c>
      <c r="D341" s="55">
        <v>1</v>
      </c>
      <c r="E341" s="55">
        <v>231</v>
      </c>
      <c r="F341" s="55">
        <f>ROUND(Source!BB328,O341)</f>
        <v>0</v>
      </c>
      <c r="G341" s="55" t="s">
        <v>184</v>
      </c>
      <c r="H341" s="55" t="s">
        <v>185</v>
      </c>
      <c r="I341" s="55"/>
      <c r="J341" s="55"/>
      <c r="K341" s="55">
        <v>231</v>
      </c>
      <c r="L341" s="55">
        <v>12</v>
      </c>
      <c r="M341" s="55">
        <v>3</v>
      </c>
      <c r="N341" s="55"/>
      <c r="O341" s="55">
        <v>2</v>
      </c>
      <c r="P341" s="55"/>
      <c r="Q341" s="55"/>
      <c r="R341" s="55"/>
      <c r="S341" s="55"/>
      <c r="T341" s="55"/>
      <c r="U341" s="55"/>
      <c r="V341" s="55"/>
      <c r="W341" s="55">
        <v>0</v>
      </c>
      <c r="X341" s="55">
        <v>1</v>
      </c>
      <c r="Y341" s="55">
        <v>0</v>
      </c>
      <c r="Z341" s="55"/>
      <c r="AA341" s="55"/>
      <c r="AB341" s="55"/>
    </row>
    <row r="342" spans="1:28">
      <c r="A342" s="55">
        <v>50</v>
      </c>
      <c r="B342" s="55">
        <v>0</v>
      </c>
      <c r="C342" s="55">
        <v>0</v>
      </c>
      <c r="D342" s="55">
        <v>1</v>
      </c>
      <c r="E342" s="55">
        <v>204</v>
      </c>
      <c r="F342" s="55">
        <f>ROUND(Source!R328,O342)</f>
        <v>11059.67</v>
      </c>
      <c r="G342" s="55" t="s">
        <v>186</v>
      </c>
      <c r="H342" s="55" t="s">
        <v>187</v>
      </c>
      <c r="I342" s="55"/>
      <c r="J342" s="55"/>
      <c r="K342" s="55">
        <v>204</v>
      </c>
      <c r="L342" s="55">
        <v>13</v>
      </c>
      <c r="M342" s="55">
        <v>3</v>
      </c>
      <c r="N342" s="55"/>
      <c r="O342" s="55">
        <v>2</v>
      </c>
      <c r="P342" s="55"/>
      <c r="Q342" s="55"/>
      <c r="R342" s="55"/>
      <c r="S342" s="55"/>
      <c r="T342" s="55"/>
      <c r="U342" s="55"/>
      <c r="V342" s="55"/>
      <c r="W342" s="55">
        <v>11059.67</v>
      </c>
      <c r="X342" s="55">
        <v>1</v>
      </c>
      <c r="Y342" s="55">
        <v>11059.67</v>
      </c>
      <c r="Z342" s="55"/>
      <c r="AA342" s="55"/>
      <c r="AB342" s="55"/>
    </row>
    <row r="343" spans="1:28">
      <c r="A343" s="55">
        <v>50</v>
      </c>
      <c r="B343" s="55">
        <v>0</v>
      </c>
      <c r="C343" s="55">
        <v>0</v>
      </c>
      <c r="D343" s="55">
        <v>1</v>
      </c>
      <c r="E343" s="55">
        <v>205</v>
      </c>
      <c r="F343" s="55">
        <f>ROUND(Source!S328,O343)</f>
        <v>5925.6</v>
      </c>
      <c r="G343" s="55" t="s">
        <v>188</v>
      </c>
      <c r="H343" s="55" t="s">
        <v>189</v>
      </c>
      <c r="I343" s="55"/>
      <c r="J343" s="55"/>
      <c r="K343" s="55">
        <v>205</v>
      </c>
      <c r="L343" s="55">
        <v>14</v>
      </c>
      <c r="M343" s="55">
        <v>3</v>
      </c>
      <c r="N343" s="55"/>
      <c r="O343" s="55">
        <v>2</v>
      </c>
      <c r="P343" s="55"/>
      <c r="Q343" s="55"/>
      <c r="R343" s="55"/>
      <c r="S343" s="55"/>
      <c r="T343" s="55"/>
      <c r="U343" s="55"/>
      <c r="V343" s="55"/>
      <c r="W343" s="55">
        <v>5925.6</v>
      </c>
      <c r="X343" s="55">
        <v>1</v>
      </c>
      <c r="Y343" s="55">
        <v>5925.6</v>
      </c>
      <c r="Z343" s="55"/>
      <c r="AA343" s="55"/>
      <c r="AB343" s="55"/>
    </row>
    <row r="344" spans="1:28">
      <c r="A344" s="55">
        <v>50</v>
      </c>
      <c r="B344" s="55">
        <v>0</v>
      </c>
      <c r="C344" s="55">
        <v>0</v>
      </c>
      <c r="D344" s="55">
        <v>1</v>
      </c>
      <c r="E344" s="55">
        <v>232</v>
      </c>
      <c r="F344" s="55">
        <f>ROUND(Source!BC328,O344)</f>
        <v>0</v>
      </c>
      <c r="G344" s="55" t="s">
        <v>190</v>
      </c>
      <c r="H344" s="55" t="s">
        <v>191</v>
      </c>
      <c r="I344" s="55"/>
      <c r="J344" s="55"/>
      <c r="K344" s="55">
        <v>232</v>
      </c>
      <c r="L344" s="55">
        <v>15</v>
      </c>
      <c r="M344" s="55">
        <v>3</v>
      </c>
      <c r="N344" s="55"/>
      <c r="O344" s="55">
        <v>2</v>
      </c>
      <c r="P344" s="55"/>
      <c r="Q344" s="55"/>
      <c r="R344" s="55"/>
      <c r="S344" s="55"/>
      <c r="T344" s="55"/>
      <c r="U344" s="55"/>
      <c r="V344" s="55"/>
      <c r="W344" s="55">
        <v>0</v>
      </c>
      <c r="X344" s="55">
        <v>1</v>
      </c>
      <c r="Y344" s="55">
        <v>0</v>
      </c>
      <c r="Z344" s="55"/>
      <c r="AA344" s="55"/>
      <c r="AB344" s="55"/>
    </row>
    <row r="345" spans="1:28">
      <c r="A345" s="55">
        <v>50</v>
      </c>
      <c r="B345" s="55">
        <v>0</v>
      </c>
      <c r="C345" s="55">
        <v>0</v>
      </c>
      <c r="D345" s="55">
        <v>1</v>
      </c>
      <c r="E345" s="55">
        <v>214</v>
      </c>
      <c r="F345" s="55">
        <f>ROUND(Source!AS328,O345)</f>
        <v>0</v>
      </c>
      <c r="G345" s="55" t="s">
        <v>192</v>
      </c>
      <c r="H345" s="55" t="s">
        <v>193</v>
      </c>
      <c r="I345" s="55"/>
      <c r="J345" s="55"/>
      <c r="K345" s="55">
        <v>214</v>
      </c>
      <c r="L345" s="55">
        <v>16</v>
      </c>
      <c r="M345" s="55">
        <v>3</v>
      </c>
      <c r="N345" s="55"/>
      <c r="O345" s="55">
        <v>2</v>
      </c>
      <c r="P345" s="55"/>
      <c r="Q345" s="55"/>
      <c r="R345" s="55"/>
      <c r="S345" s="55"/>
      <c r="T345" s="55"/>
      <c r="U345" s="55"/>
      <c r="V345" s="55"/>
      <c r="W345" s="55">
        <v>0</v>
      </c>
      <c r="X345" s="55">
        <v>1</v>
      </c>
      <c r="Y345" s="55">
        <v>0</v>
      </c>
      <c r="Z345" s="55"/>
      <c r="AA345" s="55"/>
      <c r="AB345" s="55"/>
    </row>
    <row r="346" spans="1:28">
      <c r="A346" s="55">
        <v>50</v>
      </c>
      <c r="B346" s="55">
        <v>0</v>
      </c>
      <c r="C346" s="55">
        <v>0</v>
      </c>
      <c r="D346" s="55">
        <v>1</v>
      </c>
      <c r="E346" s="55">
        <v>215</v>
      </c>
      <c r="F346" s="55">
        <f>ROUND(Source!AT328,O346)</f>
        <v>0</v>
      </c>
      <c r="G346" s="55" t="s">
        <v>194</v>
      </c>
      <c r="H346" s="55" t="s">
        <v>195</v>
      </c>
      <c r="I346" s="55"/>
      <c r="J346" s="55"/>
      <c r="K346" s="55">
        <v>215</v>
      </c>
      <c r="L346" s="55">
        <v>17</v>
      </c>
      <c r="M346" s="55">
        <v>3</v>
      </c>
      <c r="N346" s="55"/>
      <c r="O346" s="55">
        <v>2</v>
      </c>
      <c r="P346" s="55"/>
      <c r="Q346" s="55"/>
      <c r="R346" s="55"/>
      <c r="S346" s="55"/>
      <c r="T346" s="55"/>
      <c r="U346" s="55"/>
      <c r="V346" s="55"/>
      <c r="W346" s="55">
        <v>0</v>
      </c>
      <c r="X346" s="55">
        <v>1</v>
      </c>
      <c r="Y346" s="55">
        <v>0</v>
      </c>
      <c r="Z346" s="55"/>
      <c r="AA346" s="55"/>
      <c r="AB346" s="55"/>
    </row>
    <row r="347" spans="1:28">
      <c r="A347" s="55">
        <v>50</v>
      </c>
      <c r="B347" s="55">
        <v>0</v>
      </c>
      <c r="C347" s="55">
        <v>0</v>
      </c>
      <c r="D347" s="55">
        <v>1</v>
      </c>
      <c r="E347" s="55">
        <v>217</v>
      </c>
      <c r="F347" s="55">
        <f>ROUND(Source!AU328,O347)</f>
        <v>58649.93</v>
      </c>
      <c r="G347" s="55" t="s">
        <v>196</v>
      </c>
      <c r="H347" s="55" t="s">
        <v>197</v>
      </c>
      <c r="I347" s="55"/>
      <c r="J347" s="55"/>
      <c r="K347" s="55">
        <v>217</v>
      </c>
      <c r="L347" s="55">
        <v>18</v>
      </c>
      <c r="M347" s="55">
        <v>3</v>
      </c>
      <c r="N347" s="55"/>
      <c r="O347" s="55">
        <v>2</v>
      </c>
      <c r="P347" s="55"/>
      <c r="Q347" s="55"/>
      <c r="R347" s="55"/>
      <c r="S347" s="55"/>
      <c r="T347" s="55"/>
      <c r="U347" s="55"/>
      <c r="V347" s="55"/>
      <c r="W347" s="55">
        <v>58649.93</v>
      </c>
      <c r="X347" s="55">
        <v>1</v>
      </c>
      <c r="Y347" s="55">
        <v>58649.93</v>
      </c>
      <c r="Z347" s="55"/>
      <c r="AA347" s="55"/>
      <c r="AB347" s="55"/>
    </row>
    <row r="348" spans="1:28">
      <c r="A348" s="55">
        <v>50</v>
      </c>
      <c r="B348" s="55">
        <v>0</v>
      </c>
      <c r="C348" s="55">
        <v>0</v>
      </c>
      <c r="D348" s="55">
        <v>1</v>
      </c>
      <c r="E348" s="55">
        <v>230</v>
      </c>
      <c r="F348" s="55">
        <f>ROUND(Source!BA328,O348)</f>
        <v>0</v>
      </c>
      <c r="G348" s="55" t="s">
        <v>198</v>
      </c>
      <c r="H348" s="55" t="s">
        <v>199</v>
      </c>
      <c r="I348" s="55"/>
      <c r="J348" s="55"/>
      <c r="K348" s="55">
        <v>230</v>
      </c>
      <c r="L348" s="55">
        <v>19</v>
      </c>
      <c r="M348" s="55">
        <v>3</v>
      </c>
      <c r="N348" s="55"/>
      <c r="O348" s="55">
        <v>2</v>
      </c>
      <c r="P348" s="55"/>
      <c r="Q348" s="55"/>
      <c r="R348" s="55"/>
      <c r="S348" s="55"/>
      <c r="T348" s="55"/>
      <c r="U348" s="55"/>
      <c r="V348" s="55"/>
      <c r="W348" s="55">
        <v>0</v>
      </c>
      <c r="X348" s="55">
        <v>1</v>
      </c>
      <c r="Y348" s="55">
        <v>0</v>
      </c>
      <c r="Z348" s="55"/>
      <c r="AA348" s="55"/>
      <c r="AB348" s="55"/>
    </row>
    <row r="349" spans="1:28">
      <c r="A349" s="55">
        <v>50</v>
      </c>
      <c r="B349" s="55">
        <v>0</v>
      </c>
      <c r="C349" s="55">
        <v>0</v>
      </c>
      <c r="D349" s="55">
        <v>1</v>
      </c>
      <c r="E349" s="55">
        <v>206</v>
      </c>
      <c r="F349" s="55">
        <f>ROUND(Source!T328,O349)</f>
        <v>0</v>
      </c>
      <c r="G349" s="55" t="s">
        <v>200</v>
      </c>
      <c r="H349" s="55" t="s">
        <v>201</v>
      </c>
      <c r="I349" s="55"/>
      <c r="J349" s="55"/>
      <c r="K349" s="55">
        <v>206</v>
      </c>
      <c r="L349" s="55">
        <v>20</v>
      </c>
      <c r="M349" s="55">
        <v>3</v>
      </c>
      <c r="N349" s="55"/>
      <c r="O349" s="55">
        <v>2</v>
      </c>
      <c r="P349" s="55"/>
      <c r="Q349" s="55"/>
      <c r="R349" s="55"/>
      <c r="S349" s="55"/>
      <c r="T349" s="55"/>
      <c r="U349" s="55"/>
      <c r="V349" s="55"/>
      <c r="W349" s="55">
        <v>0</v>
      </c>
      <c r="X349" s="55">
        <v>1</v>
      </c>
      <c r="Y349" s="55">
        <v>0</v>
      </c>
      <c r="Z349" s="55"/>
      <c r="AA349" s="55"/>
      <c r="AB349" s="55"/>
    </row>
    <row r="350" spans="1:28">
      <c r="A350" s="55">
        <v>50</v>
      </c>
      <c r="B350" s="55">
        <v>0</v>
      </c>
      <c r="C350" s="55">
        <v>0</v>
      </c>
      <c r="D350" s="55">
        <v>1</v>
      </c>
      <c r="E350" s="55">
        <v>207</v>
      </c>
      <c r="F350" s="55">
        <f>Source!U328</f>
        <v>26.400000000000002</v>
      </c>
      <c r="G350" s="55" t="s">
        <v>202</v>
      </c>
      <c r="H350" s="55" t="s">
        <v>203</v>
      </c>
      <c r="I350" s="55"/>
      <c r="J350" s="55"/>
      <c r="K350" s="55">
        <v>207</v>
      </c>
      <c r="L350" s="55">
        <v>21</v>
      </c>
      <c r="M350" s="55">
        <v>3</v>
      </c>
      <c r="N350" s="55"/>
      <c r="O350" s="55">
        <v>-1</v>
      </c>
      <c r="P350" s="55"/>
      <c r="Q350" s="55"/>
      <c r="R350" s="55"/>
      <c r="S350" s="55"/>
      <c r="T350" s="55"/>
      <c r="U350" s="55"/>
      <c r="V350" s="55"/>
      <c r="W350" s="55">
        <v>26.4</v>
      </c>
      <c r="X350" s="55">
        <v>1</v>
      </c>
      <c r="Y350" s="55">
        <v>26.4</v>
      </c>
      <c r="Z350" s="55"/>
      <c r="AA350" s="55"/>
      <c r="AB350" s="55"/>
    </row>
    <row r="351" spans="1:28">
      <c r="A351" s="55">
        <v>50</v>
      </c>
      <c r="B351" s="55">
        <v>0</v>
      </c>
      <c r="C351" s="55">
        <v>0</v>
      </c>
      <c r="D351" s="55">
        <v>1</v>
      </c>
      <c r="E351" s="55">
        <v>208</v>
      </c>
      <c r="F351" s="55">
        <f>Source!V328</f>
        <v>0</v>
      </c>
      <c r="G351" s="55" t="s">
        <v>204</v>
      </c>
      <c r="H351" s="55" t="s">
        <v>205</v>
      </c>
      <c r="I351" s="55"/>
      <c r="J351" s="55"/>
      <c r="K351" s="55">
        <v>208</v>
      </c>
      <c r="L351" s="55">
        <v>22</v>
      </c>
      <c r="M351" s="55">
        <v>3</v>
      </c>
      <c r="N351" s="55"/>
      <c r="O351" s="55">
        <v>-1</v>
      </c>
      <c r="P351" s="55"/>
      <c r="Q351" s="55"/>
      <c r="R351" s="55"/>
      <c r="S351" s="55"/>
      <c r="T351" s="55"/>
      <c r="U351" s="55"/>
      <c r="V351" s="55"/>
      <c r="W351" s="55">
        <v>0</v>
      </c>
      <c r="X351" s="55">
        <v>1</v>
      </c>
      <c r="Y351" s="55">
        <v>0</v>
      </c>
      <c r="Z351" s="55"/>
      <c r="AA351" s="55"/>
      <c r="AB351" s="55"/>
    </row>
    <row r="352" spans="1:28">
      <c r="A352" s="55">
        <v>50</v>
      </c>
      <c r="B352" s="55">
        <v>0</v>
      </c>
      <c r="C352" s="55">
        <v>0</v>
      </c>
      <c r="D352" s="55">
        <v>1</v>
      </c>
      <c r="E352" s="55">
        <v>209</v>
      </c>
      <c r="F352" s="55">
        <f>ROUND(Source!W328,O352)</f>
        <v>0</v>
      </c>
      <c r="G352" s="55" t="s">
        <v>206</v>
      </c>
      <c r="H352" s="55" t="s">
        <v>207</v>
      </c>
      <c r="I352" s="55"/>
      <c r="J352" s="55"/>
      <c r="K352" s="55">
        <v>209</v>
      </c>
      <c r="L352" s="55">
        <v>23</v>
      </c>
      <c r="M352" s="55">
        <v>3</v>
      </c>
      <c r="N352" s="55"/>
      <c r="O352" s="55">
        <v>2</v>
      </c>
      <c r="P352" s="55"/>
      <c r="Q352" s="55"/>
      <c r="R352" s="55"/>
      <c r="S352" s="55"/>
      <c r="T352" s="55"/>
      <c r="U352" s="55"/>
      <c r="V352" s="55"/>
      <c r="W352" s="55">
        <v>0</v>
      </c>
      <c r="X352" s="55">
        <v>1</v>
      </c>
      <c r="Y352" s="55">
        <v>0</v>
      </c>
      <c r="Z352" s="55"/>
      <c r="AA352" s="55"/>
      <c r="AB352" s="55"/>
    </row>
    <row r="353" spans="1:206">
      <c r="A353" s="55">
        <v>50</v>
      </c>
      <c r="B353" s="55">
        <v>0</v>
      </c>
      <c r="C353" s="55">
        <v>0</v>
      </c>
      <c r="D353" s="55">
        <v>1</v>
      </c>
      <c r="E353" s="55">
        <v>233</v>
      </c>
      <c r="F353" s="55">
        <f>ROUND(Source!BD328,O353)</f>
        <v>0</v>
      </c>
      <c r="G353" s="55" t="s">
        <v>208</v>
      </c>
      <c r="H353" s="55" t="s">
        <v>209</v>
      </c>
      <c r="I353" s="55"/>
      <c r="J353" s="55"/>
      <c r="K353" s="55">
        <v>233</v>
      </c>
      <c r="L353" s="55">
        <v>24</v>
      </c>
      <c r="M353" s="55">
        <v>3</v>
      </c>
      <c r="N353" s="55"/>
      <c r="O353" s="55">
        <v>2</v>
      </c>
      <c r="P353" s="55"/>
      <c r="Q353" s="55"/>
      <c r="R353" s="55"/>
      <c r="S353" s="55"/>
      <c r="T353" s="55"/>
      <c r="U353" s="55"/>
      <c r="V353" s="55"/>
      <c r="W353" s="55">
        <v>0</v>
      </c>
      <c r="X353" s="55">
        <v>1</v>
      </c>
      <c r="Y353" s="55">
        <v>0</v>
      </c>
      <c r="Z353" s="55"/>
      <c r="AA353" s="55"/>
      <c r="AB353" s="55"/>
    </row>
    <row r="354" spans="1:206">
      <c r="A354" s="55">
        <v>50</v>
      </c>
      <c r="B354" s="55">
        <v>0</v>
      </c>
      <c r="C354" s="55">
        <v>0</v>
      </c>
      <c r="D354" s="55">
        <v>1</v>
      </c>
      <c r="E354" s="55">
        <v>210</v>
      </c>
      <c r="F354" s="55">
        <f>ROUND(Source!X328,O354)</f>
        <v>4147.92</v>
      </c>
      <c r="G354" s="55" t="s">
        <v>210</v>
      </c>
      <c r="H354" s="55" t="s">
        <v>211</v>
      </c>
      <c r="I354" s="55"/>
      <c r="J354" s="55"/>
      <c r="K354" s="55">
        <v>210</v>
      </c>
      <c r="L354" s="55">
        <v>25</v>
      </c>
      <c r="M354" s="55">
        <v>3</v>
      </c>
      <c r="N354" s="55"/>
      <c r="O354" s="55">
        <v>2</v>
      </c>
      <c r="P354" s="55"/>
      <c r="Q354" s="55"/>
      <c r="R354" s="55"/>
      <c r="S354" s="55"/>
      <c r="T354" s="55"/>
      <c r="U354" s="55"/>
      <c r="V354" s="55"/>
      <c r="W354" s="55">
        <v>4147.92</v>
      </c>
      <c r="X354" s="55">
        <v>1</v>
      </c>
      <c r="Y354" s="55">
        <v>4147.92</v>
      </c>
      <c r="Z354" s="55"/>
      <c r="AA354" s="55"/>
      <c r="AB354" s="55"/>
    </row>
    <row r="355" spans="1:206">
      <c r="A355" s="55">
        <v>50</v>
      </c>
      <c r="B355" s="55">
        <v>0</v>
      </c>
      <c r="C355" s="55">
        <v>0</v>
      </c>
      <c r="D355" s="55">
        <v>1</v>
      </c>
      <c r="E355" s="55">
        <v>211</v>
      </c>
      <c r="F355" s="55">
        <f>ROUND(Source!Y328,O355)</f>
        <v>592.55999999999995</v>
      </c>
      <c r="G355" s="55" t="s">
        <v>212</v>
      </c>
      <c r="H355" s="55" t="s">
        <v>213</v>
      </c>
      <c r="I355" s="55"/>
      <c r="J355" s="55"/>
      <c r="K355" s="55">
        <v>211</v>
      </c>
      <c r="L355" s="55">
        <v>26</v>
      </c>
      <c r="M355" s="55">
        <v>3</v>
      </c>
      <c r="N355" s="55"/>
      <c r="O355" s="55">
        <v>2</v>
      </c>
      <c r="P355" s="55"/>
      <c r="Q355" s="55"/>
      <c r="R355" s="55"/>
      <c r="S355" s="55"/>
      <c r="T355" s="55"/>
      <c r="U355" s="55"/>
      <c r="V355" s="55"/>
      <c r="W355" s="55">
        <v>592.55999999999995</v>
      </c>
      <c r="X355" s="55">
        <v>1</v>
      </c>
      <c r="Y355" s="55">
        <v>592.55999999999995</v>
      </c>
      <c r="Z355" s="55"/>
      <c r="AA355" s="55"/>
      <c r="AB355" s="55"/>
    </row>
    <row r="356" spans="1:206">
      <c r="A356" s="55">
        <v>50</v>
      </c>
      <c r="B356" s="55">
        <v>0</v>
      </c>
      <c r="C356" s="55">
        <v>0</v>
      </c>
      <c r="D356" s="55">
        <v>1</v>
      </c>
      <c r="E356" s="55">
        <v>224</v>
      </c>
      <c r="F356" s="55">
        <f>ROUND(Source!AR328,O356)</f>
        <v>58649.93</v>
      </c>
      <c r="G356" s="55" t="s">
        <v>214</v>
      </c>
      <c r="H356" s="55" t="s">
        <v>215</v>
      </c>
      <c r="I356" s="55"/>
      <c r="J356" s="55"/>
      <c r="K356" s="55">
        <v>224</v>
      </c>
      <c r="L356" s="55">
        <v>27</v>
      </c>
      <c r="M356" s="55">
        <v>3</v>
      </c>
      <c r="N356" s="55"/>
      <c r="O356" s="55">
        <v>2</v>
      </c>
      <c r="P356" s="55"/>
      <c r="Q356" s="55"/>
      <c r="R356" s="55"/>
      <c r="S356" s="55"/>
      <c r="T356" s="55"/>
      <c r="U356" s="55"/>
      <c r="V356" s="55"/>
      <c r="W356" s="55">
        <v>58649.93</v>
      </c>
      <c r="X356" s="55">
        <v>1</v>
      </c>
      <c r="Y356" s="55">
        <v>58649.93</v>
      </c>
      <c r="Z356" s="55"/>
      <c r="AA356" s="55"/>
      <c r="AB356" s="55"/>
    </row>
    <row r="357" spans="1:206">
      <c r="A357" s="55">
        <v>50</v>
      </c>
      <c r="B357" s="55">
        <v>1</v>
      </c>
      <c r="C357" s="55">
        <v>0</v>
      </c>
      <c r="D357" s="55">
        <v>2</v>
      </c>
      <c r="E357" s="55">
        <v>0</v>
      </c>
      <c r="F357" s="55">
        <f>ROUND(F356,O357)</f>
        <v>58649.93</v>
      </c>
      <c r="G357" s="55" t="s">
        <v>216</v>
      </c>
      <c r="H357" s="55" t="s">
        <v>217</v>
      </c>
      <c r="I357" s="55"/>
      <c r="J357" s="55"/>
      <c r="K357" s="55">
        <v>212</v>
      </c>
      <c r="L357" s="55">
        <v>28</v>
      </c>
      <c r="M357" s="55">
        <v>0</v>
      </c>
      <c r="N357" s="55"/>
      <c r="O357" s="55">
        <v>2</v>
      </c>
      <c r="P357" s="55"/>
      <c r="Q357" s="55"/>
      <c r="R357" s="55"/>
      <c r="S357" s="55"/>
      <c r="T357" s="55"/>
      <c r="U357" s="55"/>
      <c r="V357" s="55"/>
      <c r="W357" s="55">
        <v>58649.93</v>
      </c>
      <c r="X357" s="55">
        <v>1</v>
      </c>
      <c r="Y357" s="55">
        <v>58649.93</v>
      </c>
      <c r="Z357" s="55"/>
      <c r="AA357" s="55"/>
      <c r="AB357" s="55"/>
    </row>
    <row r="358" spans="1:206">
      <c r="A358" s="55">
        <v>50</v>
      </c>
      <c r="B358" s="55">
        <v>1</v>
      </c>
      <c r="C358" s="55">
        <v>0</v>
      </c>
      <c r="D358" s="55">
        <v>2</v>
      </c>
      <c r="E358" s="55">
        <v>0</v>
      </c>
      <c r="F358" s="55">
        <f>ROUND(F357*0.2,O358)</f>
        <v>11729.99</v>
      </c>
      <c r="G358" s="55" t="s">
        <v>218</v>
      </c>
      <c r="H358" s="55" t="s">
        <v>219</v>
      </c>
      <c r="I358" s="55"/>
      <c r="J358" s="55"/>
      <c r="K358" s="55">
        <v>212</v>
      </c>
      <c r="L358" s="55">
        <v>29</v>
      </c>
      <c r="M358" s="55">
        <v>0</v>
      </c>
      <c r="N358" s="55"/>
      <c r="O358" s="55">
        <v>2</v>
      </c>
      <c r="P358" s="55"/>
      <c r="Q358" s="55"/>
      <c r="R358" s="55"/>
      <c r="S358" s="55"/>
      <c r="T358" s="55"/>
      <c r="U358" s="55"/>
      <c r="V358" s="55"/>
      <c r="W358" s="55">
        <v>11729.99</v>
      </c>
      <c r="X358" s="55">
        <v>1</v>
      </c>
      <c r="Y358" s="55">
        <v>11729.99</v>
      </c>
      <c r="Z358" s="55"/>
      <c r="AA358" s="55"/>
      <c r="AB358" s="55"/>
    </row>
    <row r="359" spans="1:206">
      <c r="A359" s="55">
        <v>50</v>
      </c>
      <c r="B359" s="55">
        <v>1</v>
      </c>
      <c r="C359" s="55">
        <v>0</v>
      </c>
      <c r="D359" s="55">
        <v>2</v>
      </c>
      <c r="E359" s="55">
        <v>213</v>
      </c>
      <c r="F359" s="55">
        <f>ROUND(F357+F358,O359)</f>
        <v>70379.92</v>
      </c>
      <c r="G359" s="55" t="s">
        <v>220</v>
      </c>
      <c r="H359" s="55" t="s">
        <v>214</v>
      </c>
      <c r="I359" s="55"/>
      <c r="J359" s="55"/>
      <c r="K359" s="55">
        <v>212</v>
      </c>
      <c r="L359" s="55">
        <v>30</v>
      </c>
      <c r="M359" s="55">
        <v>0</v>
      </c>
      <c r="N359" s="55"/>
      <c r="O359" s="55">
        <v>2</v>
      </c>
      <c r="P359" s="55"/>
      <c r="Q359" s="55"/>
      <c r="R359" s="55"/>
      <c r="S359" s="55"/>
      <c r="T359" s="55"/>
      <c r="U359" s="55"/>
      <c r="V359" s="55"/>
      <c r="W359" s="55">
        <v>70379.92</v>
      </c>
      <c r="X359" s="55">
        <v>1</v>
      </c>
      <c r="Y359" s="55">
        <v>70379.92</v>
      </c>
      <c r="Z359" s="55"/>
      <c r="AA359" s="55"/>
      <c r="AB359" s="55"/>
    </row>
    <row r="360" spans="1:206">
      <c r="A360" s="55">
        <v>50</v>
      </c>
      <c r="B360" s="55">
        <v>1</v>
      </c>
      <c r="C360" s="55">
        <v>0</v>
      </c>
      <c r="D360" s="55">
        <v>2</v>
      </c>
      <c r="E360" s="55">
        <v>0</v>
      </c>
      <c r="F360" s="55">
        <f>ROUND(F359*0.5857501461,O360)</f>
        <v>41225.050000000003</v>
      </c>
      <c r="G360" s="55" t="s">
        <v>221</v>
      </c>
      <c r="H360" s="55" t="s">
        <v>222</v>
      </c>
      <c r="I360" s="55"/>
      <c r="J360" s="55"/>
      <c r="K360" s="55">
        <v>212</v>
      </c>
      <c r="L360" s="55">
        <v>31</v>
      </c>
      <c r="M360" s="55">
        <v>0</v>
      </c>
      <c r="N360" s="55"/>
      <c r="O360" s="55">
        <v>2</v>
      </c>
      <c r="P360" s="55"/>
      <c r="Q360" s="55"/>
      <c r="R360" s="55"/>
      <c r="S360" s="55"/>
      <c r="T360" s="55"/>
      <c r="U360" s="55"/>
      <c r="V360" s="55"/>
      <c r="W360" s="55">
        <v>41225.050000000003</v>
      </c>
      <c r="X360" s="55">
        <v>1</v>
      </c>
      <c r="Y360" s="55">
        <v>41225.050000000003</v>
      </c>
      <c r="Z360" s="55"/>
      <c r="AA360" s="55"/>
      <c r="AB360" s="55"/>
    </row>
    <row r="362" spans="1:206">
      <c r="A362" s="53">
        <v>51</v>
      </c>
      <c r="B362" s="53">
        <f>B272</f>
        <v>1</v>
      </c>
      <c r="C362" s="53">
        <f>A272</f>
        <v>4</v>
      </c>
      <c r="D362" s="53">
        <f>ROW(A272)</f>
        <v>272</v>
      </c>
      <c r="E362" s="53"/>
      <c r="F362" s="53" t="str">
        <f>IF(F272&lt;&gt;"",F272,"")</f>
        <v>Новый раздел</v>
      </c>
      <c r="G362" s="53" t="str">
        <f>IF(G272&lt;&gt;"",G272,"")</f>
        <v>Домодедовское кладбище, Московская обл., г.Домодедово</v>
      </c>
      <c r="H362" s="53">
        <v>0</v>
      </c>
      <c r="I362" s="53"/>
      <c r="J362" s="53"/>
      <c r="K362" s="53"/>
      <c r="L362" s="53"/>
      <c r="M362" s="53"/>
      <c r="N362" s="53"/>
      <c r="O362" s="53">
        <f t="shared" ref="O362:T362" si="355">ROUND(O285+O328+AB362,2)</f>
        <v>185249.42</v>
      </c>
      <c r="P362" s="53">
        <f t="shared" si="355"/>
        <v>98730</v>
      </c>
      <c r="Q362" s="53">
        <f t="shared" si="355"/>
        <v>67985.820000000007</v>
      </c>
      <c r="R362" s="53">
        <f t="shared" si="355"/>
        <v>35426.15</v>
      </c>
      <c r="S362" s="53">
        <f t="shared" si="355"/>
        <v>18533.599999999999</v>
      </c>
      <c r="T362" s="53">
        <f t="shared" si="355"/>
        <v>0</v>
      </c>
      <c r="U362" s="53">
        <f>U285+U328+AH362</f>
        <v>72.400000000000006</v>
      </c>
      <c r="V362" s="53">
        <f>V285+V328+AI362</f>
        <v>0</v>
      </c>
      <c r="W362" s="53">
        <f>ROUND(W285+W328+AJ362,2)</f>
        <v>0</v>
      </c>
      <c r="X362" s="53">
        <f>ROUND(X285+X328+AK362,2)</f>
        <v>12973.52</v>
      </c>
      <c r="Y362" s="53">
        <f>ROUND(Y285+Y328+AL362,2)</f>
        <v>1853.36</v>
      </c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>
        <f t="shared" ref="AO362:BD362" si="356">ROUND(AO285+AO328+BX362,2)</f>
        <v>0</v>
      </c>
      <c r="AP362" s="53">
        <f t="shared" si="356"/>
        <v>0</v>
      </c>
      <c r="AQ362" s="53">
        <f t="shared" si="356"/>
        <v>0</v>
      </c>
      <c r="AR362" s="53">
        <f t="shared" si="356"/>
        <v>214050.2</v>
      </c>
      <c r="AS362" s="53">
        <f t="shared" si="356"/>
        <v>0</v>
      </c>
      <c r="AT362" s="53">
        <f t="shared" si="356"/>
        <v>0</v>
      </c>
      <c r="AU362" s="53">
        <f t="shared" si="356"/>
        <v>214050.2</v>
      </c>
      <c r="AV362" s="53">
        <f t="shared" si="356"/>
        <v>98730</v>
      </c>
      <c r="AW362" s="53">
        <f t="shared" si="356"/>
        <v>98730</v>
      </c>
      <c r="AX362" s="53">
        <f t="shared" si="356"/>
        <v>0</v>
      </c>
      <c r="AY362" s="53">
        <f t="shared" si="356"/>
        <v>98730</v>
      </c>
      <c r="AZ362" s="53">
        <f t="shared" si="356"/>
        <v>0</v>
      </c>
      <c r="BA362" s="53">
        <f t="shared" si="356"/>
        <v>0</v>
      </c>
      <c r="BB362" s="53">
        <f t="shared" si="356"/>
        <v>0</v>
      </c>
      <c r="BC362" s="53">
        <f t="shared" si="356"/>
        <v>0</v>
      </c>
      <c r="BD362" s="53">
        <f t="shared" si="356"/>
        <v>0</v>
      </c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4"/>
      <c r="DZ362" s="54"/>
      <c r="EA362" s="54"/>
      <c r="EB362" s="54"/>
      <c r="EC362" s="54"/>
      <c r="ED362" s="54"/>
      <c r="EE362" s="54"/>
      <c r="EF362" s="54"/>
      <c r="EG362" s="54"/>
      <c r="EH362" s="54"/>
      <c r="EI362" s="54"/>
      <c r="EJ362" s="54"/>
      <c r="EK362" s="54"/>
      <c r="EL362" s="54"/>
      <c r="EM362" s="54"/>
      <c r="EN362" s="54"/>
      <c r="EO362" s="54"/>
      <c r="EP362" s="54"/>
      <c r="EQ362" s="54"/>
      <c r="ER362" s="54"/>
      <c r="ES362" s="54"/>
      <c r="ET362" s="54"/>
      <c r="EU362" s="54"/>
      <c r="EV362" s="54"/>
      <c r="EW362" s="54"/>
      <c r="EX362" s="54"/>
      <c r="EY362" s="54"/>
      <c r="EZ362" s="54"/>
      <c r="FA362" s="54"/>
      <c r="FB362" s="54"/>
      <c r="FC362" s="54"/>
      <c r="FD362" s="54"/>
      <c r="FE362" s="54"/>
      <c r="FF362" s="54"/>
      <c r="FG362" s="54"/>
      <c r="FH362" s="54"/>
      <c r="FI362" s="54"/>
      <c r="FJ362" s="54"/>
      <c r="FK362" s="54"/>
      <c r="FL362" s="54"/>
      <c r="FM362" s="54"/>
      <c r="FN362" s="54"/>
      <c r="FO362" s="54"/>
      <c r="FP362" s="54"/>
      <c r="FQ362" s="54"/>
      <c r="FR362" s="54"/>
      <c r="FS362" s="54"/>
      <c r="FT362" s="54"/>
      <c r="FU362" s="54"/>
      <c r="FV362" s="54"/>
      <c r="FW362" s="54"/>
      <c r="FX362" s="54"/>
      <c r="FY362" s="54"/>
      <c r="FZ362" s="54"/>
      <c r="GA362" s="54"/>
      <c r="GB362" s="54"/>
      <c r="GC362" s="54"/>
      <c r="GD362" s="54"/>
      <c r="GE362" s="54"/>
      <c r="GF362" s="54"/>
      <c r="GG362" s="54"/>
      <c r="GH362" s="54"/>
      <c r="GI362" s="54"/>
      <c r="GJ362" s="54"/>
      <c r="GK362" s="54"/>
      <c r="GL362" s="54"/>
      <c r="GM362" s="54"/>
      <c r="GN362" s="54"/>
      <c r="GO362" s="54"/>
      <c r="GP362" s="54"/>
      <c r="GQ362" s="54"/>
      <c r="GR362" s="54"/>
      <c r="GS362" s="54"/>
      <c r="GT362" s="54"/>
      <c r="GU362" s="54"/>
      <c r="GV362" s="54"/>
      <c r="GW362" s="54"/>
      <c r="GX362" s="54">
        <v>0</v>
      </c>
    </row>
    <row r="364" spans="1:206">
      <c r="A364" s="55">
        <v>50</v>
      </c>
      <c r="B364" s="55">
        <v>0</v>
      </c>
      <c r="C364" s="55">
        <v>0</v>
      </c>
      <c r="D364" s="55">
        <v>1</v>
      </c>
      <c r="E364" s="55">
        <v>201</v>
      </c>
      <c r="F364" s="55">
        <f>ROUND(Source!O362,O364)</f>
        <v>185249.42</v>
      </c>
      <c r="G364" s="55" t="s">
        <v>162</v>
      </c>
      <c r="H364" s="55" t="s">
        <v>163</v>
      </c>
      <c r="I364" s="55"/>
      <c r="J364" s="55"/>
      <c r="K364" s="55">
        <v>201</v>
      </c>
      <c r="L364" s="55">
        <v>1</v>
      </c>
      <c r="M364" s="55">
        <v>3</v>
      </c>
      <c r="N364" s="55"/>
      <c r="O364" s="55">
        <v>2</v>
      </c>
      <c r="P364" s="55"/>
      <c r="Q364" s="55"/>
      <c r="R364" s="55"/>
      <c r="S364" s="55"/>
      <c r="T364" s="55"/>
      <c r="U364" s="55"/>
      <c r="V364" s="55"/>
      <c r="W364" s="55">
        <v>185249.42</v>
      </c>
      <c r="X364" s="55">
        <v>1</v>
      </c>
      <c r="Y364" s="55">
        <v>185249.42</v>
      </c>
      <c r="Z364" s="55"/>
      <c r="AA364" s="55"/>
      <c r="AB364" s="55"/>
    </row>
    <row r="365" spans="1:206">
      <c r="A365" s="55">
        <v>50</v>
      </c>
      <c r="B365" s="55">
        <v>0</v>
      </c>
      <c r="C365" s="55">
        <v>0</v>
      </c>
      <c r="D365" s="55">
        <v>1</v>
      </c>
      <c r="E365" s="55">
        <v>202</v>
      </c>
      <c r="F365" s="55">
        <f>ROUND(Source!P362,O365)</f>
        <v>98730</v>
      </c>
      <c r="G365" s="55" t="s">
        <v>164</v>
      </c>
      <c r="H365" s="55" t="s">
        <v>165</v>
      </c>
      <c r="I365" s="55"/>
      <c r="J365" s="55"/>
      <c r="K365" s="55">
        <v>202</v>
      </c>
      <c r="L365" s="55">
        <v>2</v>
      </c>
      <c r="M365" s="55">
        <v>3</v>
      </c>
      <c r="N365" s="55"/>
      <c r="O365" s="55">
        <v>2</v>
      </c>
      <c r="P365" s="55"/>
      <c r="Q365" s="55"/>
      <c r="R365" s="55"/>
      <c r="S365" s="55"/>
      <c r="T365" s="55"/>
      <c r="U365" s="55"/>
      <c r="V365" s="55"/>
      <c r="W365" s="55">
        <v>98730</v>
      </c>
      <c r="X365" s="55">
        <v>1</v>
      </c>
      <c r="Y365" s="55">
        <v>98730</v>
      </c>
      <c r="Z365" s="55"/>
      <c r="AA365" s="55"/>
      <c r="AB365" s="55"/>
    </row>
    <row r="366" spans="1:206">
      <c r="A366" s="55">
        <v>50</v>
      </c>
      <c r="B366" s="55">
        <v>0</v>
      </c>
      <c r="C366" s="55">
        <v>0</v>
      </c>
      <c r="D366" s="55">
        <v>1</v>
      </c>
      <c r="E366" s="55">
        <v>222</v>
      </c>
      <c r="F366" s="55">
        <f>ROUND(Source!AO362,O366)</f>
        <v>0</v>
      </c>
      <c r="G366" s="55" t="s">
        <v>166</v>
      </c>
      <c r="H366" s="55" t="s">
        <v>167</v>
      </c>
      <c r="I366" s="55"/>
      <c r="J366" s="55"/>
      <c r="K366" s="55">
        <v>222</v>
      </c>
      <c r="L366" s="55">
        <v>3</v>
      </c>
      <c r="M366" s="55">
        <v>3</v>
      </c>
      <c r="N366" s="55"/>
      <c r="O366" s="55">
        <v>2</v>
      </c>
      <c r="P366" s="55"/>
      <c r="Q366" s="55"/>
      <c r="R366" s="55"/>
      <c r="S366" s="55"/>
      <c r="T366" s="55"/>
      <c r="U366" s="55"/>
      <c r="V366" s="55"/>
      <c r="W366" s="55">
        <v>0</v>
      </c>
      <c r="X366" s="55">
        <v>1</v>
      </c>
      <c r="Y366" s="55">
        <v>0</v>
      </c>
      <c r="Z366" s="55"/>
      <c r="AA366" s="55"/>
      <c r="AB366" s="55"/>
    </row>
    <row r="367" spans="1:206">
      <c r="A367" s="55">
        <v>50</v>
      </c>
      <c r="B367" s="55">
        <v>0</v>
      </c>
      <c r="C367" s="55">
        <v>0</v>
      </c>
      <c r="D367" s="55">
        <v>1</v>
      </c>
      <c r="E367" s="55">
        <v>225</v>
      </c>
      <c r="F367" s="55">
        <f>ROUND(Source!AV362,O367)</f>
        <v>98730</v>
      </c>
      <c r="G367" s="55" t="s">
        <v>168</v>
      </c>
      <c r="H367" s="55" t="s">
        <v>169</v>
      </c>
      <c r="I367" s="55"/>
      <c r="J367" s="55"/>
      <c r="K367" s="55">
        <v>225</v>
      </c>
      <c r="L367" s="55">
        <v>4</v>
      </c>
      <c r="M367" s="55">
        <v>3</v>
      </c>
      <c r="N367" s="55"/>
      <c r="O367" s="55">
        <v>2</v>
      </c>
      <c r="P367" s="55"/>
      <c r="Q367" s="55"/>
      <c r="R367" s="55"/>
      <c r="S367" s="55"/>
      <c r="T367" s="55"/>
      <c r="U367" s="55"/>
      <c r="V367" s="55"/>
      <c r="W367" s="55">
        <v>98730</v>
      </c>
      <c r="X367" s="55">
        <v>1</v>
      </c>
      <c r="Y367" s="55">
        <v>98730</v>
      </c>
      <c r="Z367" s="55"/>
      <c r="AA367" s="55"/>
      <c r="AB367" s="55"/>
    </row>
    <row r="368" spans="1:206">
      <c r="A368" s="55">
        <v>50</v>
      </c>
      <c r="B368" s="55">
        <v>0</v>
      </c>
      <c r="C368" s="55">
        <v>0</v>
      </c>
      <c r="D368" s="55">
        <v>1</v>
      </c>
      <c r="E368" s="55">
        <v>226</v>
      </c>
      <c r="F368" s="55">
        <f>ROUND(Source!AW362,O368)</f>
        <v>98730</v>
      </c>
      <c r="G368" s="55" t="s">
        <v>170</v>
      </c>
      <c r="H368" s="55" t="s">
        <v>171</v>
      </c>
      <c r="I368" s="55"/>
      <c r="J368" s="55"/>
      <c r="K368" s="55">
        <v>226</v>
      </c>
      <c r="L368" s="55">
        <v>5</v>
      </c>
      <c r="M368" s="55">
        <v>3</v>
      </c>
      <c r="N368" s="55"/>
      <c r="O368" s="55">
        <v>2</v>
      </c>
      <c r="P368" s="55"/>
      <c r="Q368" s="55"/>
      <c r="R368" s="55"/>
      <c r="S368" s="55"/>
      <c r="T368" s="55"/>
      <c r="U368" s="55"/>
      <c r="V368" s="55"/>
      <c r="W368" s="55">
        <v>98730</v>
      </c>
      <c r="X368" s="55">
        <v>1</v>
      </c>
      <c r="Y368" s="55">
        <v>98730</v>
      </c>
      <c r="Z368" s="55"/>
      <c r="AA368" s="55"/>
      <c r="AB368" s="55"/>
    </row>
    <row r="369" spans="1:28">
      <c r="A369" s="55">
        <v>50</v>
      </c>
      <c r="B369" s="55">
        <v>0</v>
      </c>
      <c r="C369" s="55">
        <v>0</v>
      </c>
      <c r="D369" s="55">
        <v>1</v>
      </c>
      <c r="E369" s="55">
        <v>227</v>
      </c>
      <c r="F369" s="55">
        <f>ROUND(Source!AX362,O369)</f>
        <v>0</v>
      </c>
      <c r="G369" s="55" t="s">
        <v>172</v>
      </c>
      <c r="H369" s="55" t="s">
        <v>173</v>
      </c>
      <c r="I369" s="55"/>
      <c r="J369" s="55"/>
      <c r="K369" s="55">
        <v>227</v>
      </c>
      <c r="L369" s="55">
        <v>6</v>
      </c>
      <c r="M369" s="55">
        <v>3</v>
      </c>
      <c r="N369" s="55"/>
      <c r="O369" s="55">
        <v>2</v>
      </c>
      <c r="P369" s="55"/>
      <c r="Q369" s="55"/>
      <c r="R369" s="55"/>
      <c r="S369" s="55"/>
      <c r="T369" s="55"/>
      <c r="U369" s="55"/>
      <c r="V369" s="55"/>
      <c r="W369" s="55">
        <v>0</v>
      </c>
      <c r="X369" s="55">
        <v>1</v>
      </c>
      <c r="Y369" s="55">
        <v>0</v>
      </c>
      <c r="Z369" s="55"/>
      <c r="AA369" s="55"/>
      <c r="AB369" s="55"/>
    </row>
    <row r="370" spans="1:28">
      <c r="A370" s="55">
        <v>50</v>
      </c>
      <c r="B370" s="55">
        <v>0</v>
      </c>
      <c r="C370" s="55">
        <v>0</v>
      </c>
      <c r="D370" s="55">
        <v>1</v>
      </c>
      <c r="E370" s="55">
        <v>228</v>
      </c>
      <c r="F370" s="55">
        <f>ROUND(Source!AY362,O370)</f>
        <v>98730</v>
      </c>
      <c r="G370" s="55" t="s">
        <v>174</v>
      </c>
      <c r="H370" s="55" t="s">
        <v>175</v>
      </c>
      <c r="I370" s="55"/>
      <c r="J370" s="55"/>
      <c r="K370" s="55">
        <v>228</v>
      </c>
      <c r="L370" s="55">
        <v>7</v>
      </c>
      <c r="M370" s="55">
        <v>3</v>
      </c>
      <c r="N370" s="55"/>
      <c r="O370" s="55">
        <v>2</v>
      </c>
      <c r="P370" s="55"/>
      <c r="Q370" s="55"/>
      <c r="R370" s="55"/>
      <c r="S370" s="55"/>
      <c r="T370" s="55"/>
      <c r="U370" s="55"/>
      <c r="V370" s="55"/>
      <c r="W370" s="55">
        <v>98730</v>
      </c>
      <c r="X370" s="55">
        <v>1</v>
      </c>
      <c r="Y370" s="55">
        <v>98730</v>
      </c>
      <c r="Z370" s="55"/>
      <c r="AA370" s="55"/>
      <c r="AB370" s="55"/>
    </row>
    <row r="371" spans="1:28">
      <c r="A371" s="55">
        <v>50</v>
      </c>
      <c r="B371" s="55">
        <v>0</v>
      </c>
      <c r="C371" s="55">
        <v>0</v>
      </c>
      <c r="D371" s="55">
        <v>1</v>
      </c>
      <c r="E371" s="55">
        <v>216</v>
      </c>
      <c r="F371" s="55">
        <f>ROUND(Source!AP362,O371)</f>
        <v>0</v>
      </c>
      <c r="G371" s="55" t="s">
        <v>176</v>
      </c>
      <c r="H371" s="55" t="s">
        <v>177</v>
      </c>
      <c r="I371" s="55"/>
      <c r="J371" s="55"/>
      <c r="K371" s="55">
        <v>216</v>
      </c>
      <c r="L371" s="55">
        <v>8</v>
      </c>
      <c r="M371" s="55">
        <v>3</v>
      </c>
      <c r="N371" s="55"/>
      <c r="O371" s="55">
        <v>2</v>
      </c>
      <c r="P371" s="55"/>
      <c r="Q371" s="55"/>
      <c r="R371" s="55"/>
      <c r="S371" s="55"/>
      <c r="T371" s="55"/>
      <c r="U371" s="55"/>
      <c r="V371" s="55"/>
      <c r="W371" s="55">
        <v>0</v>
      </c>
      <c r="X371" s="55">
        <v>1</v>
      </c>
      <c r="Y371" s="55">
        <v>0</v>
      </c>
      <c r="Z371" s="55"/>
      <c r="AA371" s="55"/>
      <c r="AB371" s="55"/>
    </row>
    <row r="372" spans="1:28">
      <c r="A372" s="55">
        <v>50</v>
      </c>
      <c r="B372" s="55">
        <v>0</v>
      </c>
      <c r="C372" s="55">
        <v>0</v>
      </c>
      <c r="D372" s="55">
        <v>1</v>
      </c>
      <c r="E372" s="55">
        <v>223</v>
      </c>
      <c r="F372" s="55">
        <f>ROUND(Source!AQ362,O372)</f>
        <v>0</v>
      </c>
      <c r="G372" s="55" t="s">
        <v>178</v>
      </c>
      <c r="H372" s="55" t="s">
        <v>179</v>
      </c>
      <c r="I372" s="55"/>
      <c r="J372" s="55"/>
      <c r="K372" s="55">
        <v>223</v>
      </c>
      <c r="L372" s="55">
        <v>9</v>
      </c>
      <c r="M372" s="55">
        <v>3</v>
      </c>
      <c r="N372" s="55"/>
      <c r="O372" s="55">
        <v>2</v>
      </c>
      <c r="P372" s="55"/>
      <c r="Q372" s="55"/>
      <c r="R372" s="55"/>
      <c r="S372" s="55"/>
      <c r="T372" s="55"/>
      <c r="U372" s="55"/>
      <c r="V372" s="55"/>
      <c r="W372" s="55">
        <v>0</v>
      </c>
      <c r="X372" s="55">
        <v>1</v>
      </c>
      <c r="Y372" s="55">
        <v>0</v>
      </c>
      <c r="Z372" s="55"/>
      <c r="AA372" s="55"/>
      <c r="AB372" s="55"/>
    </row>
    <row r="373" spans="1:28">
      <c r="A373" s="55">
        <v>50</v>
      </c>
      <c r="B373" s="55">
        <v>0</v>
      </c>
      <c r="C373" s="55">
        <v>0</v>
      </c>
      <c r="D373" s="55">
        <v>1</v>
      </c>
      <c r="E373" s="55">
        <v>229</v>
      </c>
      <c r="F373" s="55">
        <f>ROUND(Source!AZ362,O373)</f>
        <v>0</v>
      </c>
      <c r="G373" s="55" t="s">
        <v>180</v>
      </c>
      <c r="H373" s="55" t="s">
        <v>181</v>
      </c>
      <c r="I373" s="55"/>
      <c r="J373" s="55"/>
      <c r="K373" s="55">
        <v>229</v>
      </c>
      <c r="L373" s="55">
        <v>10</v>
      </c>
      <c r="M373" s="55">
        <v>3</v>
      </c>
      <c r="N373" s="55"/>
      <c r="O373" s="55">
        <v>2</v>
      </c>
      <c r="P373" s="55"/>
      <c r="Q373" s="55"/>
      <c r="R373" s="55"/>
      <c r="S373" s="55"/>
      <c r="T373" s="55"/>
      <c r="U373" s="55"/>
      <c r="V373" s="55"/>
      <c r="W373" s="55">
        <v>0</v>
      </c>
      <c r="X373" s="55">
        <v>1</v>
      </c>
      <c r="Y373" s="55">
        <v>0</v>
      </c>
      <c r="Z373" s="55"/>
      <c r="AA373" s="55"/>
      <c r="AB373" s="55"/>
    </row>
    <row r="374" spans="1:28">
      <c r="A374" s="55">
        <v>50</v>
      </c>
      <c r="B374" s="55">
        <v>0</v>
      </c>
      <c r="C374" s="55">
        <v>0</v>
      </c>
      <c r="D374" s="55">
        <v>1</v>
      </c>
      <c r="E374" s="55">
        <v>203</v>
      </c>
      <c r="F374" s="55">
        <f>ROUND(Source!Q362,O374)</f>
        <v>67985.820000000007</v>
      </c>
      <c r="G374" s="55" t="s">
        <v>182</v>
      </c>
      <c r="H374" s="55" t="s">
        <v>183</v>
      </c>
      <c r="I374" s="55"/>
      <c r="J374" s="55"/>
      <c r="K374" s="55">
        <v>203</v>
      </c>
      <c r="L374" s="55">
        <v>11</v>
      </c>
      <c r="M374" s="55">
        <v>3</v>
      </c>
      <c r="N374" s="55"/>
      <c r="O374" s="55">
        <v>2</v>
      </c>
      <c r="P374" s="55"/>
      <c r="Q374" s="55"/>
      <c r="R374" s="55"/>
      <c r="S374" s="55"/>
      <c r="T374" s="55"/>
      <c r="U374" s="55"/>
      <c r="V374" s="55"/>
      <c r="W374" s="55">
        <v>67985.820000000007</v>
      </c>
      <c r="X374" s="55">
        <v>1</v>
      </c>
      <c r="Y374" s="55">
        <v>67985.820000000007</v>
      </c>
      <c r="Z374" s="55"/>
      <c r="AA374" s="55"/>
      <c r="AB374" s="55"/>
    </row>
    <row r="375" spans="1:28">
      <c r="A375" s="55">
        <v>50</v>
      </c>
      <c r="B375" s="55">
        <v>0</v>
      </c>
      <c r="C375" s="55">
        <v>0</v>
      </c>
      <c r="D375" s="55">
        <v>1</v>
      </c>
      <c r="E375" s="55">
        <v>231</v>
      </c>
      <c r="F375" s="55">
        <f>ROUND(Source!BB362,O375)</f>
        <v>0</v>
      </c>
      <c r="G375" s="55" t="s">
        <v>184</v>
      </c>
      <c r="H375" s="55" t="s">
        <v>185</v>
      </c>
      <c r="I375" s="55"/>
      <c r="J375" s="55"/>
      <c r="K375" s="55">
        <v>231</v>
      </c>
      <c r="L375" s="55">
        <v>12</v>
      </c>
      <c r="M375" s="55">
        <v>3</v>
      </c>
      <c r="N375" s="55"/>
      <c r="O375" s="55">
        <v>2</v>
      </c>
      <c r="P375" s="55"/>
      <c r="Q375" s="55"/>
      <c r="R375" s="55"/>
      <c r="S375" s="55"/>
      <c r="T375" s="55"/>
      <c r="U375" s="55"/>
      <c r="V375" s="55"/>
      <c r="W375" s="55">
        <v>0</v>
      </c>
      <c r="X375" s="55">
        <v>1</v>
      </c>
      <c r="Y375" s="55">
        <v>0</v>
      </c>
      <c r="Z375" s="55"/>
      <c r="AA375" s="55"/>
      <c r="AB375" s="55"/>
    </row>
    <row r="376" spans="1:28">
      <c r="A376" s="55">
        <v>50</v>
      </c>
      <c r="B376" s="55">
        <v>0</v>
      </c>
      <c r="C376" s="55">
        <v>0</v>
      </c>
      <c r="D376" s="55">
        <v>1</v>
      </c>
      <c r="E376" s="55">
        <v>204</v>
      </c>
      <c r="F376" s="55">
        <f>ROUND(Source!R362,O376)</f>
        <v>35426.15</v>
      </c>
      <c r="G376" s="55" t="s">
        <v>186</v>
      </c>
      <c r="H376" s="55" t="s">
        <v>187</v>
      </c>
      <c r="I376" s="55"/>
      <c r="J376" s="55"/>
      <c r="K376" s="55">
        <v>204</v>
      </c>
      <c r="L376" s="55">
        <v>13</v>
      </c>
      <c r="M376" s="55">
        <v>3</v>
      </c>
      <c r="N376" s="55"/>
      <c r="O376" s="55">
        <v>2</v>
      </c>
      <c r="P376" s="55"/>
      <c r="Q376" s="55"/>
      <c r="R376" s="55"/>
      <c r="S376" s="55"/>
      <c r="T376" s="55"/>
      <c r="U376" s="55"/>
      <c r="V376" s="55"/>
      <c r="W376" s="55">
        <v>35426.15</v>
      </c>
      <c r="X376" s="55">
        <v>1</v>
      </c>
      <c r="Y376" s="55">
        <v>35426.15</v>
      </c>
      <c r="Z376" s="55"/>
      <c r="AA376" s="55"/>
      <c r="AB376" s="55"/>
    </row>
    <row r="377" spans="1:28">
      <c r="A377" s="55">
        <v>50</v>
      </c>
      <c r="B377" s="55">
        <v>0</v>
      </c>
      <c r="C377" s="55">
        <v>0</v>
      </c>
      <c r="D377" s="55">
        <v>1</v>
      </c>
      <c r="E377" s="55">
        <v>205</v>
      </c>
      <c r="F377" s="55">
        <f>ROUND(Source!S362,O377)</f>
        <v>18533.599999999999</v>
      </c>
      <c r="G377" s="55" t="s">
        <v>188</v>
      </c>
      <c r="H377" s="55" t="s">
        <v>189</v>
      </c>
      <c r="I377" s="55"/>
      <c r="J377" s="55"/>
      <c r="K377" s="55">
        <v>205</v>
      </c>
      <c r="L377" s="55">
        <v>14</v>
      </c>
      <c r="M377" s="55">
        <v>3</v>
      </c>
      <c r="N377" s="55"/>
      <c r="O377" s="55">
        <v>2</v>
      </c>
      <c r="P377" s="55"/>
      <c r="Q377" s="55"/>
      <c r="R377" s="55"/>
      <c r="S377" s="55"/>
      <c r="T377" s="55"/>
      <c r="U377" s="55"/>
      <c r="V377" s="55"/>
      <c r="W377" s="55">
        <v>18533.599999999999</v>
      </c>
      <c r="X377" s="55">
        <v>1</v>
      </c>
      <c r="Y377" s="55">
        <v>18533.599999999999</v>
      </c>
      <c r="Z377" s="55"/>
      <c r="AA377" s="55"/>
      <c r="AB377" s="55"/>
    </row>
    <row r="378" spans="1:28">
      <c r="A378" s="55">
        <v>50</v>
      </c>
      <c r="B378" s="55">
        <v>0</v>
      </c>
      <c r="C378" s="55">
        <v>0</v>
      </c>
      <c r="D378" s="55">
        <v>1</v>
      </c>
      <c r="E378" s="55">
        <v>232</v>
      </c>
      <c r="F378" s="55">
        <f>ROUND(Source!BC362,O378)</f>
        <v>0</v>
      </c>
      <c r="G378" s="55" t="s">
        <v>190</v>
      </c>
      <c r="H378" s="55" t="s">
        <v>191</v>
      </c>
      <c r="I378" s="55"/>
      <c r="J378" s="55"/>
      <c r="K378" s="55">
        <v>232</v>
      </c>
      <c r="L378" s="55">
        <v>15</v>
      </c>
      <c r="M378" s="55">
        <v>3</v>
      </c>
      <c r="N378" s="55"/>
      <c r="O378" s="55">
        <v>2</v>
      </c>
      <c r="P378" s="55"/>
      <c r="Q378" s="55"/>
      <c r="R378" s="55"/>
      <c r="S378" s="55"/>
      <c r="T378" s="55"/>
      <c r="U378" s="55"/>
      <c r="V378" s="55"/>
      <c r="W378" s="55">
        <v>0</v>
      </c>
      <c r="X378" s="55">
        <v>1</v>
      </c>
      <c r="Y378" s="55">
        <v>0</v>
      </c>
      <c r="Z378" s="55"/>
      <c r="AA378" s="55"/>
      <c r="AB378" s="55"/>
    </row>
    <row r="379" spans="1:28">
      <c r="A379" s="55">
        <v>50</v>
      </c>
      <c r="B379" s="55">
        <v>0</v>
      </c>
      <c r="C379" s="55">
        <v>0</v>
      </c>
      <c r="D379" s="55">
        <v>1</v>
      </c>
      <c r="E379" s="55">
        <v>214</v>
      </c>
      <c r="F379" s="55">
        <f>ROUND(Source!AS362,O379)</f>
        <v>0</v>
      </c>
      <c r="G379" s="55" t="s">
        <v>192</v>
      </c>
      <c r="H379" s="55" t="s">
        <v>193</v>
      </c>
      <c r="I379" s="55"/>
      <c r="J379" s="55"/>
      <c r="K379" s="55">
        <v>214</v>
      </c>
      <c r="L379" s="55">
        <v>16</v>
      </c>
      <c r="M379" s="55">
        <v>3</v>
      </c>
      <c r="N379" s="55"/>
      <c r="O379" s="55">
        <v>2</v>
      </c>
      <c r="P379" s="55"/>
      <c r="Q379" s="55"/>
      <c r="R379" s="55"/>
      <c r="S379" s="55"/>
      <c r="T379" s="55"/>
      <c r="U379" s="55"/>
      <c r="V379" s="55"/>
      <c r="W379" s="55">
        <v>0</v>
      </c>
      <c r="X379" s="55">
        <v>1</v>
      </c>
      <c r="Y379" s="55">
        <v>0</v>
      </c>
      <c r="Z379" s="55"/>
      <c r="AA379" s="55"/>
      <c r="AB379" s="55"/>
    </row>
    <row r="380" spans="1:28">
      <c r="A380" s="55">
        <v>50</v>
      </c>
      <c r="B380" s="55">
        <v>0</v>
      </c>
      <c r="C380" s="55">
        <v>0</v>
      </c>
      <c r="D380" s="55">
        <v>1</v>
      </c>
      <c r="E380" s="55">
        <v>215</v>
      </c>
      <c r="F380" s="55">
        <f>ROUND(Source!AT362,O380)</f>
        <v>0</v>
      </c>
      <c r="G380" s="55" t="s">
        <v>194</v>
      </c>
      <c r="H380" s="55" t="s">
        <v>195</v>
      </c>
      <c r="I380" s="55"/>
      <c r="J380" s="55"/>
      <c r="K380" s="55">
        <v>215</v>
      </c>
      <c r="L380" s="55">
        <v>17</v>
      </c>
      <c r="M380" s="55">
        <v>3</v>
      </c>
      <c r="N380" s="55"/>
      <c r="O380" s="55">
        <v>2</v>
      </c>
      <c r="P380" s="55"/>
      <c r="Q380" s="55"/>
      <c r="R380" s="55"/>
      <c r="S380" s="55"/>
      <c r="T380" s="55"/>
      <c r="U380" s="55"/>
      <c r="V380" s="55"/>
      <c r="W380" s="55">
        <v>0</v>
      </c>
      <c r="X380" s="55">
        <v>1</v>
      </c>
      <c r="Y380" s="55">
        <v>0</v>
      </c>
      <c r="Z380" s="55"/>
      <c r="AA380" s="55"/>
      <c r="AB380" s="55"/>
    </row>
    <row r="381" spans="1:28">
      <c r="A381" s="55">
        <v>50</v>
      </c>
      <c r="B381" s="55">
        <v>0</v>
      </c>
      <c r="C381" s="55">
        <v>0</v>
      </c>
      <c r="D381" s="55">
        <v>1</v>
      </c>
      <c r="E381" s="55">
        <v>217</v>
      </c>
      <c r="F381" s="55">
        <f>ROUND(Source!AU362,O381)</f>
        <v>214050.2</v>
      </c>
      <c r="G381" s="55" t="s">
        <v>196</v>
      </c>
      <c r="H381" s="55" t="s">
        <v>197</v>
      </c>
      <c r="I381" s="55"/>
      <c r="J381" s="55"/>
      <c r="K381" s="55">
        <v>217</v>
      </c>
      <c r="L381" s="55">
        <v>18</v>
      </c>
      <c r="M381" s="55">
        <v>3</v>
      </c>
      <c r="N381" s="55"/>
      <c r="O381" s="55">
        <v>2</v>
      </c>
      <c r="P381" s="55"/>
      <c r="Q381" s="55"/>
      <c r="R381" s="55"/>
      <c r="S381" s="55"/>
      <c r="T381" s="55"/>
      <c r="U381" s="55"/>
      <c r="V381" s="55"/>
      <c r="W381" s="55">
        <v>214050.2</v>
      </c>
      <c r="X381" s="55">
        <v>1</v>
      </c>
      <c r="Y381" s="55">
        <v>214050.2</v>
      </c>
      <c r="Z381" s="55"/>
      <c r="AA381" s="55"/>
      <c r="AB381" s="55"/>
    </row>
    <row r="382" spans="1:28">
      <c r="A382" s="55">
        <v>50</v>
      </c>
      <c r="B382" s="55">
        <v>0</v>
      </c>
      <c r="C382" s="55">
        <v>0</v>
      </c>
      <c r="D382" s="55">
        <v>1</v>
      </c>
      <c r="E382" s="55">
        <v>230</v>
      </c>
      <c r="F382" s="55">
        <f>ROUND(Source!BA362,O382)</f>
        <v>0</v>
      </c>
      <c r="G382" s="55" t="s">
        <v>198</v>
      </c>
      <c r="H382" s="55" t="s">
        <v>199</v>
      </c>
      <c r="I382" s="55"/>
      <c r="J382" s="55"/>
      <c r="K382" s="55">
        <v>230</v>
      </c>
      <c r="L382" s="55">
        <v>19</v>
      </c>
      <c r="M382" s="55">
        <v>3</v>
      </c>
      <c r="N382" s="55"/>
      <c r="O382" s="55">
        <v>2</v>
      </c>
      <c r="P382" s="55"/>
      <c r="Q382" s="55"/>
      <c r="R382" s="55"/>
      <c r="S382" s="55"/>
      <c r="T382" s="55"/>
      <c r="U382" s="55"/>
      <c r="V382" s="55"/>
      <c r="W382" s="55">
        <v>0</v>
      </c>
      <c r="X382" s="55">
        <v>1</v>
      </c>
      <c r="Y382" s="55">
        <v>0</v>
      </c>
      <c r="Z382" s="55"/>
      <c r="AA382" s="55"/>
      <c r="AB382" s="55"/>
    </row>
    <row r="383" spans="1:28">
      <c r="A383" s="55">
        <v>50</v>
      </c>
      <c r="B383" s="55">
        <v>0</v>
      </c>
      <c r="C383" s="55">
        <v>0</v>
      </c>
      <c r="D383" s="55">
        <v>1</v>
      </c>
      <c r="E383" s="55">
        <v>206</v>
      </c>
      <c r="F383" s="55">
        <f>ROUND(Source!T362,O383)</f>
        <v>0</v>
      </c>
      <c r="G383" s="55" t="s">
        <v>200</v>
      </c>
      <c r="H383" s="55" t="s">
        <v>201</v>
      </c>
      <c r="I383" s="55"/>
      <c r="J383" s="55"/>
      <c r="K383" s="55">
        <v>206</v>
      </c>
      <c r="L383" s="55">
        <v>20</v>
      </c>
      <c r="M383" s="55">
        <v>3</v>
      </c>
      <c r="N383" s="55"/>
      <c r="O383" s="55">
        <v>2</v>
      </c>
      <c r="P383" s="55"/>
      <c r="Q383" s="55"/>
      <c r="R383" s="55"/>
      <c r="S383" s="55"/>
      <c r="T383" s="55"/>
      <c r="U383" s="55"/>
      <c r="V383" s="55"/>
      <c r="W383" s="55">
        <v>0</v>
      </c>
      <c r="X383" s="55">
        <v>1</v>
      </c>
      <c r="Y383" s="55">
        <v>0</v>
      </c>
      <c r="Z383" s="55"/>
      <c r="AA383" s="55"/>
      <c r="AB383" s="55"/>
    </row>
    <row r="384" spans="1:28">
      <c r="A384" s="55">
        <v>50</v>
      </c>
      <c r="B384" s="55">
        <v>0</v>
      </c>
      <c r="C384" s="55">
        <v>0</v>
      </c>
      <c r="D384" s="55">
        <v>1</v>
      </c>
      <c r="E384" s="55">
        <v>207</v>
      </c>
      <c r="F384" s="55">
        <f>Source!U362</f>
        <v>72.400000000000006</v>
      </c>
      <c r="G384" s="55" t="s">
        <v>202</v>
      </c>
      <c r="H384" s="55" t="s">
        <v>203</v>
      </c>
      <c r="I384" s="55"/>
      <c r="J384" s="55"/>
      <c r="K384" s="55">
        <v>207</v>
      </c>
      <c r="L384" s="55">
        <v>21</v>
      </c>
      <c r="M384" s="55">
        <v>3</v>
      </c>
      <c r="N384" s="55"/>
      <c r="O384" s="55">
        <v>-1</v>
      </c>
      <c r="P384" s="55"/>
      <c r="Q384" s="55"/>
      <c r="R384" s="55"/>
      <c r="S384" s="55"/>
      <c r="T384" s="55"/>
      <c r="U384" s="55"/>
      <c r="V384" s="55"/>
      <c r="W384" s="55">
        <v>72.400000000000006</v>
      </c>
      <c r="X384" s="55">
        <v>1</v>
      </c>
      <c r="Y384" s="55">
        <v>72.400000000000006</v>
      </c>
      <c r="Z384" s="55"/>
      <c r="AA384" s="55"/>
      <c r="AB384" s="55"/>
    </row>
    <row r="385" spans="1:206">
      <c r="A385" s="55">
        <v>50</v>
      </c>
      <c r="B385" s="55">
        <v>0</v>
      </c>
      <c r="C385" s="55">
        <v>0</v>
      </c>
      <c r="D385" s="55">
        <v>1</v>
      </c>
      <c r="E385" s="55">
        <v>208</v>
      </c>
      <c r="F385" s="55">
        <f>Source!V362</f>
        <v>0</v>
      </c>
      <c r="G385" s="55" t="s">
        <v>204</v>
      </c>
      <c r="H385" s="55" t="s">
        <v>205</v>
      </c>
      <c r="I385" s="55"/>
      <c r="J385" s="55"/>
      <c r="K385" s="55">
        <v>208</v>
      </c>
      <c r="L385" s="55">
        <v>22</v>
      </c>
      <c r="M385" s="55">
        <v>3</v>
      </c>
      <c r="N385" s="55"/>
      <c r="O385" s="55">
        <v>-1</v>
      </c>
      <c r="P385" s="55"/>
      <c r="Q385" s="55"/>
      <c r="R385" s="55"/>
      <c r="S385" s="55"/>
      <c r="T385" s="55"/>
      <c r="U385" s="55"/>
      <c r="V385" s="55"/>
      <c r="W385" s="55">
        <v>0</v>
      </c>
      <c r="X385" s="55">
        <v>1</v>
      </c>
      <c r="Y385" s="55">
        <v>0</v>
      </c>
      <c r="Z385" s="55"/>
      <c r="AA385" s="55"/>
      <c r="AB385" s="55"/>
    </row>
    <row r="386" spans="1:206">
      <c r="A386" s="55">
        <v>50</v>
      </c>
      <c r="B386" s="55">
        <v>0</v>
      </c>
      <c r="C386" s="55">
        <v>0</v>
      </c>
      <c r="D386" s="55">
        <v>1</v>
      </c>
      <c r="E386" s="55">
        <v>209</v>
      </c>
      <c r="F386" s="55">
        <f>ROUND(Source!W362,O386)</f>
        <v>0</v>
      </c>
      <c r="G386" s="55" t="s">
        <v>206</v>
      </c>
      <c r="H386" s="55" t="s">
        <v>207</v>
      </c>
      <c r="I386" s="55"/>
      <c r="J386" s="55"/>
      <c r="K386" s="55">
        <v>209</v>
      </c>
      <c r="L386" s="55">
        <v>23</v>
      </c>
      <c r="M386" s="55">
        <v>3</v>
      </c>
      <c r="N386" s="55"/>
      <c r="O386" s="55">
        <v>2</v>
      </c>
      <c r="P386" s="55"/>
      <c r="Q386" s="55"/>
      <c r="R386" s="55"/>
      <c r="S386" s="55"/>
      <c r="T386" s="55"/>
      <c r="U386" s="55"/>
      <c r="V386" s="55"/>
      <c r="W386" s="55">
        <v>0</v>
      </c>
      <c r="X386" s="55">
        <v>1</v>
      </c>
      <c r="Y386" s="55">
        <v>0</v>
      </c>
      <c r="Z386" s="55"/>
      <c r="AA386" s="55"/>
      <c r="AB386" s="55"/>
    </row>
    <row r="387" spans="1:206">
      <c r="A387" s="55">
        <v>50</v>
      </c>
      <c r="B387" s="55">
        <v>0</v>
      </c>
      <c r="C387" s="55">
        <v>0</v>
      </c>
      <c r="D387" s="55">
        <v>1</v>
      </c>
      <c r="E387" s="55">
        <v>233</v>
      </c>
      <c r="F387" s="55">
        <f>ROUND(Source!BD362,O387)</f>
        <v>0</v>
      </c>
      <c r="G387" s="55" t="s">
        <v>208</v>
      </c>
      <c r="H387" s="55" t="s">
        <v>209</v>
      </c>
      <c r="I387" s="55"/>
      <c r="J387" s="55"/>
      <c r="K387" s="55">
        <v>233</v>
      </c>
      <c r="L387" s="55">
        <v>24</v>
      </c>
      <c r="M387" s="55">
        <v>3</v>
      </c>
      <c r="N387" s="55"/>
      <c r="O387" s="55">
        <v>2</v>
      </c>
      <c r="P387" s="55"/>
      <c r="Q387" s="55"/>
      <c r="R387" s="55"/>
      <c r="S387" s="55"/>
      <c r="T387" s="55"/>
      <c r="U387" s="55"/>
      <c r="V387" s="55"/>
      <c r="W387" s="55">
        <v>0</v>
      </c>
      <c r="X387" s="55">
        <v>1</v>
      </c>
      <c r="Y387" s="55">
        <v>0</v>
      </c>
      <c r="Z387" s="55"/>
      <c r="AA387" s="55"/>
      <c r="AB387" s="55"/>
    </row>
    <row r="388" spans="1:206">
      <c r="A388" s="55">
        <v>50</v>
      </c>
      <c r="B388" s="55">
        <v>0</v>
      </c>
      <c r="C388" s="55">
        <v>0</v>
      </c>
      <c r="D388" s="55">
        <v>1</v>
      </c>
      <c r="E388" s="55">
        <v>210</v>
      </c>
      <c r="F388" s="55">
        <f>ROUND(Source!X362,O388)</f>
        <v>12973.52</v>
      </c>
      <c r="G388" s="55" t="s">
        <v>210</v>
      </c>
      <c r="H388" s="55" t="s">
        <v>211</v>
      </c>
      <c r="I388" s="55"/>
      <c r="J388" s="55"/>
      <c r="K388" s="55">
        <v>210</v>
      </c>
      <c r="L388" s="55">
        <v>25</v>
      </c>
      <c r="M388" s="55">
        <v>3</v>
      </c>
      <c r="N388" s="55"/>
      <c r="O388" s="55">
        <v>2</v>
      </c>
      <c r="P388" s="55"/>
      <c r="Q388" s="55"/>
      <c r="R388" s="55"/>
      <c r="S388" s="55"/>
      <c r="T388" s="55"/>
      <c r="U388" s="55"/>
      <c r="V388" s="55"/>
      <c r="W388" s="55">
        <v>12973.52</v>
      </c>
      <c r="X388" s="55">
        <v>1</v>
      </c>
      <c r="Y388" s="55">
        <v>12973.52</v>
      </c>
      <c r="Z388" s="55"/>
      <c r="AA388" s="55"/>
      <c r="AB388" s="55"/>
    </row>
    <row r="389" spans="1:206">
      <c r="A389" s="55">
        <v>50</v>
      </c>
      <c r="B389" s="55">
        <v>0</v>
      </c>
      <c r="C389" s="55">
        <v>0</v>
      </c>
      <c r="D389" s="55">
        <v>1</v>
      </c>
      <c r="E389" s="55">
        <v>211</v>
      </c>
      <c r="F389" s="55">
        <f>ROUND(Source!Y362,O389)</f>
        <v>1853.36</v>
      </c>
      <c r="G389" s="55" t="s">
        <v>212</v>
      </c>
      <c r="H389" s="55" t="s">
        <v>213</v>
      </c>
      <c r="I389" s="55"/>
      <c r="J389" s="55"/>
      <c r="K389" s="55">
        <v>211</v>
      </c>
      <c r="L389" s="55">
        <v>26</v>
      </c>
      <c r="M389" s="55">
        <v>3</v>
      </c>
      <c r="N389" s="55"/>
      <c r="O389" s="55">
        <v>2</v>
      </c>
      <c r="P389" s="55"/>
      <c r="Q389" s="55"/>
      <c r="R389" s="55"/>
      <c r="S389" s="55"/>
      <c r="T389" s="55"/>
      <c r="U389" s="55"/>
      <c r="V389" s="55"/>
      <c r="W389" s="55">
        <v>1853.36</v>
      </c>
      <c r="X389" s="55">
        <v>1</v>
      </c>
      <c r="Y389" s="55">
        <v>1853.36</v>
      </c>
      <c r="Z389" s="55"/>
      <c r="AA389" s="55"/>
      <c r="AB389" s="55"/>
    </row>
    <row r="390" spans="1:206">
      <c r="A390" s="55">
        <v>50</v>
      </c>
      <c r="B390" s="55">
        <v>0</v>
      </c>
      <c r="C390" s="55">
        <v>0</v>
      </c>
      <c r="D390" s="55">
        <v>1</v>
      </c>
      <c r="E390" s="55">
        <v>224</v>
      </c>
      <c r="F390" s="55">
        <f>ROUND(Source!AR362,O390)</f>
        <v>214050.2</v>
      </c>
      <c r="G390" s="55" t="s">
        <v>214</v>
      </c>
      <c r="H390" s="55" t="s">
        <v>215</v>
      </c>
      <c r="I390" s="55"/>
      <c r="J390" s="55"/>
      <c r="K390" s="55">
        <v>224</v>
      </c>
      <c r="L390" s="55">
        <v>27</v>
      </c>
      <c r="M390" s="55">
        <v>3</v>
      </c>
      <c r="N390" s="55"/>
      <c r="O390" s="55">
        <v>2</v>
      </c>
      <c r="P390" s="55"/>
      <c r="Q390" s="55"/>
      <c r="R390" s="55"/>
      <c r="S390" s="55"/>
      <c r="T390" s="55"/>
      <c r="U390" s="55"/>
      <c r="V390" s="55"/>
      <c r="W390" s="55">
        <v>214050.2</v>
      </c>
      <c r="X390" s="55">
        <v>1</v>
      </c>
      <c r="Y390" s="55">
        <v>214050.2</v>
      </c>
      <c r="Z390" s="55"/>
      <c r="AA390" s="55"/>
      <c r="AB390" s="55"/>
    </row>
    <row r="391" spans="1:206">
      <c r="A391" s="55">
        <v>50</v>
      </c>
      <c r="B391" s="55">
        <v>1</v>
      </c>
      <c r="C391" s="55">
        <v>0</v>
      </c>
      <c r="D391" s="55">
        <v>2</v>
      </c>
      <c r="E391" s="55">
        <v>0</v>
      </c>
      <c r="F391" s="55">
        <f>ROUND(F390,O391)</f>
        <v>214050.2</v>
      </c>
      <c r="G391" s="55" t="s">
        <v>216</v>
      </c>
      <c r="H391" s="55" t="s">
        <v>217</v>
      </c>
      <c r="I391" s="55"/>
      <c r="J391" s="55"/>
      <c r="K391" s="55">
        <v>212</v>
      </c>
      <c r="L391" s="55">
        <v>28</v>
      </c>
      <c r="M391" s="55">
        <v>0</v>
      </c>
      <c r="N391" s="55"/>
      <c r="O391" s="55">
        <v>2</v>
      </c>
      <c r="P391" s="55"/>
      <c r="Q391" s="55"/>
      <c r="R391" s="55"/>
      <c r="S391" s="55"/>
      <c r="T391" s="55"/>
      <c r="U391" s="55"/>
      <c r="V391" s="55"/>
      <c r="W391" s="55">
        <v>214050.2</v>
      </c>
      <c r="X391" s="55">
        <v>1</v>
      </c>
      <c r="Y391" s="55">
        <v>214050.2</v>
      </c>
      <c r="Z391" s="55"/>
      <c r="AA391" s="55"/>
      <c r="AB391" s="55"/>
    </row>
    <row r="392" spans="1:206">
      <c r="A392" s="55">
        <v>50</v>
      </c>
      <c r="B392" s="55">
        <v>1</v>
      </c>
      <c r="C392" s="55">
        <v>0</v>
      </c>
      <c r="D392" s="55">
        <v>2</v>
      </c>
      <c r="E392" s="55">
        <v>0</v>
      </c>
      <c r="F392" s="55">
        <f>ROUND(F391*0.2,O392)</f>
        <v>42810.04</v>
      </c>
      <c r="G392" s="55" t="s">
        <v>218</v>
      </c>
      <c r="H392" s="55" t="s">
        <v>219</v>
      </c>
      <c r="I392" s="55"/>
      <c r="J392" s="55"/>
      <c r="K392" s="55">
        <v>212</v>
      </c>
      <c r="L392" s="55">
        <v>29</v>
      </c>
      <c r="M392" s="55">
        <v>0</v>
      </c>
      <c r="N392" s="55"/>
      <c r="O392" s="55">
        <v>2</v>
      </c>
      <c r="P392" s="55"/>
      <c r="Q392" s="55"/>
      <c r="R392" s="55"/>
      <c r="S392" s="55"/>
      <c r="T392" s="55"/>
      <c r="U392" s="55"/>
      <c r="V392" s="55"/>
      <c r="W392" s="55">
        <v>42810.04</v>
      </c>
      <c r="X392" s="55">
        <v>1</v>
      </c>
      <c r="Y392" s="55">
        <v>42810.04</v>
      </c>
      <c r="Z392" s="55"/>
      <c r="AA392" s="55"/>
      <c r="AB392" s="55"/>
    </row>
    <row r="393" spans="1:206">
      <c r="A393" s="55">
        <v>50</v>
      </c>
      <c r="B393" s="55">
        <v>1</v>
      </c>
      <c r="C393" s="55">
        <v>0</v>
      </c>
      <c r="D393" s="55">
        <v>2</v>
      </c>
      <c r="E393" s="55">
        <v>213</v>
      </c>
      <c r="F393" s="55">
        <f>ROUND(F391+F392,O393)</f>
        <v>256860.24</v>
      </c>
      <c r="G393" s="55" t="s">
        <v>220</v>
      </c>
      <c r="H393" s="55" t="s">
        <v>214</v>
      </c>
      <c r="I393" s="55"/>
      <c r="J393" s="55"/>
      <c r="K393" s="55">
        <v>212</v>
      </c>
      <c r="L393" s="55">
        <v>30</v>
      </c>
      <c r="M393" s="55">
        <v>0</v>
      </c>
      <c r="N393" s="55"/>
      <c r="O393" s="55">
        <v>2</v>
      </c>
      <c r="P393" s="55"/>
      <c r="Q393" s="55"/>
      <c r="R393" s="55"/>
      <c r="S393" s="55"/>
      <c r="T393" s="55"/>
      <c r="U393" s="55"/>
      <c r="V393" s="55"/>
      <c r="W393" s="55">
        <v>256860.24</v>
      </c>
      <c r="X393" s="55">
        <v>1</v>
      </c>
      <c r="Y393" s="55">
        <v>256860.24</v>
      </c>
      <c r="Z393" s="55"/>
      <c r="AA393" s="55"/>
      <c r="AB393" s="55"/>
    </row>
    <row r="394" spans="1:206">
      <c r="A394" s="55">
        <v>50</v>
      </c>
      <c r="B394" s="55">
        <v>1</v>
      </c>
      <c r="C394" s="55">
        <v>0</v>
      </c>
      <c r="D394" s="55">
        <v>2</v>
      </c>
      <c r="E394" s="55">
        <v>0</v>
      </c>
      <c r="F394" s="55">
        <f>ROUND(F393*0.5857501461,O394)</f>
        <v>150455.92000000001</v>
      </c>
      <c r="G394" s="55" t="s">
        <v>221</v>
      </c>
      <c r="H394" s="55" t="s">
        <v>222</v>
      </c>
      <c r="I394" s="55"/>
      <c r="J394" s="55"/>
      <c r="K394" s="55">
        <v>212</v>
      </c>
      <c r="L394" s="55">
        <v>31</v>
      </c>
      <c r="M394" s="55">
        <v>0</v>
      </c>
      <c r="N394" s="55"/>
      <c r="O394" s="55">
        <v>2</v>
      </c>
      <c r="P394" s="55"/>
      <c r="Q394" s="55"/>
      <c r="R394" s="55"/>
      <c r="S394" s="55"/>
      <c r="T394" s="55"/>
      <c r="U394" s="55"/>
      <c r="V394" s="55"/>
      <c r="W394" s="55">
        <v>150455.92000000001</v>
      </c>
      <c r="X394" s="55">
        <v>1</v>
      </c>
      <c r="Y394" s="55">
        <v>150455.92000000001</v>
      </c>
      <c r="Z394" s="55"/>
      <c r="AA394" s="55"/>
      <c r="AB394" s="55"/>
    </row>
    <row r="396" spans="1:206">
      <c r="A396" s="52">
        <v>4</v>
      </c>
      <c r="B396" s="52">
        <v>1</v>
      </c>
      <c r="C396" s="52"/>
      <c r="D396" s="52">
        <f>ROW(A486)</f>
        <v>486</v>
      </c>
      <c r="E396" s="52"/>
      <c r="F396" s="52" t="s">
        <v>138</v>
      </c>
      <c r="G396" s="52" t="s">
        <v>232</v>
      </c>
      <c r="H396" s="52"/>
      <c r="I396" s="52">
        <v>0</v>
      </c>
      <c r="J396" s="52"/>
      <c r="K396" s="52">
        <v>-1</v>
      </c>
      <c r="L396" s="52"/>
      <c r="M396" s="52"/>
      <c r="N396" s="52"/>
      <c r="O396" s="52"/>
      <c r="P396" s="52"/>
      <c r="Q396" s="52"/>
      <c r="R396" s="52"/>
      <c r="S396" s="52">
        <v>0</v>
      </c>
      <c r="T396" s="52"/>
      <c r="U396" s="52"/>
      <c r="V396" s="52">
        <v>0</v>
      </c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>
        <v>0</v>
      </c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>
        <v>0</v>
      </c>
    </row>
    <row r="398" spans="1:206">
      <c r="A398" s="53">
        <v>52</v>
      </c>
      <c r="B398" s="53">
        <f t="shared" ref="B398:G398" si="357">B486</f>
        <v>1</v>
      </c>
      <c r="C398" s="53">
        <f t="shared" si="357"/>
        <v>4</v>
      </c>
      <c r="D398" s="53">
        <f t="shared" si="357"/>
        <v>396</v>
      </c>
      <c r="E398" s="53">
        <f t="shared" si="357"/>
        <v>0</v>
      </c>
      <c r="F398" s="53" t="str">
        <f t="shared" si="357"/>
        <v>Новый раздел</v>
      </c>
      <c r="G398" s="53" t="str">
        <f t="shared" si="357"/>
        <v>Донское кладбище, Донская площадь, 1</v>
      </c>
      <c r="H398" s="53"/>
      <c r="I398" s="53"/>
      <c r="J398" s="53"/>
      <c r="K398" s="53"/>
      <c r="L398" s="53"/>
      <c r="M398" s="53"/>
      <c r="N398" s="53"/>
      <c r="O398" s="53">
        <f t="shared" ref="O398:AT398" si="358">O486</f>
        <v>126680.33</v>
      </c>
      <c r="P398" s="53">
        <f t="shared" si="358"/>
        <v>68302</v>
      </c>
      <c r="Q398" s="53">
        <f t="shared" si="358"/>
        <v>45959.53</v>
      </c>
      <c r="R398" s="53">
        <f t="shared" si="358"/>
        <v>23804.7</v>
      </c>
      <c r="S398" s="53">
        <f t="shared" si="358"/>
        <v>12418.8</v>
      </c>
      <c r="T398" s="53">
        <f t="shared" si="358"/>
        <v>0</v>
      </c>
      <c r="U398" s="53">
        <f t="shared" si="358"/>
        <v>47.7</v>
      </c>
      <c r="V398" s="53">
        <f t="shared" si="358"/>
        <v>0</v>
      </c>
      <c r="W398" s="53">
        <f t="shared" si="358"/>
        <v>0</v>
      </c>
      <c r="X398" s="53">
        <f t="shared" si="358"/>
        <v>8693.16</v>
      </c>
      <c r="Y398" s="53">
        <f t="shared" si="358"/>
        <v>1241.8800000000001</v>
      </c>
      <c r="Z398" s="53">
        <f t="shared" si="358"/>
        <v>0</v>
      </c>
      <c r="AA398" s="53">
        <f t="shared" si="358"/>
        <v>0</v>
      </c>
      <c r="AB398" s="53">
        <f t="shared" si="358"/>
        <v>0</v>
      </c>
      <c r="AC398" s="53">
        <f t="shared" si="358"/>
        <v>0</v>
      </c>
      <c r="AD398" s="53">
        <f t="shared" si="358"/>
        <v>0</v>
      </c>
      <c r="AE398" s="53">
        <f t="shared" si="358"/>
        <v>0</v>
      </c>
      <c r="AF398" s="53">
        <f t="shared" si="358"/>
        <v>0</v>
      </c>
      <c r="AG398" s="53">
        <f t="shared" si="358"/>
        <v>0</v>
      </c>
      <c r="AH398" s="53">
        <f t="shared" si="358"/>
        <v>0</v>
      </c>
      <c r="AI398" s="53">
        <f t="shared" si="358"/>
        <v>0</v>
      </c>
      <c r="AJ398" s="53">
        <f t="shared" si="358"/>
        <v>0</v>
      </c>
      <c r="AK398" s="53">
        <f t="shared" si="358"/>
        <v>0</v>
      </c>
      <c r="AL398" s="53">
        <f t="shared" si="358"/>
        <v>0</v>
      </c>
      <c r="AM398" s="53">
        <f t="shared" si="358"/>
        <v>0</v>
      </c>
      <c r="AN398" s="53">
        <f t="shared" si="358"/>
        <v>0</v>
      </c>
      <c r="AO398" s="53">
        <f t="shared" si="358"/>
        <v>0</v>
      </c>
      <c r="AP398" s="53">
        <f t="shared" si="358"/>
        <v>0</v>
      </c>
      <c r="AQ398" s="53">
        <f t="shared" si="358"/>
        <v>0</v>
      </c>
      <c r="AR398" s="53">
        <f t="shared" si="358"/>
        <v>145875.18</v>
      </c>
      <c r="AS398" s="53">
        <f t="shared" si="358"/>
        <v>0</v>
      </c>
      <c r="AT398" s="53">
        <f t="shared" si="358"/>
        <v>0</v>
      </c>
      <c r="AU398" s="53">
        <f t="shared" ref="AU398:BZ398" si="359">AU486</f>
        <v>145875.18</v>
      </c>
      <c r="AV398" s="53">
        <f t="shared" si="359"/>
        <v>68302</v>
      </c>
      <c r="AW398" s="53">
        <f t="shared" si="359"/>
        <v>68302</v>
      </c>
      <c r="AX398" s="53">
        <f t="shared" si="359"/>
        <v>0</v>
      </c>
      <c r="AY398" s="53">
        <f t="shared" si="359"/>
        <v>68302</v>
      </c>
      <c r="AZ398" s="53">
        <f t="shared" si="359"/>
        <v>0</v>
      </c>
      <c r="BA398" s="53">
        <f t="shared" si="359"/>
        <v>0</v>
      </c>
      <c r="BB398" s="53">
        <f t="shared" si="359"/>
        <v>0</v>
      </c>
      <c r="BC398" s="53">
        <f t="shared" si="359"/>
        <v>0</v>
      </c>
      <c r="BD398" s="53">
        <f t="shared" si="359"/>
        <v>0</v>
      </c>
      <c r="BE398" s="53">
        <f t="shared" si="359"/>
        <v>0</v>
      </c>
      <c r="BF398" s="53">
        <f t="shared" si="359"/>
        <v>0</v>
      </c>
      <c r="BG398" s="53">
        <f t="shared" si="359"/>
        <v>0</v>
      </c>
      <c r="BH398" s="53">
        <f t="shared" si="359"/>
        <v>0</v>
      </c>
      <c r="BI398" s="53">
        <f t="shared" si="359"/>
        <v>0</v>
      </c>
      <c r="BJ398" s="53">
        <f t="shared" si="359"/>
        <v>0</v>
      </c>
      <c r="BK398" s="53">
        <f t="shared" si="359"/>
        <v>0</v>
      </c>
      <c r="BL398" s="53">
        <f t="shared" si="359"/>
        <v>0</v>
      </c>
      <c r="BM398" s="53">
        <f t="shared" si="359"/>
        <v>0</v>
      </c>
      <c r="BN398" s="53">
        <f t="shared" si="359"/>
        <v>0</v>
      </c>
      <c r="BO398" s="53">
        <f t="shared" si="359"/>
        <v>0</v>
      </c>
      <c r="BP398" s="53">
        <f t="shared" si="359"/>
        <v>0</v>
      </c>
      <c r="BQ398" s="53">
        <f t="shared" si="359"/>
        <v>0</v>
      </c>
      <c r="BR398" s="53">
        <f t="shared" si="359"/>
        <v>0</v>
      </c>
      <c r="BS398" s="53">
        <f t="shared" si="359"/>
        <v>0</v>
      </c>
      <c r="BT398" s="53">
        <f t="shared" si="359"/>
        <v>0</v>
      </c>
      <c r="BU398" s="53">
        <f t="shared" si="359"/>
        <v>0</v>
      </c>
      <c r="BV398" s="53">
        <f t="shared" si="359"/>
        <v>0</v>
      </c>
      <c r="BW398" s="53">
        <f t="shared" si="359"/>
        <v>0</v>
      </c>
      <c r="BX398" s="53">
        <f t="shared" si="359"/>
        <v>0</v>
      </c>
      <c r="BY398" s="53">
        <f t="shared" si="359"/>
        <v>0</v>
      </c>
      <c r="BZ398" s="53">
        <f t="shared" si="359"/>
        <v>0</v>
      </c>
      <c r="CA398" s="53">
        <f t="shared" ref="CA398:DF398" si="360">CA486</f>
        <v>0</v>
      </c>
      <c r="CB398" s="53">
        <f t="shared" si="360"/>
        <v>0</v>
      </c>
      <c r="CC398" s="53">
        <f t="shared" si="360"/>
        <v>0</v>
      </c>
      <c r="CD398" s="53">
        <f t="shared" si="360"/>
        <v>0</v>
      </c>
      <c r="CE398" s="53">
        <f t="shared" si="360"/>
        <v>0</v>
      </c>
      <c r="CF398" s="53">
        <f t="shared" si="360"/>
        <v>0</v>
      </c>
      <c r="CG398" s="53">
        <f t="shared" si="360"/>
        <v>0</v>
      </c>
      <c r="CH398" s="53">
        <f t="shared" si="360"/>
        <v>0</v>
      </c>
      <c r="CI398" s="53">
        <f t="shared" si="360"/>
        <v>0</v>
      </c>
      <c r="CJ398" s="53">
        <f t="shared" si="360"/>
        <v>0</v>
      </c>
      <c r="CK398" s="53">
        <f t="shared" si="360"/>
        <v>0</v>
      </c>
      <c r="CL398" s="53">
        <f t="shared" si="360"/>
        <v>0</v>
      </c>
      <c r="CM398" s="53">
        <f t="shared" si="360"/>
        <v>0</v>
      </c>
      <c r="CN398" s="53">
        <f t="shared" si="360"/>
        <v>0</v>
      </c>
      <c r="CO398" s="53">
        <f t="shared" si="360"/>
        <v>0</v>
      </c>
      <c r="CP398" s="53">
        <f t="shared" si="360"/>
        <v>0</v>
      </c>
      <c r="CQ398" s="53">
        <f t="shared" si="360"/>
        <v>0</v>
      </c>
      <c r="CR398" s="53">
        <f t="shared" si="360"/>
        <v>0</v>
      </c>
      <c r="CS398" s="53">
        <f t="shared" si="360"/>
        <v>0</v>
      </c>
      <c r="CT398" s="53">
        <f t="shared" si="360"/>
        <v>0</v>
      </c>
      <c r="CU398" s="53">
        <f t="shared" si="360"/>
        <v>0</v>
      </c>
      <c r="CV398" s="53">
        <f t="shared" si="360"/>
        <v>0</v>
      </c>
      <c r="CW398" s="53">
        <f t="shared" si="360"/>
        <v>0</v>
      </c>
      <c r="CX398" s="53">
        <f t="shared" si="360"/>
        <v>0</v>
      </c>
      <c r="CY398" s="53">
        <f t="shared" si="360"/>
        <v>0</v>
      </c>
      <c r="CZ398" s="53">
        <f t="shared" si="360"/>
        <v>0</v>
      </c>
      <c r="DA398" s="53">
        <f t="shared" si="360"/>
        <v>0</v>
      </c>
      <c r="DB398" s="53">
        <f t="shared" si="360"/>
        <v>0</v>
      </c>
      <c r="DC398" s="53">
        <f t="shared" si="360"/>
        <v>0</v>
      </c>
      <c r="DD398" s="53">
        <f t="shared" si="360"/>
        <v>0</v>
      </c>
      <c r="DE398" s="53">
        <f t="shared" si="360"/>
        <v>0</v>
      </c>
      <c r="DF398" s="53">
        <f t="shared" si="360"/>
        <v>0</v>
      </c>
      <c r="DG398" s="54">
        <f t="shared" ref="DG398:EL398" si="361">DG486</f>
        <v>0</v>
      </c>
      <c r="DH398" s="54">
        <f t="shared" si="361"/>
        <v>0</v>
      </c>
      <c r="DI398" s="54">
        <f t="shared" si="361"/>
        <v>0</v>
      </c>
      <c r="DJ398" s="54">
        <f t="shared" si="361"/>
        <v>0</v>
      </c>
      <c r="DK398" s="54">
        <f t="shared" si="361"/>
        <v>0</v>
      </c>
      <c r="DL398" s="54">
        <f t="shared" si="361"/>
        <v>0</v>
      </c>
      <c r="DM398" s="54">
        <f t="shared" si="361"/>
        <v>0</v>
      </c>
      <c r="DN398" s="54">
        <f t="shared" si="361"/>
        <v>0</v>
      </c>
      <c r="DO398" s="54">
        <f t="shared" si="361"/>
        <v>0</v>
      </c>
      <c r="DP398" s="54">
        <f t="shared" si="361"/>
        <v>0</v>
      </c>
      <c r="DQ398" s="54">
        <f t="shared" si="361"/>
        <v>0</v>
      </c>
      <c r="DR398" s="54">
        <f t="shared" si="361"/>
        <v>0</v>
      </c>
      <c r="DS398" s="54">
        <f t="shared" si="361"/>
        <v>0</v>
      </c>
      <c r="DT398" s="54">
        <f t="shared" si="361"/>
        <v>0</v>
      </c>
      <c r="DU398" s="54">
        <f t="shared" si="361"/>
        <v>0</v>
      </c>
      <c r="DV398" s="54">
        <f t="shared" si="361"/>
        <v>0</v>
      </c>
      <c r="DW398" s="54">
        <f t="shared" si="361"/>
        <v>0</v>
      </c>
      <c r="DX398" s="54">
        <f t="shared" si="361"/>
        <v>0</v>
      </c>
      <c r="DY398" s="54">
        <f t="shared" si="361"/>
        <v>0</v>
      </c>
      <c r="DZ398" s="54">
        <f t="shared" si="361"/>
        <v>0</v>
      </c>
      <c r="EA398" s="54">
        <f t="shared" si="361"/>
        <v>0</v>
      </c>
      <c r="EB398" s="54">
        <f t="shared" si="361"/>
        <v>0</v>
      </c>
      <c r="EC398" s="54">
        <f t="shared" si="361"/>
        <v>0</v>
      </c>
      <c r="ED398" s="54">
        <f t="shared" si="361"/>
        <v>0</v>
      </c>
      <c r="EE398" s="54">
        <f t="shared" si="361"/>
        <v>0</v>
      </c>
      <c r="EF398" s="54">
        <f t="shared" si="361"/>
        <v>0</v>
      </c>
      <c r="EG398" s="54">
        <f t="shared" si="361"/>
        <v>0</v>
      </c>
      <c r="EH398" s="54">
        <f t="shared" si="361"/>
        <v>0</v>
      </c>
      <c r="EI398" s="54">
        <f t="shared" si="361"/>
        <v>0</v>
      </c>
      <c r="EJ398" s="54">
        <f t="shared" si="361"/>
        <v>0</v>
      </c>
      <c r="EK398" s="54">
        <f t="shared" si="361"/>
        <v>0</v>
      </c>
      <c r="EL398" s="54">
        <f t="shared" si="361"/>
        <v>0</v>
      </c>
      <c r="EM398" s="54">
        <f t="shared" ref="EM398:FR398" si="362">EM486</f>
        <v>0</v>
      </c>
      <c r="EN398" s="54">
        <f t="shared" si="362"/>
        <v>0</v>
      </c>
      <c r="EO398" s="54">
        <f t="shared" si="362"/>
        <v>0</v>
      </c>
      <c r="EP398" s="54">
        <f t="shared" si="362"/>
        <v>0</v>
      </c>
      <c r="EQ398" s="54">
        <f t="shared" si="362"/>
        <v>0</v>
      </c>
      <c r="ER398" s="54">
        <f t="shared" si="362"/>
        <v>0</v>
      </c>
      <c r="ES398" s="54">
        <f t="shared" si="362"/>
        <v>0</v>
      </c>
      <c r="ET398" s="54">
        <f t="shared" si="362"/>
        <v>0</v>
      </c>
      <c r="EU398" s="54">
        <f t="shared" si="362"/>
        <v>0</v>
      </c>
      <c r="EV398" s="54">
        <f t="shared" si="362"/>
        <v>0</v>
      </c>
      <c r="EW398" s="54">
        <f t="shared" si="362"/>
        <v>0</v>
      </c>
      <c r="EX398" s="54">
        <f t="shared" si="362"/>
        <v>0</v>
      </c>
      <c r="EY398" s="54">
        <f t="shared" si="362"/>
        <v>0</v>
      </c>
      <c r="EZ398" s="54">
        <f t="shared" si="362"/>
        <v>0</v>
      </c>
      <c r="FA398" s="54">
        <f t="shared" si="362"/>
        <v>0</v>
      </c>
      <c r="FB398" s="54">
        <f t="shared" si="362"/>
        <v>0</v>
      </c>
      <c r="FC398" s="54">
        <f t="shared" si="362"/>
        <v>0</v>
      </c>
      <c r="FD398" s="54">
        <f t="shared" si="362"/>
        <v>0</v>
      </c>
      <c r="FE398" s="54">
        <f t="shared" si="362"/>
        <v>0</v>
      </c>
      <c r="FF398" s="54">
        <f t="shared" si="362"/>
        <v>0</v>
      </c>
      <c r="FG398" s="54">
        <f t="shared" si="362"/>
        <v>0</v>
      </c>
      <c r="FH398" s="54">
        <f t="shared" si="362"/>
        <v>0</v>
      </c>
      <c r="FI398" s="54">
        <f t="shared" si="362"/>
        <v>0</v>
      </c>
      <c r="FJ398" s="54">
        <f t="shared" si="362"/>
        <v>0</v>
      </c>
      <c r="FK398" s="54">
        <f t="shared" si="362"/>
        <v>0</v>
      </c>
      <c r="FL398" s="54">
        <f t="shared" si="362"/>
        <v>0</v>
      </c>
      <c r="FM398" s="54">
        <f t="shared" si="362"/>
        <v>0</v>
      </c>
      <c r="FN398" s="54">
        <f t="shared" si="362"/>
        <v>0</v>
      </c>
      <c r="FO398" s="54">
        <f t="shared" si="362"/>
        <v>0</v>
      </c>
      <c r="FP398" s="54">
        <f t="shared" si="362"/>
        <v>0</v>
      </c>
      <c r="FQ398" s="54">
        <f t="shared" si="362"/>
        <v>0</v>
      </c>
      <c r="FR398" s="54">
        <f t="shared" si="362"/>
        <v>0</v>
      </c>
      <c r="FS398" s="54">
        <f t="shared" ref="FS398:GX398" si="363">FS486</f>
        <v>0</v>
      </c>
      <c r="FT398" s="54">
        <f t="shared" si="363"/>
        <v>0</v>
      </c>
      <c r="FU398" s="54">
        <f t="shared" si="363"/>
        <v>0</v>
      </c>
      <c r="FV398" s="54">
        <f t="shared" si="363"/>
        <v>0</v>
      </c>
      <c r="FW398" s="54">
        <f t="shared" si="363"/>
        <v>0</v>
      </c>
      <c r="FX398" s="54">
        <f t="shared" si="363"/>
        <v>0</v>
      </c>
      <c r="FY398" s="54">
        <f t="shared" si="363"/>
        <v>0</v>
      </c>
      <c r="FZ398" s="54">
        <f t="shared" si="363"/>
        <v>0</v>
      </c>
      <c r="GA398" s="54">
        <f t="shared" si="363"/>
        <v>0</v>
      </c>
      <c r="GB398" s="54">
        <f t="shared" si="363"/>
        <v>0</v>
      </c>
      <c r="GC398" s="54">
        <f t="shared" si="363"/>
        <v>0</v>
      </c>
      <c r="GD398" s="54">
        <f t="shared" si="363"/>
        <v>0</v>
      </c>
      <c r="GE398" s="54">
        <f t="shared" si="363"/>
        <v>0</v>
      </c>
      <c r="GF398" s="54">
        <f t="shared" si="363"/>
        <v>0</v>
      </c>
      <c r="GG398" s="54">
        <f t="shared" si="363"/>
        <v>0</v>
      </c>
      <c r="GH398" s="54">
        <f t="shared" si="363"/>
        <v>0</v>
      </c>
      <c r="GI398" s="54">
        <f t="shared" si="363"/>
        <v>0</v>
      </c>
      <c r="GJ398" s="54">
        <f t="shared" si="363"/>
        <v>0</v>
      </c>
      <c r="GK398" s="54">
        <f t="shared" si="363"/>
        <v>0</v>
      </c>
      <c r="GL398" s="54">
        <f t="shared" si="363"/>
        <v>0</v>
      </c>
      <c r="GM398" s="54">
        <f t="shared" si="363"/>
        <v>0</v>
      </c>
      <c r="GN398" s="54">
        <f t="shared" si="363"/>
        <v>0</v>
      </c>
      <c r="GO398" s="54">
        <f t="shared" si="363"/>
        <v>0</v>
      </c>
      <c r="GP398" s="54">
        <f t="shared" si="363"/>
        <v>0</v>
      </c>
      <c r="GQ398" s="54">
        <f t="shared" si="363"/>
        <v>0</v>
      </c>
      <c r="GR398" s="54">
        <f t="shared" si="363"/>
        <v>0</v>
      </c>
      <c r="GS398" s="54">
        <f t="shared" si="363"/>
        <v>0</v>
      </c>
      <c r="GT398" s="54">
        <f t="shared" si="363"/>
        <v>0</v>
      </c>
      <c r="GU398" s="54">
        <f t="shared" si="363"/>
        <v>0</v>
      </c>
      <c r="GV398" s="54">
        <f t="shared" si="363"/>
        <v>0</v>
      </c>
      <c r="GW398" s="54">
        <f t="shared" si="363"/>
        <v>0</v>
      </c>
      <c r="GX398" s="54">
        <f t="shared" si="363"/>
        <v>0</v>
      </c>
    </row>
    <row r="400" spans="1:206">
      <c r="A400" s="52">
        <v>5</v>
      </c>
      <c r="B400" s="52">
        <v>1</v>
      </c>
      <c r="C400" s="52"/>
      <c r="D400" s="52">
        <f>ROW(A409)</f>
        <v>409</v>
      </c>
      <c r="E400" s="52"/>
      <c r="F400" s="52" t="s">
        <v>140</v>
      </c>
      <c r="G400" s="52" t="s">
        <v>141</v>
      </c>
      <c r="H400" s="52"/>
      <c r="I400" s="52">
        <v>0</v>
      </c>
      <c r="J400" s="52"/>
      <c r="K400" s="52">
        <v>-1</v>
      </c>
      <c r="L400" s="52"/>
      <c r="M400" s="52"/>
      <c r="N400" s="52"/>
      <c r="O400" s="52"/>
      <c r="P400" s="52"/>
      <c r="Q400" s="52"/>
      <c r="R400" s="52"/>
      <c r="S400" s="52">
        <v>0</v>
      </c>
      <c r="T400" s="52"/>
      <c r="U400" s="52"/>
      <c r="V400" s="52">
        <v>0</v>
      </c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>
        <v>0</v>
      </c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>
        <v>0</v>
      </c>
    </row>
    <row r="402" spans="1:245">
      <c r="A402" s="53">
        <v>52</v>
      </c>
      <c r="B402" s="53">
        <f t="shared" ref="B402:G402" si="364">B409</f>
        <v>1</v>
      </c>
      <c r="C402" s="53">
        <f t="shared" si="364"/>
        <v>5</v>
      </c>
      <c r="D402" s="53">
        <f t="shared" si="364"/>
        <v>400</v>
      </c>
      <c r="E402" s="53">
        <f t="shared" si="364"/>
        <v>0</v>
      </c>
      <c r="F402" s="53" t="str">
        <f t="shared" si="364"/>
        <v>Новый подраздел</v>
      </c>
      <c r="G402" s="53" t="str">
        <f t="shared" si="364"/>
        <v>Ремонт асфальтобетонного покрытия - 150,0 м2</v>
      </c>
      <c r="H402" s="53"/>
      <c r="I402" s="53"/>
      <c r="J402" s="53"/>
      <c r="K402" s="53"/>
      <c r="L402" s="53"/>
      <c r="M402" s="53"/>
      <c r="N402" s="53"/>
      <c r="O402" s="53">
        <f t="shared" ref="O402:AT402" si="365">O409</f>
        <v>102166.83</v>
      </c>
      <c r="P402" s="53">
        <f t="shared" si="365"/>
        <v>56811</v>
      </c>
      <c r="Q402" s="53">
        <f t="shared" si="365"/>
        <v>35899.83</v>
      </c>
      <c r="R402" s="53">
        <f t="shared" si="365"/>
        <v>18274.86</v>
      </c>
      <c r="S402" s="53">
        <f t="shared" si="365"/>
        <v>9456</v>
      </c>
      <c r="T402" s="53">
        <f t="shared" si="365"/>
        <v>0</v>
      </c>
      <c r="U402" s="53">
        <f t="shared" si="365"/>
        <v>34.5</v>
      </c>
      <c r="V402" s="53">
        <f t="shared" si="365"/>
        <v>0</v>
      </c>
      <c r="W402" s="53">
        <f t="shared" si="365"/>
        <v>0</v>
      </c>
      <c r="X402" s="53">
        <f t="shared" si="365"/>
        <v>6619.2</v>
      </c>
      <c r="Y402" s="53">
        <f t="shared" si="365"/>
        <v>945.6</v>
      </c>
      <c r="Z402" s="53">
        <f t="shared" si="365"/>
        <v>0</v>
      </c>
      <c r="AA402" s="53">
        <f t="shared" si="365"/>
        <v>0</v>
      </c>
      <c r="AB402" s="53">
        <f t="shared" si="365"/>
        <v>102166.83</v>
      </c>
      <c r="AC402" s="53">
        <f t="shared" si="365"/>
        <v>56811</v>
      </c>
      <c r="AD402" s="53">
        <f t="shared" si="365"/>
        <v>35899.83</v>
      </c>
      <c r="AE402" s="53">
        <f t="shared" si="365"/>
        <v>18274.86</v>
      </c>
      <c r="AF402" s="53">
        <f t="shared" si="365"/>
        <v>9456</v>
      </c>
      <c r="AG402" s="53">
        <f t="shared" si="365"/>
        <v>0</v>
      </c>
      <c r="AH402" s="53">
        <f t="shared" si="365"/>
        <v>34.5</v>
      </c>
      <c r="AI402" s="53">
        <f t="shared" si="365"/>
        <v>0</v>
      </c>
      <c r="AJ402" s="53">
        <f t="shared" si="365"/>
        <v>0</v>
      </c>
      <c r="AK402" s="53">
        <f t="shared" si="365"/>
        <v>6619.2</v>
      </c>
      <c r="AL402" s="53">
        <f t="shared" si="365"/>
        <v>945.6</v>
      </c>
      <c r="AM402" s="53">
        <f t="shared" si="365"/>
        <v>0</v>
      </c>
      <c r="AN402" s="53">
        <f t="shared" si="365"/>
        <v>0</v>
      </c>
      <c r="AO402" s="53">
        <f t="shared" si="365"/>
        <v>0</v>
      </c>
      <c r="AP402" s="53">
        <f t="shared" si="365"/>
        <v>0</v>
      </c>
      <c r="AQ402" s="53">
        <f t="shared" si="365"/>
        <v>0</v>
      </c>
      <c r="AR402" s="53">
        <f t="shared" si="365"/>
        <v>116550.21</v>
      </c>
      <c r="AS402" s="53">
        <f t="shared" si="365"/>
        <v>0</v>
      </c>
      <c r="AT402" s="53">
        <f t="shared" si="365"/>
        <v>0</v>
      </c>
      <c r="AU402" s="53">
        <f t="shared" ref="AU402:BZ402" si="366">AU409</f>
        <v>116550.21</v>
      </c>
      <c r="AV402" s="53">
        <f t="shared" si="366"/>
        <v>56811</v>
      </c>
      <c r="AW402" s="53">
        <f t="shared" si="366"/>
        <v>56811</v>
      </c>
      <c r="AX402" s="53">
        <f t="shared" si="366"/>
        <v>0</v>
      </c>
      <c r="AY402" s="53">
        <f t="shared" si="366"/>
        <v>56811</v>
      </c>
      <c r="AZ402" s="53">
        <f t="shared" si="366"/>
        <v>0</v>
      </c>
      <c r="BA402" s="53">
        <f t="shared" si="366"/>
        <v>0</v>
      </c>
      <c r="BB402" s="53">
        <f t="shared" si="366"/>
        <v>0</v>
      </c>
      <c r="BC402" s="53">
        <f t="shared" si="366"/>
        <v>0</v>
      </c>
      <c r="BD402" s="53">
        <f t="shared" si="366"/>
        <v>0</v>
      </c>
      <c r="BE402" s="53">
        <f t="shared" si="366"/>
        <v>0</v>
      </c>
      <c r="BF402" s="53">
        <f t="shared" si="366"/>
        <v>0</v>
      </c>
      <c r="BG402" s="53">
        <f t="shared" si="366"/>
        <v>0</v>
      </c>
      <c r="BH402" s="53">
        <f t="shared" si="366"/>
        <v>0</v>
      </c>
      <c r="BI402" s="53">
        <f t="shared" si="366"/>
        <v>0</v>
      </c>
      <c r="BJ402" s="53">
        <f t="shared" si="366"/>
        <v>0</v>
      </c>
      <c r="BK402" s="53">
        <f t="shared" si="366"/>
        <v>0</v>
      </c>
      <c r="BL402" s="53">
        <f t="shared" si="366"/>
        <v>0</v>
      </c>
      <c r="BM402" s="53">
        <f t="shared" si="366"/>
        <v>0</v>
      </c>
      <c r="BN402" s="53">
        <f t="shared" si="366"/>
        <v>0</v>
      </c>
      <c r="BO402" s="53">
        <f t="shared" si="366"/>
        <v>0</v>
      </c>
      <c r="BP402" s="53">
        <f t="shared" si="366"/>
        <v>0</v>
      </c>
      <c r="BQ402" s="53">
        <f t="shared" si="366"/>
        <v>0</v>
      </c>
      <c r="BR402" s="53">
        <f t="shared" si="366"/>
        <v>0</v>
      </c>
      <c r="BS402" s="53">
        <f t="shared" si="366"/>
        <v>0</v>
      </c>
      <c r="BT402" s="53">
        <f t="shared" si="366"/>
        <v>0</v>
      </c>
      <c r="BU402" s="53">
        <f t="shared" si="366"/>
        <v>0</v>
      </c>
      <c r="BV402" s="53">
        <f t="shared" si="366"/>
        <v>0</v>
      </c>
      <c r="BW402" s="53">
        <f t="shared" si="366"/>
        <v>0</v>
      </c>
      <c r="BX402" s="53">
        <f t="shared" si="366"/>
        <v>0</v>
      </c>
      <c r="BY402" s="53">
        <f t="shared" si="366"/>
        <v>0</v>
      </c>
      <c r="BZ402" s="53">
        <f t="shared" si="366"/>
        <v>0</v>
      </c>
      <c r="CA402" s="53">
        <f t="shared" ref="CA402:DF402" si="367">CA409</f>
        <v>116550.21</v>
      </c>
      <c r="CB402" s="53">
        <f t="shared" si="367"/>
        <v>0</v>
      </c>
      <c r="CC402" s="53">
        <f t="shared" si="367"/>
        <v>0</v>
      </c>
      <c r="CD402" s="53">
        <f t="shared" si="367"/>
        <v>116550.21</v>
      </c>
      <c r="CE402" s="53">
        <f t="shared" si="367"/>
        <v>56811</v>
      </c>
      <c r="CF402" s="53">
        <f t="shared" si="367"/>
        <v>56811</v>
      </c>
      <c r="CG402" s="53">
        <f t="shared" si="367"/>
        <v>0</v>
      </c>
      <c r="CH402" s="53">
        <f t="shared" si="367"/>
        <v>56811</v>
      </c>
      <c r="CI402" s="53">
        <f t="shared" si="367"/>
        <v>0</v>
      </c>
      <c r="CJ402" s="53">
        <f t="shared" si="367"/>
        <v>0</v>
      </c>
      <c r="CK402" s="53">
        <f t="shared" si="367"/>
        <v>0</v>
      </c>
      <c r="CL402" s="53">
        <f t="shared" si="367"/>
        <v>0</v>
      </c>
      <c r="CM402" s="53">
        <f t="shared" si="367"/>
        <v>0</v>
      </c>
      <c r="CN402" s="53">
        <f t="shared" si="367"/>
        <v>0</v>
      </c>
      <c r="CO402" s="53">
        <f t="shared" si="367"/>
        <v>0</v>
      </c>
      <c r="CP402" s="53">
        <f t="shared" si="367"/>
        <v>0</v>
      </c>
      <c r="CQ402" s="53">
        <f t="shared" si="367"/>
        <v>0</v>
      </c>
      <c r="CR402" s="53">
        <f t="shared" si="367"/>
        <v>0</v>
      </c>
      <c r="CS402" s="53">
        <f t="shared" si="367"/>
        <v>0</v>
      </c>
      <c r="CT402" s="53">
        <f t="shared" si="367"/>
        <v>0</v>
      </c>
      <c r="CU402" s="53">
        <f t="shared" si="367"/>
        <v>0</v>
      </c>
      <c r="CV402" s="53">
        <f t="shared" si="367"/>
        <v>0</v>
      </c>
      <c r="CW402" s="53">
        <f t="shared" si="367"/>
        <v>0</v>
      </c>
      <c r="CX402" s="53">
        <f t="shared" si="367"/>
        <v>0</v>
      </c>
      <c r="CY402" s="53">
        <f t="shared" si="367"/>
        <v>0</v>
      </c>
      <c r="CZ402" s="53">
        <f t="shared" si="367"/>
        <v>0</v>
      </c>
      <c r="DA402" s="53">
        <f t="shared" si="367"/>
        <v>0</v>
      </c>
      <c r="DB402" s="53">
        <f t="shared" si="367"/>
        <v>0</v>
      </c>
      <c r="DC402" s="53">
        <f t="shared" si="367"/>
        <v>0</v>
      </c>
      <c r="DD402" s="53">
        <f t="shared" si="367"/>
        <v>0</v>
      </c>
      <c r="DE402" s="53">
        <f t="shared" si="367"/>
        <v>0</v>
      </c>
      <c r="DF402" s="53">
        <f t="shared" si="367"/>
        <v>0</v>
      </c>
      <c r="DG402" s="54">
        <f t="shared" ref="DG402:EL402" si="368">DG409</f>
        <v>0</v>
      </c>
      <c r="DH402" s="54">
        <f t="shared" si="368"/>
        <v>0</v>
      </c>
      <c r="DI402" s="54">
        <f t="shared" si="368"/>
        <v>0</v>
      </c>
      <c r="DJ402" s="54">
        <f t="shared" si="368"/>
        <v>0</v>
      </c>
      <c r="DK402" s="54">
        <f t="shared" si="368"/>
        <v>0</v>
      </c>
      <c r="DL402" s="54">
        <f t="shared" si="368"/>
        <v>0</v>
      </c>
      <c r="DM402" s="54">
        <f t="shared" si="368"/>
        <v>0</v>
      </c>
      <c r="DN402" s="54">
        <f t="shared" si="368"/>
        <v>0</v>
      </c>
      <c r="DO402" s="54">
        <f t="shared" si="368"/>
        <v>0</v>
      </c>
      <c r="DP402" s="54">
        <f t="shared" si="368"/>
        <v>0</v>
      </c>
      <c r="DQ402" s="54">
        <f t="shared" si="368"/>
        <v>0</v>
      </c>
      <c r="DR402" s="54">
        <f t="shared" si="368"/>
        <v>0</v>
      </c>
      <c r="DS402" s="54">
        <f t="shared" si="368"/>
        <v>0</v>
      </c>
      <c r="DT402" s="54">
        <f t="shared" si="368"/>
        <v>0</v>
      </c>
      <c r="DU402" s="54">
        <f t="shared" si="368"/>
        <v>0</v>
      </c>
      <c r="DV402" s="54">
        <f t="shared" si="368"/>
        <v>0</v>
      </c>
      <c r="DW402" s="54">
        <f t="shared" si="368"/>
        <v>0</v>
      </c>
      <c r="DX402" s="54">
        <f t="shared" si="368"/>
        <v>0</v>
      </c>
      <c r="DY402" s="54">
        <f t="shared" si="368"/>
        <v>0</v>
      </c>
      <c r="DZ402" s="54">
        <f t="shared" si="368"/>
        <v>0</v>
      </c>
      <c r="EA402" s="54">
        <f t="shared" si="368"/>
        <v>0</v>
      </c>
      <c r="EB402" s="54">
        <f t="shared" si="368"/>
        <v>0</v>
      </c>
      <c r="EC402" s="54">
        <f t="shared" si="368"/>
        <v>0</v>
      </c>
      <c r="ED402" s="54">
        <f t="shared" si="368"/>
        <v>0</v>
      </c>
      <c r="EE402" s="54">
        <f t="shared" si="368"/>
        <v>0</v>
      </c>
      <c r="EF402" s="54">
        <f t="shared" si="368"/>
        <v>0</v>
      </c>
      <c r="EG402" s="54">
        <f t="shared" si="368"/>
        <v>0</v>
      </c>
      <c r="EH402" s="54">
        <f t="shared" si="368"/>
        <v>0</v>
      </c>
      <c r="EI402" s="54">
        <f t="shared" si="368"/>
        <v>0</v>
      </c>
      <c r="EJ402" s="54">
        <f t="shared" si="368"/>
        <v>0</v>
      </c>
      <c r="EK402" s="54">
        <f t="shared" si="368"/>
        <v>0</v>
      </c>
      <c r="EL402" s="54">
        <f t="shared" si="368"/>
        <v>0</v>
      </c>
      <c r="EM402" s="54">
        <f t="shared" ref="EM402:FR402" si="369">EM409</f>
        <v>0</v>
      </c>
      <c r="EN402" s="54">
        <f t="shared" si="369"/>
        <v>0</v>
      </c>
      <c r="EO402" s="54">
        <f t="shared" si="369"/>
        <v>0</v>
      </c>
      <c r="EP402" s="54">
        <f t="shared" si="369"/>
        <v>0</v>
      </c>
      <c r="EQ402" s="54">
        <f t="shared" si="369"/>
        <v>0</v>
      </c>
      <c r="ER402" s="54">
        <f t="shared" si="369"/>
        <v>0</v>
      </c>
      <c r="ES402" s="54">
        <f t="shared" si="369"/>
        <v>0</v>
      </c>
      <c r="ET402" s="54">
        <f t="shared" si="369"/>
        <v>0</v>
      </c>
      <c r="EU402" s="54">
        <f t="shared" si="369"/>
        <v>0</v>
      </c>
      <c r="EV402" s="54">
        <f t="shared" si="369"/>
        <v>0</v>
      </c>
      <c r="EW402" s="54">
        <f t="shared" si="369"/>
        <v>0</v>
      </c>
      <c r="EX402" s="54">
        <f t="shared" si="369"/>
        <v>0</v>
      </c>
      <c r="EY402" s="54">
        <f t="shared" si="369"/>
        <v>0</v>
      </c>
      <c r="EZ402" s="54">
        <f t="shared" si="369"/>
        <v>0</v>
      </c>
      <c r="FA402" s="54">
        <f t="shared" si="369"/>
        <v>0</v>
      </c>
      <c r="FB402" s="54">
        <f t="shared" si="369"/>
        <v>0</v>
      </c>
      <c r="FC402" s="54">
        <f t="shared" si="369"/>
        <v>0</v>
      </c>
      <c r="FD402" s="54">
        <f t="shared" si="369"/>
        <v>0</v>
      </c>
      <c r="FE402" s="54">
        <f t="shared" si="369"/>
        <v>0</v>
      </c>
      <c r="FF402" s="54">
        <f t="shared" si="369"/>
        <v>0</v>
      </c>
      <c r="FG402" s="54">
        <f t="shared" si="369"/>
        <v>0</v>
      </c>
      <c r="FH402" s="54">
        <f t="shared" si="369"/>
        <v>0</v>
      </c>
      <c r="FI402" s="54">
        <f t="shared" si="369"/>
        <v>0</v>
      </c>
      <c r="FJ402" s="54">
        <f t="shared" si="369"/>
        <v>0</v>
      </c>
      <c r="FK402" s="54">
        <f t="shared" si="369"/>
        <v>0</v>
      </c>
      <c r="FL402" s="54">
        <f t="shared" si="369"/>
        <v>0</v>
      </c>
      <c r="FM402" s="54">
        <f t="shared" si="369"/>
        <v>0</v>
      </c>
      <c r="FN402" s="54">
        <f t="shared" si="369"/>
        <v>0</v>
      </c>
      <c r="FO402" s="54">
        <f t="shared" si="369"/>
        <v>0</v>
      </c>
      <c r="FP402" s="54">
        <f t="shared" si="369"/>
        <v>0</v>
      </c>
      <c r="FQ402" s="54">
        <f t="shared" si="369"/>
        <v>0</v>
      </c>
      <c r="FR402" s="54">
        <f t="shared" si="369"/>
        <v>0</v>
      </c>
      <c r="FS402" s="54">
        <f t="shared" ref="FS402:GX402" si="370">FS409</f>
        <v>0</v>
      </c>
      <c r="FT402" s="54">
        <f t="shared" si="370"/>
        <v>0</v>
      </c>
      <c r="FU402" s="54">
        <f t="shared" si="370"/>
        <v>0</v>
      </c>
      <c r="FV402" s="54">
        <f t="shared" si="370"/>
        <v>0</v>
      </c>
      <c r="FW402" s="54">
        <f t="shared" si="370"/>
        <v>0</v>
      </c>
      <c r="FX402" s="54">
        <f t="shared" si="370"/>
        <v>0</v>
      </c>
      <c r="FY402" s="54">
        <f t="shared" si="370"/>
        <v>0</v>
      </c>
      <c r="FZ402" s="54">
        <f t="shared" si="370"/>
        <v>0</v>
      </c>
      <c r="GA402" s="54">
        <f t="shared" si="370"/>
        <v>0</v>
      </c>
      <c r="GB402" s="54">
        <f t="shared" si="370"/>
        <v>0</v>
      </c>
      <c r="GC402" s="54">
        <f t="shared" si="370"/>
        <v>0</v>
      </c>
      <c r="GD402" s="54">
        <f t="shared" si="370"/>
        <v>0</v>
      </c>
      <c r="GE402" s="54">
        <f t="shared" si="370"/>
        <v>0</v>
      </c>
      <c r="GF402" s="54">
        <f t="shared" si="370"/>
        <v>0</v>
      </c>
      <c r="GG402" s="54">
        <f t="shared" si="370"/>
        <v>0</v>
      </c>
      <c r="GH402" s="54">
        <f t="shared" si="370"/>
        <v>0</v>
      </c>
      <c r="GI402" s="54">
        <f t="shared" si="370"/>
        <v>0</v>
      </c>
      <c r="GJ402" s="54">
        <f t="shared" si="370"/>
        <v>0</v>
      </c>
      <c r="GK402" s="54">
        <f t="shared" si="370"/>
        <v>0</v>
      </c>
      <c r="GL402" s="54">
        <f t="shared" si="370"/>
        <v>0</v>
      </c>
      <c r="GM402" s="54">
        <f t="shared" si="370"/>
        <v>0</v>
      </c>
      <c r="GN402" s="54">
        <f t="shared" si="370"/>
        <v>0</v>
      </c>
      <c r="GO402" s="54">
        <f t="shared" si="370"/>
        <v>0</v>
      </c>
      <c r="GP402" s="54">
        <f t="shared" si="370"/>
        <v>0</v>
      </c>
      <c r="GQ402" s="54">
        <f t="shared" si="370"/>
        <v>0</v>
      </c>
      <c r="GR402" s="54">
        <f t="shared" si="370"/>
        <v>0</v>
      </c>
      <c r="GS402" s="54">
        <f t="shared" si="370"/>
        <v>0</v>
      </c>
      <c r="GT402" s="54">
        <f t="shared" si="370"/>
        <v>0</v>
      </c>
      <c r="GU402" s="54">
        <f t="shared" si="370"/>
        <v>0</v>
      </c>
      <c r="GV402" s="54">
        <f t="shared" si="370"/>
        <v>0</v>
      </c>
      <c r="GW402" s="54">
        <f t="shared" si="370"/>
        <v>0</v>
      </c>
      <c r="GX402" s="54">
        <f t="shared" si="370"/>
        <v>0</v>
      </c>
    </row>
    <row r="404" spans="1:245">
      <c r="A404">
        <v>17</v>
      </c>
      <c r="B404">
        <v>1</v>
      </c>
      <c r="D404">
        <f>ROW(EtalonRes!A95)</f>
        <v>95</v>
      </c>
      <c r="E404" t="s">
        <v>142</v>
      </c>
      <c r="F404" t="s">
        <v>143</v>
      </c>
      <c r="G404" t="s">
        <v>144</v>
      </c>
      <c r="H404" t="s">
        <v>39</v>
      </c>
      <c r="I404">
        <v>150</v>
      </c>
      <c r="J404">
        <v>0</v>
      </c>
      <c r="K404">
        <v>150</v>
      </c>
      <c r="O404">
        <f t="shared" ref="O404:O407" si="371">ROUND(CP404,2)</f>
        <v>79995</v>
      </c>
      <c r="P404">
        <f t="shared" ref="P404:P407" si="372">ROUND(CQ404*I404,2)</f>
        <v>56811</v>
      </c>
      <c r="Q404">
        <f t="shared" ref="Q404:Q407" si="373">ROUND(CR404*I404,2)</f>
        <v>13728</v>
      </c>
      <c r="R404">
        <f t="shared" ref="R404:R407" si="374">ROUND(CS404*I404,2)</f>
        <v>6313.5</v>
      </c>
      <c r="S404">
        <f t="shared" ref="S404:S407" si="375">ROUND(CT404*I404,2)</f>
        <v>9456</v>
      </c>
      <c r="T404">
        <f t="shared" ref="T404:T407" si="376">ROUND(CU404*I404,2)</f>
        <v>0</v>
      </c>
      <c r="U404">
        <f t="shared" ref="U404:U407" si="377">CV404*I404</f>
        <v>34.5</v>
      </c>
      <c r="V404">
        <f t="shared" ref="V404:V407" si="378">CW404*I404</f>
        <v>0</v>
      </c>
      <c r="W404">
        <f t="shared" ref="W404:W407" si="379">ROUND(CX404*I404,2)</f>
        <v>0</v>
      </c>
      <c r="X404">
        <f t="shared" ref="X404:X407" si="380">ROUND(CY404,2)</f>
        <v>6619.2</v>
      </c>
      <c r="Y404">
        <f t="shared" ref="Y404:Y407" si="381">ROUND(CZ404,2)</f>
        <v>945.6</v>
      </c>
      <c r="AA404">
        <v>52146028</v>
      </c>
      <c r="AB404">
        <f t="shared" ref="AB404:AB407" si="382">ROUND((AC404+AD404+AF404),6)</f>
        <v>533.29999999999995</v>
      </c>
      <c r="AC404">
        <f t="shared" ref="AC404:AC407" si="383">ROUND((ES404),6)</f>
        <v>378.74</v>
      </c>
      <c r="AD404">
        <f t="shared" ref="AD404:AD406" si="384">ROUND((((ET404)-(EU404))+AE404),6)</f>
        <v>91.52</v>
      </c>
      <c r="AE404">
        <f t="shared" ref="AE404:AE406" si="385">ROUND((EU404),6)</f>
        <v>42.09</v>
      </c>
      <c r="AF404">
        <f t="shared" ref="AF404:AF406" si="386">ROUND((EV404),6)</f>
        <v>63.04</v>
      </c>
      <c r="AG404">
        <f t="shared" ref="AG404:AG407" si="387">ROUND((AP404),6)</f>
        <v>0</v>
      </c>
      <c r="AH404">
        <f t="shared" ref="AH404:AH406" si="388">(EW404)</f>
        <v>0.23</v>
      </c>
      <c r="AI404">
        <f t="shared" ref="AI404:AI406" si="389">(EX404)</f>
        <v>0</v>
      </c>
      <c r="AJ404">
        <f t="shared" ref="AJ404:AJ407" si="390">(AS404)</f>
        <v>0</v>
      </c>
      <c r="AK404">
        <v>533.29999999999995</v>
      </c>
      <c r="AL404">
        <v>378.74</v>
      </c>
      <c r="AM404">
        <v>91.52</v>
      </c>
      <c r="AN404">
        <v>42.09</v>
      </c>
      <c r="AO404">
        <v>63.04</v>
      </c>
      <c r="AP404">
        <v>0</v>
      </c>
      <c r="AQ404">
        <v>0.23</v>
      </c>
      <c r="AR404">
        <v>0</v>
      </c>
      <c r="AS404">
        <v>0</v>
      </c>
      <c r="AT404">
        <v>70</v>
      </c>
      <c r="AU404">
        <v>10</v>
      </c>
      <c r="AV404">
        <v>1</v>
      </c>
      <c r="AW404">
        <v>1</v>
      </c>
      <c r="AZ404">
        <v>1</v>
      </c>
      <c r="BA404">
        <v>1</v>
      </c>
      <c r="BB404">
        <v>1</v>
      </c>
      <c r="BC404">
        <v>1</v>
      </c>
      <c r="BH404">
        <v>0</v>
      </c>
      <c r="BI404">
        <v>4</v>
      </c>
      <c r="BJ404" t="s">
        <v>145</v>
      </c>
      <c r="BM404">
        <v>0</v>
      </c>
      <c r="BN404">
        <v>0</v>
      </c>
      <c r="BP404">
        <v>0</v>
      </c>
      <c r="BQ404">
        <v>1</v>
      </c>
      <c r="BR404">
        <v>0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Z404">
        <v>70</v>
      </c>
      <c r="CA404">
        <v>10</v>
      </c>
      <c r="CE404">
        <v>0</v>
      </c>
      <c r="CF404">
        <v>0</v>
      </c>
      <c r="CG404">
        <v>0</v>
      </c>
      <c r="CM404">
        <v>0</v>
      </c>
      <c r="CO404">
        <v>0</v>
      </c>
      <c r="CP404">
        <f t="shared" ref="CP404:CP407" si="391">(P404+Q404+S404)</f>
        <v>79995</v>
      </c>
      <c r="CQ404">
        <f t="shared" ref="CQ404:CQ407" si="392">(AC404*BC404*AW404)</f>
        <v>378.74</v>
      </c>
      <c r="CR404">
        <f t="shared" ref="CR404:CR406" si="393">((((ET404)*BB404-(EU404)*BS404)+AE404*BS404)*AV404)</f>
        <v>91.52</v>
      </c>
      <c r="CS404">
        <f t="shared" ref="CS404:CS407" si="394">(AE404*BS404*AV404)</f>
        <v>42.09</v>
      </c>
      <c r="CT404">
        <f t="shared" ref="CT404:CT407" si="395">(AF404*BA404*AV404)</f>
        <v>63.04</v>
      </c>
      <c r="CU404">
        <f t="shared" ref="CU404:CU407" si="396">AG404</f>
        <v>0</v>
      </c>
      <c r="CV404">
        <f t="shared" ref="CV404:CV407" si="397">(AH404*AV404)</f>
        <v>0.23</v>
      </c>
      <c r="CW404">
        <f t="shared" ref="CW404:CW407" si="398">AI404</f>
        <v>0</v>
      </c>
      <c r="CX404">
        <f t="shared" ref="CX404:CX407" si="399">AJ404</f>
        <v>0</v>
      </c>
      <c r="CY404">
        <f t="shared" ref="CY404:CY407" si="400">((S404*BZ404)/100)</f>
        <v>6619.2</v>
      </c>
      <c r="CZ404">
        <f t="shared" ref="CZ404:CZ407" si="401">((S404*CA404)/100)</f>
        <v>945.6</v>
      </c>
      <c r="DN404">
        <v>0</v>
      </c>
      <c r="DO404">
        <v>0</v>
      </c>
      <c r="DP404">
        <v>1</v>
      </c>
      <c r="DQ404">
        <v>1</v>
      </c>
      <c r="DU404">
        <v>1005</v>
      </c>
      <c r="DV404" t="s">
        <v>39</v>
      </c>
      <c r="DW404" t="s">
        <v>39</v>
      </c>
      <c r="DX404">
        <v>1</v>
      </c>
      <c r="EE404">
        <v>51761345</v>
      </c>
      <c r="EF404">
        <v>1</v>
      </c>
      <c r="EG404" t="s">
        <v>18</v>
      </c>
      <c r="EH404">
        <v>0</v>
      </c>
      <c r="EJ404">
        <v>4</v>
      </c>
      <c r="EK404">
        <v>0</v>
      </c>
      <c r="EL404" t="s">
        <v>146</v>
      </c>
      <c r="EM404" t="s">
        <v>147</v>
      </c>
      <c r="EQ404">
        <v>0</v>
      </c>
      <c r="ER404">
        <v>533.29999999999995</v>
      </c>
      <c r="ES404">
        <v>378.74</v>
      </c>
      <c r="ET404">
        <v>91.52</v>
      </c>
      <c r="EU404">
        <v>42.09</v>
      </c>
      <c r="EV404">
        <v>63.04</v>
      </c>
      <c r="EW404">
        <v>0.23</v>
      </c>
      <c r="EX404">
        <v>0</v>
      </c>
      <c r="EY404">
        <v>0</v>
      </c>
      <c r="FQ404">
        <v>0</v>
      </c>
      <c r="FR404">
        <f t="shared" ref="FR404:FR407" si="402">ROUND(IF(AND(BH404=3,BI404=3),P404,0),2)</f>
        <v>0</v>
      </c>
      <c r="FS404">
        <v>0</v>
      </c>
      <c r="FX404">
        <v>70</v>
      </c>
      <c r="FY404">
        <v>10</v>
      </c>
      <c r="GD404">
        <v>0</v>
      </c>
      <c r="GF404">
        <v>196493599</v>
      </c>
      <c r="GG404">
        <v>2</v>
      </c>
      <c r="GH404">
        <v>1</v>
      </c>
      <c r="GI404">
        <v>-2</v>
      </c>
      <c r="GJ404">
        <v>0</v>
      </c>
      <c r="GK404">
        <f>ROUND(R404*(R12)/100,2)</f>
        <v>6818.58</v>
      </c>
      <c r="GL404">
        <f t="shared" ref="GL404:GL407" si="403">ROUND(IF(AND(BH404=3,BI404=3,FS404&lt;&gt;0),P404,0),2)</f>
        <v>0</v>
      </c>
      <c r="GM404">
        <f t="shared" ref="GM404:GM405" si="404">ROUND(O404+X404+Y404+GK404,2)+GX404</f>
        <v>94378.38</v>
      </c>
      <c r="GN404">
        <f t="shared" ref="GN404:GN405" si="405">IF(OR(BI404=0,BI404=1),ROUND(O404+X404+Y404+GK404,2),0)</f>
        <v>0</v>
      </c>
      <c r="GO404">
        <f t="shared" ref="GO404:GO405" si="406">IF(BI404=2,ROUND(O404+X404+Y404+GK404,2),0)</f>
        <v>0</v>
      </c>
      <c r="GP404">
        <f t="shared" ref="GP404:GP405" si="407">IF(BI404=4,ROUND(O404+X404+Y404+GK404,2)+GX404,0)</f>
        <v>94378.38</v>
      </c>
      <c r="GR404">
        <v>0</v>
      </c>
      <c r="GS404">
        <v>3</v>
      </c>
      <c r="GT404">
        <v>0</v>
      </c>
      <c r="GV404">
        <f t="shared" ref="GV404:GV407" si="408">ROUND((GT404),6)</f>
        <v>0</v>
      </c>
      <c r="GW404">
        <v>1</v>
      </c>
      <c r="GX404">
        <f t="shared" ref="GX404:GX407" si="409">ROUND(HC404*I404,2)</f>
        <v>0</v>
      </c>
      <c r="HA404">
        <v>0</v>
      </c>
      <c r="HB404">
        <v>0</v>
      </c>
      <c r="HC404">
        <f t="shared" ref="HC404:HC407" si="410">GV404*GW404</f>
        <v>0</v>
      </c>
      <c r="IK404">
        <v>0</v>
      </c>
    </row>
    <row r="405" spans="1:245">
      <c r="A405">
        <v>18</v>
      </c>
      <c r="B405">
        <v>1</v>
      </c>
      <c r="E405" t="s">
        <v>148</v>
      </c>
      <c r="F405" t="s">
        <v>149</v>
      </c>
      <c r="G405" t="s">
        <v>150</v>
      </c>
      <c r="H405" t="s">
        <v>151</v>
      </c>
      <c r="I405">
        <f>I404*J405</f>
        <v>-18</v>
      </c>
      <c r="J405">
        <v>-0.12</v>
      </c>
      <c r="K405">
        <v>-0.12</v>
      </c>
      <c r="O405">
        <f t="shared" si="371"/>
        <v>0</v>
      </c>
      <c r="P405">
        <f t="shared" si="372"/>
        <v>0</v>
      </c>
      <c r="Q405">
        <f t="shared" si="373"/>
        <v>0</v>
      </c>
      <c r="R405">
        <f t="shared" si="374"/>
        <v>0</v>
      </c>
      <c r="S405">
        <f t="shared" si="375"/>
        <v>0</v>
      </c>
      <c r="T405">
        <f t="shared" si="376"/>
        <v>0</v>
      </c>
      <c r="U405">
        <f t="shared" si="377"/>
        <v>0</v>
      </c>
      <c r="V405">
        <f t="shared" si="378"/>
        <v>0</v>
      </c>
      <c r="W405">
        <f t="shared" si="379"/>
        <v>0</v>
      </c>
      <c r="X405">
        <f t="shared" si="380"/>
        <v>0</v>
      </c>
      <c r="Y405">
        <f t="shared" si="381"/>
        <v>0</v>
      </c>
      <c r="AA405">
        <v>52146028</v>
      </c>
      <c r="AB405">
        <f t="shared" si="382"/>
        <v>0</v>
      </c>
      <c r="AC405">
        <f t="shared" si="383"/>
        <v>0</v>
      </c>
      <c r="AD405">
        <f t="shared" si="384"/>
        <v>0</v>
      </c>
      <c r="AE405">
        <f t="shared" si="385"/>
        <v>0</v>
      </c>
      <c r="AF405">
        <f t="shared" si="386"/>
        <v>0</v>
      </c>
      <c r="AG405">
        <f t="shared" si="387"/>
        <v>0</v>
      </c>
      <c r="AH405">
        <f t="shared" si="388"/>
        <v>0</v>
      </c>
      <c r="AI405">
        <f t="shared" si="389"/>
        <v>0</v>
      </c>
      <c r="AJ405">
        <f t="shared" si="390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70</v>
      </c>
      <c r="AU405">
        <v>10</v>
      </c>
      <c r="AV405">
        <v>1</v>
      </c>
      <c r="AW405">
        <v>1</v>
      </c>
      <c r="AZ405">
        <v>1</v>
      </c>
      <c r="BA405">
        <v>1</v>
      </c>
      <c r="BB405">
        <v>1</v>
      </c>
      <c r="BC405">
        <v>1</v>
      </c>
      <c r="BH405">
        <v>3</v>
      </c>
      <c r="BI405">
        <v>4</v>
      </c>
      <c r="BM405">
        <v>0</v>
      </c>
      <c r="BN405">
        <v>0</v>
      </c>
      <c r="BP405">
        <v>0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Z405">
        <v>70</v>
      </c>
      <c r="CA405">
        <v>10</v>
      </c>
      <c r="CE405">
        <v>0</v>
      </c>
      <c r="CF405">
        <v>0</v>
      </c>
      <c r="CG405">
        <v>0</v>
      </c>
      <c r="CM405">
        <v>0</v>
      </c>
      <c r="CO405">
        <v>0</v>
      </c>
      <c r="CP405">
        <f t="shared" si="391"/>
        <v>0</v>
      </c>
      <c r="CQ405">
        <f t="shared" si="392"/>
        <v>0</v>
      </c>
      <c r="CR405">
        <f t="shared" si="393"/>
        <v>0</v>
      </c>
      <c r="CS405">
        <f t="shared" si="394"/>
        <v>0</v>
      </c>
      <c r="CT405">
        <f t="shared" si="395"/>
        <v>0</v>
      </c>
      <c r="CU405">
        <f t="shared" si="396"/>
        <v>0</v>
      </c>
      <c r="CV405">
        <f t="shared" si="397"/>
        <v>0</v>
      </c>
      <c r="CW405">
        <f t="shared" si="398"/>
        <v>0</v>
      </c>
      <c r="CX405">
        <f t="shared" si="399"/>
        <v>0</v>
      </c>
      <c r="CY405">
        <f t="shared" si="400"/>
        <v>0</v>
      </c>
      <c r="CZ405">
        <f t="shared" si="401"/>
        <v>0</v>
      </c>
      <c r="DN405">
        <v>0</v>
      </c>
      <c r="DO405">
        <v>0</v>
      </c>
      <c r="DP405">
        <v>1</v>
      </c>
      <c r="DQ405">
        <v>1</v>
      </c>
      <c r="DU405">
        <v>1009</v>
      </c>
      <c r="DV405" t="s">
        <v>151</v>
      </c>
      <c r="DW405" t="s">
        <v>151</v>
      </c>
      <c r="DX405">
        <v>1000</v>
      </c>
      <c r="EE405">
        <v>51761345</v>
      </c>
      <c r="EF405">
        <v>1</v>
      </c>
      <c r="EG405" t="s">
        <v>18</v>
      </c>
      <c r="EH405">
        <v>0</v>
      </c>
      <c r="EJ405">
        <v>4</v>
      </c>
      <c r="EK405">
        <v>0</v>
      </c>
      <c r="EL405" t="s">
        <v>146</v>
      </c>
      <c r="EM405" t="s">
        <v>147</v>
      </c>
      <c r="EQ405">
        <v>32768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FQ405">
        <v>0</v>
      </c>
      <c r="FR405">
        <f t="shared" si="402"/>
        <v>0</v>
      </c>
      <c r="FS405">
        <v>0</v>
      </c>
      <c r="FX405">
        <v>70</v>
      </c>
      <c r="FY405">
        <v>10</v>
      </c>
      <c r="GD405">
        <v>0</v>
      </c>
      <c r="GF405">
        <v>1489638031</v>
      </c>
      <c r="GG405">
        <v>2</v>
      </c>
      <c r="GH405">
        <v>1</v>
      </c>
      <c r="GI405">
        <v>-2</v>
      </c>
      <c r="GJ405">
        <v>0</v>
      </c>
      <c r="GK405">
        <f>ROUND(R405*(R12)/100,2)</f>
        <v>0</v>
      </c>
      <c r="GL405">
        <f t="shared" si="403"/>
        <v>0</v>
      </c>
      <c r="GM405">
        <f t="shared" si="404"/>
        <v>0</v>
      </c>
      <c r="GN405">
        <f t="shared" si="405"/>
        <v>0</v>
      </c>
      <c r="GO405">
        <f t="shared" si="406"/>
        <v>0</v>
      </c>
      <c r="GP405">
        <f t="shared" si="407"/>
        <v>0</v>
      </c>
      <c r="GR405">
        <v>0</v>
      </c>
      <c r="GS405">
        <v>3</v>
      </c>
      <c r="GT405">
        <v>0</v>
      </c>
      <c r="GV405">
        <f t="shared" si="408"/>
        <v>0</v>
      </c>
      <c r="GW405">
        <v>1</v>
      </c>
      <c r="GX405">
        <f t="shared" si="409"/>
        <v>0</v>
      </c>
      <c r="HA405">
        <v>0</v>
      </c>
      <c r="HB405">
        <v>0</v>
      </c>
      <c r="HC405">
        <f t="shared" si="410"/>
        <v>0</v>
      </c>
      <c r="IK405">
        <v>0</v>
      </c>
    </row>
    <row r="406" spans="1:245">
      <c r="A406">
        <v>17</v>
      </c>
      <c r="B406">
        <v>1</v>
      </c>
      <c r="D406">
        <f>ROW(EtalonRes!A97)</f>
        <v>97</v>
      </c>
      <c r="E406" t="s">
        <v>152</v>
      </c>
      <c r="F406" t="s">
        <v>153</v>
      </c>
      <c r="G406" t="s">
        <v>227</v>
      </c>
      <c r="H406" t="s">
        <v>151</v>
      </c>
      <c r="I406">
        <f>ROUND(18*0.8,9)</f>
        <v>14.4</v>
      </c>
      <c r="J406">
        <v>0</v>
      </c>
      <c r="K406">
        <f>ROUND(18*0.8,9)</f>
        <v>14.4</v>
      </c>
      <c r="O406">
        <f t="shared" si="371"/>
        <v>881.57</v>
      </c>
      <c r="P406">
        <f t="shared" si="372"/>
        <v>0</v>
      </c>
      <c r="Q406">
        <f t="shared" si="373"/>
        <v>881.57</v>
      </c>
      <c r="R406">
        <f t="shared" si="374"/>
        <v>475.34</v>
      </c>
      <c r="S406">
        <f t="shared" si="375"/>
        <v>0</v>
      </c>
      <c r="T406">
        <f t="shared" si="376"/>
        <v>0</v>
      </c>
      <c r="U406">
        <f t="shared" si="377"/>
        <v>0</v>
      </c>
      <c r="V406">
        <f t="shared" si="378"/>
        <v>0</v>
      </c>
      <c r="W406">
        <f t="shared" si="379"/>
        <v>0</v>
      </c>
      <c r="X406">
        <f t="shared" si="380"/>
        <v>0</v>
      </c>
      <c r="Y406">
        <f t="shared" si="381"/>
        <v>0</v>
      </c>
      <c r="AA406">
        <v>52146028</v>
      </c>
      <c r="AB406">
        <f t="shared" si="382"/>
        <v>61.22</v>
      </c>
      <c r="AC406">
        <f t="shared" si="383"/>
        <v>0</v>
      </c>
      <c r="AD406">
        <f t="shared" si="384"/>
        <v>61.22</v>
      </c>
      <c r="AE406">
        <f t="shared" si="385"/>
        <v>33.01</v>
      </c>
      <c r="AF406">
        <f t="shared" si="386"/>
        <v>0</v>
      </c>
      <c r="AG406">
        <f t="shared" si="387"/>
        <v>0</v>
      </c>
      <c r="AH406">
        <f t="shared" si="388"/>
        <v>0</v>
      </c>
      <c r="AI406">
        <f t="shared" si="389"/>
        <v>0</v>
      </c>
      <c r="AJ406">
        <f t="shared" si="390"/>
        <v>0</v>
      </c>
      <c r="AK406">
        <v>61.22</v>
      </c>
      <c r="AL406">
        <v>0</v>
      </c>
      <c r="AM406">
        <v>61.22</v>
      </c>
      <c r="AN406">
        <v>33.01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Z406">
        <v>1</v>
      </c>
      <c r="BA406">
        <v>1</v>
      </c>
      <c r="BB406">
        <v>1</v>
      </c>
      <c r="BC406">
        <v>1</v>
      </c>
      <c r="BH406">
        <v>0</v>
      </c>
      <c r="BI406">
        <v>4</v>
      </c>
      <c r="BJ406" t="s">
        <v>155</v>
      </c>
      <c r="BM406">
        <v>1</v>
      </c>
      <c r="BN406">
        <v>0</v>
      </c>
      <c r="BP406">
        <v>0</v>
      </c>
      <c r="BQ406">
        <v>1</v>
      </c>
      <c r="BR406">
        <v>0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Z406">
        <v>0</v>
      </c>
      <c r="CA406">
        <v>0</v>
      </c>
      <c r="CE406">
        <v>0</v>
      </c>
      <c r="CF406">
        <v>0</v>
      </c>
      <c r="CG406">
        <v>0</v>
      </c>
      <c r="CM406">
        <v>0</v>
      </c>
      <c r="CO406">
        <v>0</v>
      </c>
      <c r="CP406">
        <f t="shared" si="391"/>
        <v>881.57</v>
      </c>
      <c r="CQ406">
        <f t="shared" si="392"/>
        <v>0</v>
      </c>
      <c r="CR406">
        <f t="shared" si="393"/>
        <v>61.22</v>
      </c>
      <c r="CS406">
        <f t="shared" si="394"/>
        <v>33.01</v>
      </c>
      <c r="CT406">
        <f t="shared" si="395"/>
        <v>0</v>
      </c>
      <c r="CU406">
        <f t="shared" si="396"/>
        <v>0</v>
      </c>
      <c r="CV406">
        <f t="shared" si="397"/>
        <v>0</v>
      </c>
      <c r="CW406">
        <f t="shared" si="398"/>
        <v>0</v>
      </c>
      <c r="CX406">
        <f t="shared" si="399"/>
        <v>0</v>
      </c>
      <c r="CY406">
        <f t="shared" si="400"/>
        <v>0</v>
      </c>
      <c r="CZ406">
        <f t="shared" si="401"/>
        <v>0</v>
      </c>
      <c r="DN406">
        <v>0</v>
      </c>
      <c r="DO406">
        <v>0</v>
      </c>
      <c r="DP406">
        <v>1</v>
      </c>
      <c r="DQ406">
        <v>1</v>
      </c>
      <c r="DU406">
        <v>1009</v>
      </c>
      <c r="DV406" t="s">
        <v>151</v>
      </c>
      <c r="DW406" t="s">
        <v>151</v>
      </c>
      <c r="DX406">
        <v>1000</v>
      </c>
      <c r="EE406">
        <v>51761347</v>
      </c>
      <c r="EF406">
        <v>1</v>
      </c>
      <c r="EG406" t="s">
        <v>18</v>
      </c>
      <c r="EH406">
        <v>0</v>
      </c>
      <c r="EJ406">
        <v>4</v>
      </c>
      <c r="EK406">
        <v>1</v>
      </c>
      <c r="EL406" t="s">
        <v>156</v>
      </c>
      <c r="EM406" t="s">
        <v>147</v>
      </c>
      <c r="EQ406">
        <v>0</v>
      </c>
      <c r="ER406">
        <v>61.22</v>
      </c>
      <c r="ES406">
        <v>0</v>
      </c>
      <c r="ET406">
        <v>61.22</v>
      </c>
      <c r="EU406">
        <v>33.01</v>
      </c>
      <c r="EV406">
        <v>0</v>
      </c>
      <c r="EW406">
        <v>0</v>
      </c>
      <c r="EX406">
        <v>0</v>
      </c>
      <c r="EY406">
        <v>0</v>
      </c>
      <c r="FQ406">
        <v>0</v>
      </c>
      <c r="FR406">
        <f t="shared" si="402"/>
        <v>0</v>
      </c>
      <c r="FS406">
        <v>0</v>
      </c>
      <c r="FX406">
        <v>0</v>
      </c>
      <c r="FY406">
        <v>0</v>
      </c>
      <c r="GD406">
        <v>1</v>
      </c>
      <c r="GF406">
        <v>1602572179</v>
      </c>
      <c r="GG406">
        <v>2</v>
      </c>
      <c r="GH406">
        <v>1</v>
      </c>
      <c r="GI406">
        <v>-2</v>
      </c>
      <c r="GJ406">
        <v>0</v>
      </c>
      <c r="GK406">
        <v>0</v>
      </c>
      <c r="GL406">
        <f t="shared" si="403"/>
        <v>0</v>
      </c>
      <c r="GM406">
        <f t="shared" ref="GM406:GM407" si="411">ROUND(O406+X406+Y406,2)+GX406</f>
        <v>881.57</v>
      </c>
      <c r="GN406">
        <f t="shared" ref="GN406:GN407" si="412">IF(OR(BI406=0,BI406=1),ROUND(O406+X406+Y406,2),0)</f>
        <v>0</v>
      </c>
      <c r="GO406">
        <f t="shared" ref="GO406:GO407" si="413">IF(BI406=2,ROUND(O406+X406+Y406,2),0)</f>
        <v>0</v>
      </c>
      <c r="GP406">
        <f t="shared" ref="GP406:GP407" si="414">IF(BI406=4,ROUND(O406+X406+Y406,2)+GX406,0)</f>
        <v>881.57</v>
      </c>
      <c r="GR406">
        <v>0</v>
      </c>
      <c r="GS406">
        <v>3</v>
      </c>
      <c r="GT406">
        <v>0</v>
      </c>
      <c r="GV406">
        <f t="shared" si="408"/>
        <v>0</v>
      </c>
      <c r="GW406">
        <v>1</v>
      </c>
      <c r="GX406">
        <f t="shared" si="409"/>
        <v>0</v>
      </c>
      <c r="HA406">
        <v>0</v>
      </c>
      <c r="HB406">
        <v>0</v>
      </c>
      <c r="HC406">
        <f t="shared" si="410"/>
        <v>0</v>
      </c>
      <c r="IK406">
        <v>0</v>
      </c>
    </row>
    <row r="407" spans="1:245">
      <c r="A407">
        <v>17</v>
      </c>
      <c r="B407">
        <v>1</v>
      </c>
      <c r="D407">
        <f>ROW(EtalonRes!A99)</f>
        <v>99</v>
      </c>
      <c r="E407" t="s">
        <v>157</v>
      </c>
      <c r="F407" t="s">
        <v>158</v>
      </c>
      <c r="G407" t="s">
        <v>159</v>
      </c>
      <c r="H407" t="s">
        <v>151</v>
      </c>
      <c r="I407">
        <f>ROUND(I406,9)</f>
        <v>14.4</v>
      </c>
      <c r="J407">
        <v>0</v>
      </c>
      <c r="K407">
        <f>ROUND(I406,9)</f>
        <v>14.4</v>
      </c>
      <c r="O407">
        <f t="shared" si="371"/>
        <v>21290.26</v>
      </c>
      <c r="P407">
        <f t="shared" si="372"/>
        <v>0</v>
      </c>
      <c r="Q407">
        <f t="shared" si="373"/>
        <v>21290.26</v>
      </c>
      <c r="R407">
        <f t="shared" si="374"/>
        <v>11486.02</v>
      </c>
      <c r="S407">
        <f t="shared" si="375"/>
        <v>0</v>
      </c>
      <c r="T407">
        <f t="shared" si="376"/>
        <v>0</v>
      </c>
      <c r="U407">
        <f t="shared" si="377"/>
        <v>0</v>
      </c>
      <c r="V407">
        <f t="shared" si="378"/>
        <v>0</v>
      </c>
      <c r="W407">
        <f t="shared" si="379"/>
        <v>0</v>
      </c>
      <c r="X407">
        <f t="shared" si="380"/>
        <v>0</v>
      </c>
      <c r="Y407">
        <f t="shared" si="381"/>
        <v>0</v>
      </c>
      <c r="AA407">
        <v>52146028</v>
      </c>
      <c r="AB407">
        <f t="shared" si="382"/>
        <v>1478.49</v>
      </c>
      <c r="AC407">
        <f t="shared" si="383"/>
        <v>0</v>
      </c>
      <c r="AD407">
        <f>ROUND(((((ET407*51))-((EU407*51)))+AE407),6)</f>
        <v>1478.49</v>
      </c>
      <c r="AE407">
        <f>ROUND(((EU407*51)),6)</f>
        <v>797.64</v>
      </c>
      <c r="AF407">
        <f>ROUND(((EV407*51)),6)</f>
        <v>0</v>
      </c>
      <c r="AG407">
        <f t="shared" si="387"/>
        <v>0</v>
      </c>
      <c r="AH407">
        <f>((EW407*51))</f>
        <v>0</v>
      </c>
      <c r="AI407">
        <f>((EX407*51))</f>
        <v>0</v>
      </c>
      <c r="AJ407">
        <f t="shared" si="390"/>
        <v>0</v>
      </c>
      <c r="AK407">
        <v>28.99</v>
      </c>
      <c r="AL407">
        <v>0</v>
      </c>
      <c r="AM407">
        <v>28.99</v>
      </c>
      <c r="AN407">
        <v>15.64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Z407">
        <v>1</v>
      </c>
      <c r="BA407">
        <v>1</v>
      </c>
      <c r="BB407">
        <v>1</v>
      </c>
      <c r="BC407">
        <v>1</v>
      </c>
      <c r="BH407">
        <v>0</v>
      </c>
      <c r="BI407">
        <v>4</v>
      </c>
      <c r="BJ407" t="s">
        <v>160</v>
      </c>
      <c r="BM407">
        <v>1</v>
      </c>
      <c r="BN407">
        <v>0</v>
      </c>
      <c r="BP407">
        <v>0</v>
      </c>
      <c r="BQ407">
        <v>1</v>
      </c>
      <c r="BR407">
        <v>0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Z407">
        <v>0</v>
      </c>
      <c r="CA407">
        <v>0</v>
      </c>
      <c r="CE407">
        <v>0</v>
      </c>
      <c r="CF407">
        <v>0</v>
      </c>
      <c r="CG407">
        <v>0</v>
      </c>
      <c r="CM407">
        <v>0</v>
      </c>
      <c r="CO407">
        <v>0</v>
      </c>
      <c r="CP407">
        <f t="shared" si="391"/>
        <v>21290.26</v>
      </c>
      <c r="CQ407">
        <f t="shared" si="392"/>
        <v>0</v>
      </c>
      <c r="CR407">
        <f>(((((ET407*51))*BB407-((EU407*51))*BS407)+AE407*BS407)*AV407)</f>
        <v>1478.49</v>
      </c>
      <c r="CS407">
        <f t="shared" si="394"/>
        <v>797.64</v>
      </c>
      <c r="CT407">
        <f t="shared" si="395"/>
        <v>0</v>
      </c>
      <c r="CU407">
        <f t="shared" si="396"/>
        <v>0</v>
      </c>
      <c r="CV407">
        <f t="shared" si="397"/>
        <v>0</v>
      </c>
      <c r="CW407">
        <f t="shared" si="398"/>
        <v>0</v>
      </c>
      <c r="CX407">
        <f t="shared" si="399"/>
        <v>0</v>
      </c>
      <c r="CY407">
        <f t="shared" si="400"/>
        <v>0</v>
      </c>
      <c r="CZ407">
        <f t="shared" si="401"/>
        <v>0</v>
      </c>
      <c r="DE407" t="s">
        <v>161</v>
      </c>
      <c r="DF407" t="s">
        <v>161</v>
      </c>
      <c r="DG407" t="s">
        <v>161</v>
      </c>
      <c r="DI407" t="s">
        <v>161</v>
      </c>
      <c r="DJ407" t="s">
        <v>161</v>
      </c>
      <c r="DN407">
        <v>0</v>
      </c>
      <c r="DO407">
        <v>0</v>
      </c>
      <c r="DP407">
        <v>1</v>
      </c>
      <c r="DQ407">
        <v>1</v>
      </c>
      <c r="DU407">
        <v>1009</v>
      </c>
      <c r="DV407" t="s">
        <v>151</v>
      </c>
      <c r="DW407" t="s">
        <v>151</v>
      </c>
      <c r="DX407">
        <v>1000</v>
      </c>
      <c r="EE407">
        <v>51761347</v>
      </c>
      <c r="EF407">
        <v>1</v>
      </c>
      <c r="EG407" t="s">
        <v>18</v>
      </c>
      <c r="EH407">
        <v>0</v>
      </c>
      <c r="EJ407">
        <v>4</v>
      </c>
      <c r="EK407">
        <v>1</v>
      </c>
      <c r="EL407" t="s">
        <v>156</v>
      </c>
      <c r="EM407" t="s">
        <v>147</v>
      </c>
      <c r="EQ407">
        <v>0</v>
      </c>
      <c r="ER407">
        <v>28.99</v>
      </c>
      <c r="ES407">
        <v>0</v>
      </c>
      <c r="ET407">
        <v>28.99</v>
      </c>
      <c r="EU407">
        <v>15.64</v>
      </c>
      <c r="EV407">
        <v>0</v>
      </c>
      <c r="EW407">
        <v>0</v>
      </c>
      <c r="EX407">
        <v>0</v>
      </c>
      <c r="EY407">
        <v>0</v>
      </c>
      <c r="FQ407">
        <v>0</v>
      </c>
      <c r="FR407">
        <f t="shared" si="402"/>
        <v>0</v>
      </c>
      <c r="FS407">
        <v>0</v>
      </c>
      <c r="FX407">
        <v>0</v>
      </c>
      <c r="FY407">
        <v>0</v>
      </c>
      <c r="GD407">
        <v>1</v>
      </c>
      <c r="GF407">
        <v>-1355325295</v>
      </c>
      <c r="GG407">
        <v>2</v>
      </c>
      <c r="GH407">
        <v>1</v>
      </c>
      <c r="GI407">
        <v>-2</v>
      </c>
      <c r="GJ407">
        <v>0</v>
      </c>
      <c r="GK407">
        <v>0</v>
      </c>
      <c r="GL407">
        <f t="shared" si="403"/>
        <v>0</v>
      </c>
      <c r="GM407">
        <f t="shared" si="411"/>
        <v>21290.26</v>
      </c>
      <c r="GN407">
        <f t="shared" si="412"/>
        <v>0</v>
      </c>
      <c r="GO407">
        <f t="shared" si="413"/>
        <v>0</v>
      </c>
      <c r="GP407">
        <f t="shared" si="414"/>
        <v>21290.26</v>
      </c>
      <c r="GR407">
        <v>0</v>
      </c>
      <c r="GS407">
        <v>3</v>
      </c>
      <c r="GT407">
        <v>0</v>
      </c>
      <c r="GV407">
        <f t="shared" si="408"/>
        <v>0</v>
      </c>
      <c r="GW407">
        <v>1</v>
      </c>
      <c r="GX407">
        <f t="shared" si="409"/>
        <v>0</v>
      </c>
      <c r="HA407">
        <v>0</v>
      </c>
      <c r="HB407">
        <v>0</v>
      </c>
      <c r="HC407">
        <f t="shared" si="410"/>
        <v>0</v>
      </c>
      <c r="IK407">
        <v>0</v>
      </c>
    </row>
    <row r="409" spans="1:245">
      <c r="A409" s="53">
        <v>51</v>
      </c>
      <c r="B409" s="53">
        <f>B400</f>
        <v>1</v>
      </c>
      <c r="C409" s="53">
        <f>A400</f>
        <v>5</v>
      </c>
      <c r="D409" s="53">
        <f>ROW(A400)</f>
        <v>400</v>
      </c>
      <c r="E409" s="53"/>
      <c r="F409" s="53" t="str">
        <f>IF(F400&lt;&gt;"",F400,"")</f>
        <v>Новый подраздел</v>
      </c>
      <c r="G409" s="53" t="str">
        <f>IF(G400&lt;&gt;"",G400,"")</f>
        <v>Ремонт асфальтобетонного покрытия - 150,0 м2</v>
      </c>
      <c r="H409" s="53">
        <v>0</v>
      </c>
      <c r="I409" s="53"/>
      <c r="J409" s="53"/>
      <c r="K409" s="53"/>
      <c r="L409" s="53"/>
      <c r="M409" s="53"/>
      <c r="N409" s="53"/>
      <c r="O409" s="53">
        <f t="shared" ref="O409:T409" si="415">ROUND(AB409,2)</f>
        <v>102166.83</v>
      </c>
      <c r="P409" s="53">
        <f t="shared" si="415"/>
        <v>56811</v>
      </c>
      <c r="Q409" s="53">
        <f t="shared" si="415"/>
        <v>35899.83</v>
      </c>
      <c r="R409" s="53">
        <f t="shared" si="415"/>
        <v>18274.86</v>
      </c>
      <c r="S409" s="53">
        <f t="shared" si="415"/>
        <v>9456</v>
      </c>
      <c r="T409" s="53">
        <f t="shared" si="415"/>
        <v>0</v>
      </c>
      <c r="U409" s="53">
        <f>AH409</f>
        <v>34.5</v>
      </c>
      <c r="V409" s="53">
        <f>AI409</f>
        <v>0</v>
      </c>
      <c r="W409" s="53">
        <f>ROUND(AJ409,2)</f>
        <v>0</v>
      </c>
      <c r="X409" s="53">
        <f>ROUND(AK409,2)</f>
        <v>6619.2</v>
      </c>
      <c r="Y409" s="53">
        <f>ROUND(AL409,2)</f>
        <v>945.6</v>
      </c>
      <c r="Z409" s="53"/>
      <c r="AA409" s="53"/>
      <c r="AB409" s="53">
        <f>ROUND(SUMIF(AA404:AA407,"=52146028",O404:O407),2)</f>
        <v>102166.83</v>
      </c>
      <c r="AC409" s="53">
        <f>ROUND(SUMIF(AA404:AA407,"=52146028",P404:P407),2)</f>
        <v>56811</v>
      </c>
      <c r="AD409" s="53">
        <f>ROUND(SUMIF(AA404:AA407,"=52146028",Q404:Q407),2)</f>
        <v>35899.83</v>
      </c>
      <c r="AE409" s="53">
        <f>ROUND(SUMIF(AA404:AA407,"=52146028",R404:R407),2)</f>
        <v>18274.86</v>
      </c>
      <c r="AF409" s="53">
        <f>ROUND(SUMIF(AA404:AA407,"=52146028",S404:S407),2)</f>
        <v>9456</v>
      </c>
      <c r="AG409" s="53">
        <f>ROUND(SUMIF(AA404:AA407,"=52146028",T404:T407),2)</f>
        <v>0</v>
      </c>
      <c r="AH409" s="53">
        <f>SUMIF(AA404:AA407,"=52146028",U404:U407)</f>
        <v>34.5</v>
      </c>
      <c r="AI409" s="53">
        <f>SUMIF(AA404:AA407,"=52146028",V404:V407)</f>
        <v>0</v>
      </c>
      <c r="AJ409" s="53">
        <f>ROUND(SUMIF(AA404:AA407,"=52146028",W404:W407),2)</f>
        <v>0</v>
      </c>
      <c r="AK409" s="53">
        <f>ROUND(SUMIF(AA404:AA407,"=52146028",X404:X407),2)</f>
        <v>6619.2</v>
      </c>
      <c r="AL409" s="53">
        <f>ROUND(SUMIF(AA404:AA407,"=52146028",Y404:Y407),2)</f>
        <v>945.6</v>
      </c>
      <c r="AM409" s="53"/>
      <c r="AN409" s="53"/>
      <c r="AO409" s="53">
        <f t="shared" ref="AO409:BD409" si="416">ROUND(BX409,2)</f>
        <v>0</v>
      </c>
      <c r="AP409" s="53">
        <f t="shared" si="416"/>
        <v>0</v>
      </c>
      <c r="AQ409" s="53">
        <f t="shared" si="416"/>
        <v>0</v>
      </c>
      <c r="AR409" s="53">
        <f t="shared" si="416"/>
        <v>116550.21</v>
      </c>
      <c r="AS409" s="53">
        <f t="shared" si="416"/>
        <v>0</v>
      </c>
      <c r="AT409" s="53">
        <f t="shared" si="416"/>
        <v>0</v>
      </c>
      <c r="AU409" s="53">
        <f t="shared" si="416"/>
        <v>116550.21</v>
      </c>
      <c r="AV409" s="53">
        <f t="shared" si="416"/>
        <v>56811</v>
      </c>
      <c r="AW409" s="53">
        <f t="shared" si="416"/>
        <v>56811</v>
      </c>
      <c r="AX409" s="53">
        <f t="shared" si="416"/>
        <v>0</v>
      </c>
      <c r="AY409" s="53">
        <f t="shared" si="416"/>
        <v>56811</v>
      </c>
      <c r="AZ409" s="53">
        <f t="shared" si="416"/>
        <v>0</v>
      </c>
      <c r="BA409" s="53">
        <f t="shared" si="416"/>
        <v>0</v>
      </c>
      <c r="BB409" s="53">
        <f t="shared" si="416"/>
        <v>0</v>
      </c>
      <c r="BC409" s="53">
        <f t="shared" si="416"/>
        <v>0</v>
      </c>
      <c r="BD409" s="53">
        <f t="shared" si="416"/>
        <v>0</v>
      </c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>
        <f>ROUND(SUMIF(AA404:AA407,"=52146028",FQ404:FQ407),2)</f>
        <v>0</v>
      </c>
      <c r="BY409" s="53">
        <f>ROUND(SUMIF(AA404:AA407,"=52146028",FR404:FR407),2)</f>
        <v>0</v>
      </c>
      <c r="BZ409" s="53">
        <f>ROUND(SUMIF(AA404:AA407,"=52146028",GL404:GL407),2)</f>
        <v>0</v>
      </c>
      <c r="CA409" s="53">
        <f>ROUND(SUMIF(AA404:AA407,"=52146028",GM404:GM407),2)</f>
        <v>116550.21</v>
      </c>
      <c r="CB409" s="53">
        <f>ROUND(SUMIF(AA404:AA407,"=52146028",GN404:GN407),2)</f>
        <v>0</v>
      </c>
      <c r="CC409" s="53">
        <f>ROUND(SUMIF(AA404:AA407,"=52146028",GO404:GO407),2)</f>
        <v>0</v>
      </c>
      <c r="CD409" s="53">
        <f>ROUND(SUMIF(AA404:AA407,"=52146028",GP404:GP407),2)</f>
        <v>116550.21</v>
      </c>
      <c r="CE409" s="53">
        <f>AC409-BX409</f>
        <v>56811</v>
      </c>
      <c r="CF409" s="53">
        <f>AC409-BY409</f>
        <v>56811</v>
      </c>
      <c r="CG409" s="53">
        <f>BX409-BZ409</f>
        <v>0</v>
      </c>
      <c r="CH409" s="53">
        <f>AC409-BX409-BY409+BZ409</f>
        <v>56811</v>
      </c>
      <c r="CI409" s="53">
        <f>BY409-BZ409</f>
        <v>0</v>
      </c>
      <c r="CJ409" s="53">
        <f>ROUND(SUMIF(AA404:AA407,"=52146028",GX404:GX407),2)</f>
        <v>0</v>
      </c>
      <c r="CK409" s="53">
        <f>ROUND(SUMIF(AA404:AA407,"=52146028",GY404:GY407),2)</f>
        <v>0</v>
      </c>
      <c r="CL409" s="53">
        <f>ROUND(SUMIF(AA404:AA407,"=52146028",GZ404:GZ407),2)</f>
        <v>0</v>
      </c>
      <c r="CM409" s="53">
        <f>ROUND(SUMIF(AA404:AA407,"=52146028",HD404:HD407),2)</f>
        <v>0</v>
      </c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  <c r="DR409" s="54"/>
      <c r="DS409" s="54"/>
      <c r="DT409" s="54"/>
      <c r="DU409" s="54"/>
      <c r="DV409" s="54"/>
      <c r="DW409" s="54"/>
      <c r="DX409" s="54"/>
      <c r="DY409" s="54"/>
      <c r="DZ409" s="54"/>
      <c r="EA409" s="54"/>
      <c r="EB409" s="54"/>
      <c r="EC409" s="54"/>
      <c r="ED409" s="54"/>
      <c r="EE409" s="54"/>
      <c r="EF409" s="54"/>
      <c r="EG409" s="54"/>
      <c r="EH409" s="54"/>
      <c r="EI409" s="54"/>
      <c r="EJ409" s="54"/>
      <c r="EK409" s="54"/>
      <c r="EL409" s="54"/>
      <c r="EM409" s="54"/>
      <c r="EN409" s="54"/>
      <c r="EO409" s="54"/>
      <c r="EP409" s="54"/>
      <c r="EQ409" s="54"/>
      <c r="ER409" s="54"/>
      <c r="ES409" s="54"/>
      <c r="ET409" s="54"/>
      <c r="EU409" s="54"/>
      <c r="EV409" s="54"/>
      <c r="EW409" s="54"/>
      <c r="EX409" s="54"/>
      <c r="EY409" s="54"/>
      <c r="EZ409" s="54"/>
      <c r="FA409" s="54"/>
      <c r="FB409" s="54"/>
      <c r="FC409" s="54"/>
      <c r="FD409" s="54"/>
      <c r="FE409" s="54"/>
      <c r="FF409" s="54"/>
      <c r="FG409" s="54"/>
      <c r="FH409" s="54"/>
      <c r="FI409" s="54"/>
      <c r="FJ409" s="54"/>
      <c r="FK409" s="54"/>
      <c r="FL409" s="54"/>
      <c r="FM409" s="54"/>
      <c r="FN409" s="54"/>
      <c r="FO409" s="54"/>
      <c r="FP409" s="54"/>
      <c r="FQ409" s="54"/>
      <c r="FR409" s="54"/>
      <c r="FS409" s="54"/>
      <c r="FT409" s="54"/>
      <c r="FU409" s="54"/>
      <c r="FV409" s="54"/>
      <c r="FW409" s="54"/>
      <c r="FX409" s="54"/>
      <c r="FY409" s="54"/>
      <c r="FZ409" s="54"/>
      <c r="GA409" s="54"/>
      <c r="GB409" s="54"/>
      <c r="GC409" s="54"/>
      <c r="GD409" s="54"/>
      <c r="GE409" s="54"/>
      <c r="GF409" s="54"/>
      <c r="GG409" s="54"/>
      <c r="GH409" s="54"/>
      <c r="GI409" s="54"/>
      <c r="GJ409" s="54"/>
      <c r="GK409" s="54"/>
      <c r="GL409" s="54"/>
      <c r="GM409" s="54"/>
      <c r="GN409" s="54"/>
      <c r="GO409" s="54"/>
      <c r="GP409" s="54"/>
      <c r="GQ409" s="54"/>
      <c r="GR409" s="54"/>
      <c r="GS409" s="54"/>
      <c r="GT409" s="54"/>
      <c r="GU409" s="54"/>
      <c r="GV409" s="54"/>
      <c r="GW409" s="54"/>
      <c r="GX409" s="54">
        <v>0</v>
      </c>
    </row>
    <row r="411" spans="1:245">
      <c r="A411" s="55">
        <v>50</v>
      </c>
      <c r="B411" s="55">
        <v>0</v>
      </c>
      <c r="C411" s="55">
        <v>0</v>
      </c>
      <c r="D411" s="55">
        <v>1</v>
      </c>
      <c r="E411" s="55">
        <v>201</v>
      </c>
      <c r="F411" s="55">
        <f>ROUND(Source!O409,O411)</f>
        <v>102166.83</v>
      </c>
      <c r="G411" s="55" t="s">
        <v>162</v>
      </c>
      <c r="H411" s="55" t="s">
        <v>163</v>
      </c>
      <c r="I411" s="55"/>
      <c r="J411" s="55"/>
      <c r="K411" s="55">
        <v>201</v>
      </c>
      <c r="L411" s="55">
        <v>1</v>
      </c>
      <c r="M411" s="55">
        <v>3</v>
      </c>
      <c r="N411" s="55"/>
      <c r="O411" s="55">
        <v>2</v>
      </c>
      <c r="P411" s="55"/>
      <c r="Q411" s="55"/>
      <c r="R411" s="55"/>
      <c r="S411" s="55"/>
      <c r="T411" s="55"/>
      <c r="U411" s="55"/>
      <c r="V411" s="55"/>
      <c r="W411" s="55">
        <v>102166.83</v>
      </c>
      <c r="X411" s="55">
        <v>1</v>
      </c>
      <c r="Y411" s="55">
        <v>102166.83</v>
      </c>
      <c r="Z411" s="55"/>
      <c r="AA411" s="55"/>
      <c r="AB411" s="55"/>
    </row>
    <row r="412" spans="1:245">
      <c r="A412" s="55">
        <v>50</v>
      </c>
      <c r="B412" s="55">
        <v>0</v>
      </c>
      <c r="C412" s="55">
        <v>0</v>
      </c>
      <c r="D412" s="55">
        <v>1</v>
      </c>
      <c r="E412" s="55">
        <v>202</v>
      </c>
      <c r="F412" s="55">
        <f>ROUND(Source!P409,O412)</f>
        <v>56811</v>
      </c>
      <c r="G412" s="55" t="s">
        <v>164</v>
      </c>
      <c r="H412" s="55" t="s">
        <v>165</v>
      </c>
      <c r="I412" s="55"/>
      <c r="J412" s="55"/>
      <c r="K412" s="55">
        <v>202</v>
      </c>
      <c r="L412" s="55">
        <v>2</v>
      </c>
      <c r="M412" s="55">
        <v>3</v>
      </c>
      <c r="N412" s="55"/>
      <c r="O412" s="55">
        <v>2</v>
      </c>
      <c r="P412" s="55"/>
      <c r="Q412" s="55"/>
      <c r="R412" s="55"/>
      <c r="S412" s="55"/>
      <c r="T412" s="55"/>
      <c r="U412" s="55"/>
      <c r="V412" s="55"/>
      <c r="W412" s="55">
        <v>56811</v>
      </c>
      <c r="X412" s="55">
        <v>1</v>
      </c>
      <c r="Y412" s="55">
        <v>56811</v>
      </c>
      <c r="Z412" s="55"/>
      <c r="AA412" s="55"/>
      <c r="AB412" s="55"/>
    </row>
    <row r="413" spans="1:245">
      <c r="A413" s="55">
        <v>50</v>
      </c>
      <c r="B413" s="55">
        <v>0</v>
      </c>
      <c r="C413" s="55">
        <v>0</v>
      </c>
      <c r="D413" s="55">
        <v>1</v>
      </c>
      <c r="E413" s="55">
        <v>222</v>
      </c>
      <c r="F413" s="55">
        <f>ROUND(Source!AO409,O413)</f>
        <v>0</v>
      </c>
      <c r="G413" s="55" t="s">
        <v>166</v>
      </c>
      <c r="H413" s="55" t="s">
        <v>167</v>
      </c>
      <c r="I413" s="55"/>
      <c r="J413" s="55"/>
      <c r="K413" s="55">
        <v>222</v>
      </c>
      <c r="L413" s="55">
        <v>3</v>
      </c>
      <c r="M413" s="55">
        <v>3</v>
      </c>
      <c r="N413" s="55"/>
      <c r="O413" s="55">
        <v>2</v>
      </c>
      <c r="P413" s="55"/>
      <c r="Q413" s="55"/>
      <c r="R413" s="55"/>
      <c r="S413" s="55"/>
      <c r="T413" s="55"/>
      <c r="U413" s="55"/>
      <c r="V413" s="55"/>
      <c r="W413" s="55">
        <v>0</v>
      </c>
      <c r="X413" s="55">
        <v>1</v>
      </c>
      <c r="Y413" s="55">
        <v>0</v>
      </c>
      <c r="Z413" s="55"/>
      <c r="AA413" s="55"/>
      <c r="AB413" s="55"/>
    </row>
    <row r="414" spans="1:245">
      <c r="A414" s="55">
        <v>50</v>
      </c>
      <c r="B414" s="55">
        <v>0</v>
      </c>
      <c r="C414" s="55">
        <v>0</v>
      </c>
      <c r="D414" s="55">
        <v>1</v>
      </c>
      <c r="E414" s="55">
        <v>225</v>
      </c>
      <c r="F414" s="55">
        <f>ROUND(Source!AV409,O414)</f>
        <v>56811</v>
      </c>
      <c r="G414" s="55" t="s">
        <v>168</v>
      </c>
      <c r="H414" s="55" t="s">
        <v>169</v>
      </c>
      <c r="I414" s="55"/>
      <c r="J414" s="55"/>
      <c r="K414" s="55">
        <v>225</v>
      </c>
      <c r="L414" s="55">
        <v>4</v>
      </c>
      <c r="M414" s="55">
        <v>3</v>
      </c>
      <c r="N414" s="55"/>
      <c r="O414" s="55">
        <v>2</v>
      </c>
      <c r="P414" s="55"/>
      <c r="Q414" s="55"/>
      <c r="R414" s="55"/>
      <c r="S414" s="55"/>
      <c r="T414" s="55"/>
      <c r="U414" s="55"/>
      <c r="V414" s="55"/>
      <c r="W414" s="55">
        <v>56811</v>
      </c>
      <c r="X414" s="55">
        <v>1</v>
      </c>
      <c r="Y414" s="55">
        <v>56811</v>
      </c>
      <c r="Z414" s="55"/>
      <c r="AA414" s="55"/>
      <c r="AB414" s="55"/>
    </row>
    <row r="415" spans="1:245">
      <c r="A415" s="55">
        <v>50</v>
      </c>
      <c r="B415" s="55">
        <v>0</v>
      </c>
      <c r="C415" s="55">
        <v>0</v>
      </c>
      <c r="D415" s="55">
        <v>1</v>
      </c>
      <c r="E415" s="55">
        <v>226</v>
      </c>
      <c r="F415" s="55">
        <f>ROUND(Source!AW409,O415)</f>
        <v>56811</v>
      </c>
      <c r="G415" s="55" t="s">
        <v>170</v>
      </c>
      <c r="H415" s="55" t="s">
        <v>171</v>
      </c>
      <c r="I415" s="55"/>
      <c r="J415" s="55"/>
      <c r="K415" s="55">
        <v>226</v>
      </c>
      <c r="L415" s="55">
        <v>5</v>
      </c>
      <c r="M415" s="55">
        <v>3</v>
      </c>
      <c r="N415" s="55"/>
      <c r="O415" s="55">
        <v>2</v>
      </c>
      <c r="P415" s="55"/>
      <c r="Q415" s="55"/>
      <c r="R415" s="55"/>
      <c r="S415" s="55"/>
      <c r="T415" s="55"/>
      <c r="U415" s="55"/>
      <c r="V415" s="55"/>
      <c r="W415" s="55">
        <v>56811</v>
      </c>
      <c r="X415" s="55">
        <v>1</v>
      </c>
      <c r="Y415" s="55">
        <v>56811</v>
      </c>
      <c r="Z415" s="55"/>
      <c r="AA415" s="55"/>
      <c r="AB415" s="55"/>
    </row>
    <row r="416" spans="1:245">
      <c r="A416" s="55">
        <v>50</v>
      </c>
      <c r="B416" s="55">
        <v>0</v>
      </c>
      <c r="C416" s="55">
        <v>0</v>
      </c>
      <c r="D416" s="55">
        <v>1</v>
      </c>
      <c r="E416" s="55">
        <v>227</v>
      </c>
      <c r="F416" s="55">
        <f>ROUND(Source!AX409,O416)</f>
        <v>0</v>
      </c>
      <c r="G416" s="55" t="s">
        <v>172</v>
      </c>
      <c r="H416" s="55" t="s">
        <v>173</v>
      </c>
      <c r="I416" s="55"/>
      <c r="J416" s="55"/>
      <c r="K416" s="55">
        <v>227</v>
      </c>
      <c r="L416" s="55">
        <v>6</v>
      </c>
      <c r="M416" s="55">
        <v>3</v>
      </c>
      <c r="N416" s="55"/>
      <c r="O416" s="55">
        <v>2</v>
      </c>
      <c r="P416" s="55"/>
      <c r="Q416" s="55"/>
      <c r="R416" s="55"/>
      <c r="S416" s="55"/>
      <c r="T416" s="55"/>
      <c r="U416" s="55"/>
      <c r="V416" s="55"/>
      <c r="W416" s="55">
        <v>0</v>
      </c>
      <c r="X416" s="55">
        <v>1</v>
      </c>
      <c r="Y416" s="55">
        <v>0</v>
      </c>
      <c r="Z416" s="55"/>
      <c r="AA416" s="55"/>
      <c r="AB416" s="55"/>
    </row>
    <row r="417" spans="1:28">
      <c r="A417" s="55">
        <v>50</v>
      </c>
      <c r="B417" s="55">
        <v>0</v>
      </c>
      <c r="C417" s="55">
        <v>0</v>
      </c>
      <c r="D417" s="55">
        <v>1</v>
      </c>
      <c r="E417" s="55">
        <v>228</v>
      </c>
      <c r="F417" s="55">
        <f>ROUND(Source!AY409,O417)</f>
        <v>56811</v>
      </c>
      <c r="G417" s="55" t="s">
        <v>174</v>
      </c>
      <c r="H417" s="55" t="s">
        <v>175</v>
      </c>
      <c r="I417" s="55"/>
      <c r="J417" s="55"/>
      <c r="K417" s="55">
        <v>228</v>
      </c>
      <c r="L417" s="55">
        <v>7</v>
      </c>
      <c r="M417" s="55">
        <v>3</v>
      </c>
      <c r="N417" s="55"/>
      <c r="O417" s="55">
        <v>2</v>
      </c>
      <c r="P417" s="55"/>
      <c r="Q417" s="55"/>
      <c r="R417" s="55"/>
      <c r="S417" s="55"/>
      <c r="T417" s="55"/>
      <c r="U417" s="55"/>
      <c r="V417" s="55"/>
      <c r="W417" s="55">
        <v>56811</v>
      </c>
      <c r="X417" s="55">
        <v>1</v>
      </c>
      <c r="Y417" s="55">
        <v>56811</v>
      </c>
      <c r="Z417" s="55"/>
      <c r="AA417" s="55"/>
      <c r="AB417" s="55"/>
    </row>
    <row r="418" spans="1:28">
      <c r="A418" s="55">
        <v>50</v>
      </c>
      <c r="B418" s="55">
        <v>0</v>
      </c>
      <c r="C418" s="55">
        <v>0</v>
      </c>
      <c r="D418" s="55">
        <v>1</v>
      </c>
      <c r="E418" s="55">
        <v>216</v>
      </c>
      <c r="F418" s="55">
        <f>ROUND(Source!AP409,O418)</f>
        <v>0</v>
      </c>
      <c r="G418" s="55" t="s">
        <v>176</v>
      </c>
      <c r="H418" s="55" t="s">
        <v>177</v>
      </c>
      <c r="I418" s="55"/>
      <c r="J418" s="55"/>
      <c r="K418" s="55">
        <v>216</v>
      </c>
      <c r="L418" s="55">
        <v>8</v>
      </c>
      <c r="M418" s="55">
        <v>3</v>
      </c>
      <c r="N418" s="55"/>
      <c r="O418" s="55">
        <v>2</v>
      </c>
      <c r="P418" s="55"/>
      <c r="Q418" s="55"/>
      <c r="R418" s="55"/>
      <c r="S418" s="55"/>
      <c r="T418" s="55"/>
      <c r="U418" s="55"/>
      <c r="V418" s="55"/>
      <c r="W418" s="55">
        <v>0</v>
      </c>
      <c r="X418" s="55">
        <v>1</v>
      </c>
      <c r="Y418" s="55">
        <v>0</v>
      </c>
      <c r="Z418" s="55"/>
      <c r="AA418" s="55"/>
      <c r="AB418" s="55"/>
    </row>
    <row r="419" spans="1:28">
      <c r="A419" s="55">
        <v>50</v>
      </c>
      <c r="B419" s="55">
        <v>0</v>
      </c>
      <c r="C419" s="55">
        <v>0</v>
      </c>
      <c r="D419" s="55">
        <v>1</v>
      </c>
      <c r="E419" s="55">
        <v>223</v>
      </c>
      <c r="F419" s="55">
        <f>ROUND(Source!AQ409,O419)</f>
        <v>0</v>
      </c>
      <c r="G419" s="55" t="s">
        <v>178</v>
      </c>
      <c r="H419" s="55" t="s">
        <v>179</v>
      </c>
      <c r="I419" s="55"/>
      <c r="J419" s="55"/>
      <c r="K419" s="55">
        <v>223</v>
      </c>
      <c r="L419" s="55">
        <v>9</v>
      </c>
      <c r="M419" s="55">
        <v>3</v>
      </c>
      <c r="N419" s="55"/>
      <c r="O419" s="55">
        <v>2</v>
      </c>
      <c r="P419" s="55"/>
      <c r="Q419" s="55"/>
      <c r="R419" s="55"/>
      <c r="S419" s="55"/>
      <c r="T419" s="55"/>
      <c r="U419" s="55"/>
      <c r="V419" s="55"/>
      <c r="W419" s="55">
        <v>0</v>
      </c>
      <c r="X419" s="55">
        <v>1</v>
      </c>
      <c r="Y419" s="55">
        <v>0</v>
      </c>
      <c r="Z419" s="55"/>
      <c r="AA419" s="55"/>
      <c r="AB419" s="55"/>
    </row>
    <row r="420" spans="1:28">
      <c r="A420" s="55">
        <v>50</v>
      </c>
      <c r="B420" s="55">
        <v>0</v>
      </c>
      <c r="C420" s="55">
        <v>0</v>
      </c>
      <c r="D420" s="55">
        <v>1</v>
      </c>
      <c r="E420" s="55">
        <v>229</v>
      </c>
      <c r="F420" s="55">
        <f>ROUND(Source!AZ409,O420)</f>
        <v>0</v>
      </c>
      <c r="G420" s="55" t="s">
        <v>180</v>
      </c>
      <c r="H420" s="55" t="s">
        <v>181</v>
      </c>
      <c r="I420" s="55"/>
      <c r="J420" s="55"/>
      <c r="K420" s="55">
        <v>229</v>
      </c>
      <c r="L420" s="55">
        <v>10</v>
      </c>
      <c r="M420" s="55">
        <v>3</v>
      </c>
      <c r="N420" s="55"/>
      <c r="O420" s="55">
        <v>2</v>
      </c>
      <c r="P420" s="55"/>
      <c r="Q420" s="55"/>
      <c r="R420" s="55"/>
      <c r="S420" s="55"/>
      <c r="T420" s="55"/>
      <c r="U420" s="55"/>
      <c r="V420" s="55"/>
      <c r="W420" s="55">
        <v>0</v>
      </c>
      <c r="X420" s="55">
        <v>1</v>
      </c>
      <c r="Y420" s="55">
        <v>0</v>
      </c>
      <c r="Z420" s="55"/>
      <c r="AA420" s="55"/>
      <c r="AB420" s="55"/>
    </row>
    <row r="421" spans="1:28">
      <c r="A421" s="55">
        <v>50</v>
      </c>
      <c r="B421" s="55">
        <v>0</v>
      </c>
      <c r="C421" s="55">
        <v>0</v>
      </c>
      <c r="D421" s="55">
        <v>1</v>
      </c>
      <c r="E421" s="55">
        <v>203</v>
      </c>
      <c r="F421" s="55">
        <f>ROUND(Source!Q409,O421)</f>
        <v>35899.83</v>
      </c>
      <c r="G421" s="55" t="s">
        <v>182</v>
      </c>
      <c r="H421" s="55" t="s">
        <v>183</v>
      </c>
      <c r="I421" s="55"/>
      <c r="J421" s="55"/>
      <c r="K421" s="55">
        <v>203</v>
      </c>
      <c r="L421" s="55">
        <v>11</v>
      </c>
      <c r="M421" s="55">
        <v>3</v>
      </c>
      <c r="N421" s="55"/>
      <c r="O421" s="55">
        <v>2</v>
      </c>
      <c r="P421" s="55"/>
      <c r="Q421" s="55"/>
      <c r="R421" s="55"/>
      <c r="S421" s="55"/>
      <c r="T421" s="55"/>
      <c r="U421" s="55"/>
      <c r="V421" s="55"/>
      <c r="W421" s="55">
        <v>35899.83</v>
      </c>
      <c r="X421" s="55">
        <v>1</v>
      </c>
      <c r="Y421" s="55">
        <v>35899.83</v>
      </c>
      <c r="Z421" s="55"/>
      <c r="AA421" s="55"/>
      <c r="AB421" s="55"/>
    </row>
    <row r="422" spans="1:28">
      <c r="A422" s="55">
        <v>50</v>
      </c>
      <c r="B422" s="55">
        <v>0</v>
      </c>
      <c r="C422" s="55">
        <v>0</v>
      </c>
      <c r="D422" s="55">
        <v>1</v>
      </c>
      <c r="E422" s="55">
        <v>231</v>
      </c>
      <c r="F422" s="55">
        <f>ROUND(Source!BB409,O422)</f>
        <v>0</v>
      </c>
      <c r="G422" s="55" t="s">
        <v>184</v>
      </c>
      <c r="H422" s="55" t="s">
        <v>185</v>
      </c>
      <c r="I422" s="55"/>
      <c r="J422" s="55"/>
      <c r="K422" s="55">
        <v>231</v>
      </c>
      <c r="L422" s="55">
        <v>12</v>
      </c>
      <c r="M422" s="55">
        <v>3</v>
      </c>
      <c r="N422" s="55"/>
      <c r="O422" s="55">
        <v>2</v>
      </c>
      <c r="P422" s="55"/>
      <c r="Q422" s="55"/>
      <c r="R422" s="55"/>
      <c r="S422" s="55"/>
      <c r="T422" s="55"/>
      <c r="U422" s="55"/>
      <c r="V422" s="55"/>
      <c r="W422" s="55">
        <v>0</v>
      </c>
      <c r="X422" s="55">
        <v>1</v>
      </c>
      <c r="Y422" s="55">
        <v>0</v>
      </c>
      <c r="Z422" s="55"/>
      <c r="AA422" s="55"/>
      <c r="AB422" s="55"/>
    </row>
    <row r="423" spans="1:28">
      <c r="A423" s="55">
        <v>50</v>
      </c>
      <c r="B423" s="55">
        <v>0</v>
      </c>
      <c r="C423" s="55">
        <v>0</v>
      </c>
      <c r="D423" s="55">
        <v>1</v>
      </c>
      <c r="E423" s="55">
        <v>204</v>
      </c>
      <c r="F423" s="55">
        <f>ROUND(Source!R409,O423)</f>
        <v>18274.86</v>
      </c>
      <c r="G423" s="55" t="s">
        <v>186</v>
      </c>
      <c r="H423" s="55" t="s">
        <v>187</v>
      </c>
      <c r="I423" s="55"/>
      <c r="J423" s="55"/>
      <c r="K423" s="55">
        <v>204</v>
      </c>
      <c r="L423" s="55">
        <v>13</v>
      </c>
      <c r="M423" s="55">
        <v>3</v>
      </c>
      <c r="N423" s="55"/>
      <c r="O423" s="55">
        <v>2</v>
      </c>
      <c r="P423" s="55"/>
      <c r="Q423" s="55"/>
      <c r="R423" s="55"/>
      <c r="S423" s="55"/>
      <c r="T423" s="55"/>
      <c r="U423" s="55"/>
      <c r="V423" s="55"/>
      <c r="W423" s="55">
        <v>18274.86</v>
      </c>
      <c r="X423" s="55">
        <v>1</v>
      </c>
      <c r="Y423" s="55">
        <v>18274.86</v>
      </c>
      <c r="Z423" s="55"/>
      <c r="AA423" s="55"/>
      <c r="AB423" s="55"/>
    </row>
    <row r="424" spans="1:28">
      <c r="A424" s="55">
        <v>50</v>
      </c>
      <c r="B424" s="55">
        <v>0</v>
      </c>
      <c r="C424" s="55">
        <v>0</v>
      </c>
      <c r="D424" s="55">
        <v>1</v>
      </c>
      <c r="E424" s="55">
        <v>205</v>
      </c>
      <c r="F424" s="55">
        <f>ROUND(Source!S409,O424)</f>
        <v>9456</v>
      </c>
      <c r="G424" s="55" t="s">
        <v>188</v>
      </c>
      <c r="H424" s="55" t="s">
        <v>189</v>
      </c>
      <c r="I424" s="55"/>
      <c r="J424" s="55"/>
      <c r="K424" s="55">
        <v>205</v>
      </c>
      <c r="L424" s="55">
        <v>14</v>
      </c>
      <c r="M424" s="55">
        <v>3</v>
      </c>
      <c r="N424" s="55"/>
      <c r="O424" s="55">
        <v>2</v>
      </c>
      <c r="P424" s="55"/>
      <c r="Q424" s="55"/>
      <c r="R424" s="55"/>
      <c r="S424" s="55"/>
      <c r="T424" s="55"/>
      <c r="U424" s="55"/>
      <c r="V424" s="55"/>
      <c r="W424" s="55">
        <v>9456</v>
      </c>
      <c r="X424" s="55">
        <v>1</v>
      </c>
      <c r="Y424" s="55">
        <v>9456</v>
      </c>
      <c r="Z424" s="55"/>
      <c r="AA424" s="55"/>
      <c r="AB424" s="55"/>
    </row>
    <row r="425" spans="1:28">
      <c r="A425" s="55">
        <v>50</v>
      </c>
      <c r="B425" s="55">
        <v>0</v>
      </c>
      <c r="C425" s="55">
        <v>0</v>
      </c>
      <c r="D425" s="55">
        <v>1</v>
      </c>
      <c r="E425" s="55">
        <v>232</v>
      </c>
      <c r="F425" s="55">
        <f>ROUND(Source!BC409,O425)</f>
        <v>0</v>
      </c>
      <c r="G425" s="55" t="s">
        <v>190</v>
      </c>
      <c r="H425" s="55" t="s">
        <v>191</v>
      </c>
      <c r="I425" s="55"/>
      <c r="J425" s="55"/>
      <c r="K425" s="55">
        <v>232</v>
      </c>
      <c r="L425" s="55">
        <v>15</v>
      </c>
      <c r="M425" s="55">
        <v>3</v>
      </c>
      <c r="N425" s="55"/>
      <c r="O425" s="55">
        <v>2</v>
      </c>
      <c r="P425" s="55"/>
      <c r="Q425" s="55"/>
      <c r="R425" s="55"/>
      <c r="S425" s="55"/>
      <c r="T425" s="55"/>
      <c r="U425" s="55"/>
      <c r="V425" s="55"/>
      <c r="W425" s="55">
        <v>0</v>
      </c>
      <c r="X425" s="55">
        <v>1</v>
      </c>
      <c r="Y425" s="55">
        <v>0</v>
      </c>
      <c r="Z425" s="55"/>
      <c r="AA425" s="55"/>
      <c r="AB425" s="55"/>
    </row>
    <row r="426" spans="1:28">
      <c r="A426" s="55">
        <v>50</v>
      </c>
      <c r="B426" s="55">
        <v>0</v>
      </c>
      <c r="C426" s="55">
        <v>0</v>
      </c>
      <c r="D426" s="55">
        <v>1</v>
      </c>
      <c r="E426" s="55">
        <v>214</v>
      </c>
      <c r="F426" s="55">
        <f>ROUND(Source!AS409,O426)</f>
        <v>0</v>
      </c>
      <c r="G426" s="55" t="s">
        <v>192</v>
      </c>
      <c r="H426" s="55" t="s">
        <v>193</v>
      </c>
      <c r="I426" s="55"/>
      <c r="J426" s="55"/>
      <c r="K426" s="55">
        <v>214</v>
      </c>
      <c r="L426" s="55">
        <v>16</v>
      </c>
      <c r="M426" s="55">
        <v>3</v>
      </c>
      <c r="N426" s="55"/>
      <c r="O426" s="55">
        <v>2</v>
      </c>
      <c r="P426" s="55"/>
      <c r="Q426" s="55"/>
      <c r="R426" s="55"/>
      <c r="S426" s="55"/>
      <c r="T426" s="55"/>
      <c r="U426" s="55"/>
      <c r="V426" s="55"/>
      <c r="W426" s="55">
        <v>0</v>
      </c>
      <c r="X426" s="55">
        <v>1</v>
      </c>
      <c r="Y426" s="55">
        <v>0</v>
      </c>
      <c r="Z426" s="55"/>
      <c r="AA426" s="55"/>
      <c r="AB426" s="55"/>
    </row>
    <row r="427" spans="1:28">
      <c r="A427" s="55">
        <v>50</v>
      </c>
      <c r="B427" s="55">
        <v>0</v>
      </c>
      <c r="C427" s="55">
        <v>0</v>
      </c>
      <c r="D427" s="55">
        <v>1</v>
      </c>
      <c r="E427" s="55">
        <v>215</v>
      </c>
      <c r="F427" s="55">
        <f>ROUND(Source!AT409,O427)</f>
        <v>0</v>
      </c>
      <c r="G427" s="55" t="s">
        <v>194</v>
      </c>
      <c r="H427" s="55" t="s">
        <v>195</v>
      </c>
      <c r="I427" s="55"/>
      <c r="J427" s="55"/>
      <c r="K427" s="55">
        <v>215</v>
      </c>
      <c r="L427" s="55">
        <v>17</v>
      </c>
      <c r="M427" s="55">
        <v>3</v>
      </c>
      <c r="N427" s="55"/>
      <c r="O427" s="55">
        <v>2</v>
      </c>
      <c r="P427" s="55"/>
      <c r="Q427" s="55"/>
      <c r="R427" s="55"/>
      <c r="S427" s="55"/>
      <c r="T427" s="55"/>
      <c r="U427" s="55"/>
      <c r="V427" s="55"/>
      <c r="W427" s="55">
        <v>0</v>
      </c>
      <c r="X427" s="55">
        <v>1</v>
      </c>
      <c r="Y427" s="55">
        <v>0</v>
      </c>
      <c r="Z427" s="55"/>
      <c r="AA427" s="55"/>
      <c r="AB427" s="55"/>
    </row>
    <row r="428" spans="1:28">
      <c r="A428" s="55">
        <v>50</v>
      </c>
      <c r="B428" s="55">
        <v>0</v>
      </c>
      <c r="C428" s="55">
        <v>0</v>
      </c>
      <c r="D428" s="55">
        <v>1</v>
      </c>
      <c r="E428" s="55">
        <v>217</v>
      </c>
      <c r="F428" s="55">
        <f>ROUND(Source!AU409,O428)</f>
        <v>116550.21</v>
      </c>
      <c r="G428" s="55" t="s">
        <v>196</v>
      </c>
      <c r="H428" s="55" t="s">
        <v>197</v>
      </c>
      <c r="I428" s="55"/>
      <c r="J428" s="55"/>
      <c r="K428" s="55">
        <v>217</v>
      </c>
      <c r="L428" s="55">
        <v>18</v>
      </c>
      <c r="M428" s="55">
        <v>3</v>
      </c>
      <c r="N428" s="55"/>
      <c r="O428" s="55">
        <v>2</v>
      </c>
      <c r="P428" s="55"/>
      <c r="Q428" s="55"/>
      <c r="R428" s="55"/>
      <c r="S428" s="55"/>
      <c r="T428" s="55"/>
      <c r="U428" s="55"/>
      <c r="V428" s="55"/>
      <c r="W428" s="55">
        <v>116550.21</v>
      </c>
      <c r="X428" s="55">
        <v>1</v>
      </c>
      <c r="Y428" s="55">
        <v>116550.21</v>
      </c>
      <c r="Z428" s="55"/>
      <c r="AA428" s="55"/>
      <c r="AB428" s="55"/>
    </row>
    <row r="429" spans="1:28">
      <c r="A429" s="55">
        <v>50</v>
      </c>
      <c r="B429" s="55">
        <v>0</v>
      </c>
      <c r="C429" s="55">
        <v>0</v>
      </c>
      <c r="D429" s="55">
        <v>1</v>
      </c>
      <c r="E429" s="55">
        <v>230</v>
      </c>
      <c r="F429" s="55">
        <f>ROUND(Source!BA409,O429)</f>
        <v>0</v>
      </c>
      <c r="G429" s="55" t="s">
        <v>198</v>
      </c>
      <c r="H429" s="55" t="s">
        <v>199</v>
      </c>
      <c r="I429" s="55"/>
      <c r="J429" s="55"/>
      <c r="K429" s="55">
        <v>230</v>
      </c>
      <c r="L429" s="55">
        <v>19</v>
      </c>
      <c r="M429" s="55">
        <v>3</v>
      </c>
      <c r="N429" s="55"/>
      <c r="O429" s="55">
        <v>2</v>
      </c>
      <c r="P429" s="55"/>
      <c r="Q429" s="55"/>
      <c r="R429" s="55"/>
      <c r="S429" s="55"/>
      <c r="T429" s="55"/>
      <c r="U429" s="55"/>
      <c r="V429" s="55"/>
      <c r="W429" s="55">
        <v>0</v>
      </c>
      <c r="X429" s="55">
        <v>1</v>
      </c>
      <c r="Y429" s="55">
        <v>0</v>
      </c>
      <c r="Z429" s="55"/>
      <c r="AA429" s="55"/>
      <c r="AB429" s="55"/>
    </row>
    <row r="430" spans="1:28">
      <c r="A430" s="55">
        <v>50</v>
      </c>
      <c r="B430" s="55">
        <v>0</v>
      </c>
      <c r="C430" s="55">
        <v>0</v>
      </c>
      <c r="D430" s="55">
        <v>1</v>
      </c>
      <c r="E430" s="55">
        <v>206</v>
      </c>
      <c r="F430" s="55">
        <f>ROUND(Source!T409,O430)</f>
        <v>0</v>
      </c>
      <c r="G430" s="55" t="s">
        <v>200</v>
      </c>
      <c r="H430" s="55" t="s">
        <v>201</v>
      </c>
      <c r="I430" s="55"/>
      <c r="J430" s="55"/>
      <c r="K430" s="55">
        <v>206</v>
      </c>
      <c r="L430" s="55">
        <v>20</v>
      </c>
      <c r="M430" s="55">
        <v>3</v>
      </c>
      <c r="N430" s="55"/>
      <c r="O430" s="55">
        <v>2</v>
      </c>
      <c r="P430" s="55"/>
      <c r="Q430" s="55"/>
      <c r="R430" s="55"/>
      <c r="S430" s="55"/>
      <c r="T430" s="55"/>
      <c r="U430" s="55"/>
      <c r="V430" s="55"/>
      <c r="W430" s="55">
        <v>0</v>
      </c>
      <c r="X430" s="55">
        <v>1</v>
      </c>
      <c r="Y430" s="55">
        <v>0</v>
      </c>
      <c r="Z430" s="55"/>
      <c r="AA430" s="55"/>
      <c r="AB430" s="55"/>
    </row>
    <row r="431" spans="1:28">
      <c r="A431" s="55">
        <v>50</v>
      </c>
      <c r="B431" s="55">
        <v>0</v>
      </c>
      <c r="C431" s="55">
        <v>0</v>
      </c>
      <c r="D431" s="55">
        <v>1</v>
      </c>
      <c r="E431" s="55">
        <v>207</v>
      </c>
      <c r="F431" s="55">
        <f>Source!U409</f>
        <v>34.5</v>
      </c>
      <c r="G431" s="55" t="s">
        <v>202</v>
      </c>
      <c r="H431" s="55" t="s">
        <v>203</v>
      </c>
      <c r="I431" s="55"/>
      <c r="J431" s="55"/>
      <c r="K431" s="55">
        <v>207</v>
      </c>
      <c r="L431" s="55">
        <v>21</v>
      </c>
      <c r="M431" s="55">
        <v>3</v>
      </c>
      <c r="N431" s="55"/>
      <c r="O431" s="55">
        <v>-1</v>
      </c>
      <c r="P431" s="55"/>
      <c r="Q431" s="55"/>
      <c r="R431" s="55"/>
      <c r="S431" s="55"/>
      <c r="T431" s="55"/>
      <c r="U431" s="55"/>
      <c r="V431" s="55"/>
      <c r="W431" s="55">
        <v>34.5</v>
      </c>
      <c r="X431" s="55">
        <v>1</v>
      </c>
      <c r="Y431" s="55">
        <v>34.5</v>
      </c>
      <c r="Z431" s="55"/>
      <c r="AA431" s="55"/>
      <c r="AB431" s="55"/>
    </row>
    <row r="432" spans="1:28">
      <c r="A432" s="55">
        <v>50</v>
      </c>
      <c r="B432" s="55">
        <v>0</v>
      </c>
      <c r="C432" s="55">
        <v>0</v>
      </c>
      <c r="D432" s="55">
        <v>1</v>
      </c>
      <c r="E432" s="55">
        <v>208</v>
      </c>
      <c r="F432" s="55">
        <f>Source!V409</f>
        <v>0</v>
      </c>
      <c r="G432" s="55" t="s">
        <v>204</v>
      </c>
      <c r="H432" s="55" t="s">
        <v>205</v>
      </c>
      <c r="I432" s="55"/>
      <c r="J432" s="55"/>
      <c r="K432" s="55">
        <v>208</v>
      </c>
      <c r="L432" s="55">
        <v>22</v>
      </c>
      <c r="M432" s="55">
        <v>3</v>
      </c>
      <c r="N432" s="55"/>
      <c r="O432" s="55">
        <v>-1</v>
      </c>
      <c r="P432" s="55"/>
      <c r="Q432" s="55"/>
      <c r="R432" s="55"/>
      <c r="S432" s="55"/>
      <c r="T432" s="55"/>
      <c r="U432" s="55"/>
      <c r="V432" s="55"/>
      <c r="W432" s="55">
        <v>0</v>
      </c>
      <c r="X432" s="55">
        <v>1</v>
      </c>
      <c r="Y432" s="55">
        <v>0</v>
      </c>
      <c r="Z432" s="55"/>
      <c r="AA432" s="55"/>
      <c r="AB432" s="55"/>
    </row>
    <row r="433" spans="1:245">
      <c r="A433" s="55">
        <v>50</v>
      </c>
      <c r="B433" s="55">
        <v>0</v>
      </c>
      <c r="C433" s="55">
        <v>0</v>
      </c>
      <c r="D433" s="55">
        <v>1</v>
      </c>
      <c r="E433" s="55">
        <v>209</v>
      </c>
      <c r="F433" s="55">
        <f>ROUND(Source!W409,O433)</f>
        <v>0</v>
      </c>
      <c r="G433" s="55" t="s">
        <v>206</v>
      </c>
      <c r="H433" s="55" t="s">
        <v>207</v>
      </c>
      <c r="I433" s="55"/>
      <c r="J433" s="55"/>
      <c r="K433" s="55">
        <v>209</v>
      </c>
      <c r="L433" s="55">
        <v>23</v>
      </c>
      <c r="M433" s="55">
        <v>3</v>
      </c>
      <c r="N433" s="55"/>
      <c r="O433" s="55">
        <v>2</v>
      </c>
      <c r="P433" s="55"/>
      <c r="Q433" s="55"/>
      <c r="R433" s="55"/>
      <c r="S433" s="55"/>
      <c r="T433" s="55"/>
      <c r="U433" s="55"/>
      <c r="V433" s="55"/>
      <c r="W433" s="55">
        <v>0</v>
      </c>
      <c r="X433" s="55">
        <v>1</v>
      </c>
      <c r="Y433" s="55">
        <v>0</v>
      </c>
      <c r="Z433" s="55"/>
      <c r="AA433" s="55"/>
      <c r="AB433" s="55"/>
    </row>
    <row r="434" spans="1:245">
      <c r="A434" s="55">
        <v>50</v>
      </c>
      <c r="B434" s="55">
        <v>0</v>
      </c>
      <c r="C434" s="55">
        <v>0</v>
      </c>
      <c r="D434" s="55">
        <v>1</v>
      </c>
      <c r="E434" s="55">
        <v>233</v>
      </c>
      <c r="F434" s="55">
        <f>ROUND(Source!BD409,O434)</f>
        <v>0</v>
      </c>
      <c r="G434" s="55" t="s">
        <v>208</v>
      </c>
      <c r="H434" s="55" t="s">
        <v>209</v>
      </c>
      <c r="I434" s="55"/>
      <c r="J434" s="55"/>
      <c r="K434" s="55">
        <v>233</v>
      </c>
      <c r="L434" s="55">
        <v>24</v>
      </c>
      <c r="M434" s="55">
        <v>3</v>
      </c>
      <c r="N434" s="55"/>
      <c r="O434" s="55">
        <v>2</v>
      </c>
      <c r="P434" s="55"/>
      <c r="Q434" s="55"/>
      <c r="R434" s="55"/>
      <c r="S434" s="55"/>
      <c r="T434" s="55"/>
      <c r="U434" s="55"/>
      <c r="V434" s="55"/>
      <c r="W434" s="55">
        <v>0</v>
      </c>
      <c r="X434" s="55">
        <v>1</v>
      </c>
      <c r="Y434" s="55">
        <v>0</v>
      </c>
      <c r="Z434" s="55"/>
      <c r="AA434" s="55"/>
      <c r="AB434" s="55"/>
    </row>
    <row r="435" spans="1:245">
      <c r="A435" s="55">
        <v>50</v>
      </c>
      <c r="B435" s="55">
        <v>0</v>
      </c>
      <c r="C435" s="55">
        <v>0</v>
      </c>
      <c r="D435" s="55">
        <v>1</v>
      </c>
      <c r="E435" s="55">
        <v>210</v>
      </c>
      <c r="F435" s="55">
        <f>ROUND(Source!X409,O435)</f>
        <v>6619.2</v>
      </c>
      <c r="G435" s="55" t="s">
        <v>210</v>
      </c>
      <c r="H435" s="55" t="s">
        <v>211</v>
      </c>
      <c r="I435" s="55"/>
      <c r="J435" s="55"/>
      <c r="K435" s="55">
        <v>210</v>
      </c>
      <c r="L435" s="55">
        <v>25</v>
      </c>
      <c r="M435" s="55">
        <v>3</v>
      </c>
      <c r="N435" s="55"/>
      <c r="O435" s="55">
        <v>2</v>
      </c>
      <c r="P435" s="55"/>
      <c r="Q435" s="55"/>
      <c r="R435" s="55"/>
      <c r="S435" s="55"/>
      <c r="T435" s="55"/>
      <c r="U435" s="55"/>
      <c r="V435" s="55"/>
      <c r="W435" s="55">
        <v>6619.2</v>
      </c>
      <c r="X435" s="55">
        <v>1</v>
      </c>
      <c r="Y435" s="55">
        <v>6619.2</v>
      </c>
      <c r="Z435" s="55"/>
      <c r="AA435" s="55"/>
      <c r="AB435" s="55"/>
    </row>
    <row r="436" spans="1:245">
      <c r="A436" s="55">
        <v>50</v>
      </c>
      <c r="B436" s="55">
        <v>0</v>
      </c>
      <c r="C436" s="55">
        <v>0</v>
      </c>
      <c r="D436" s="55">
        <v>1</v>
      </c>
      <c r="E436" s="55">
        <v>211</v>
      </c>
      <c r="F436" s="55">
        <f>ROUND(Source!Y409,O436)</f>
        <v>945.6</v>
      </c>
      <c r="G436" s="55" t="s">
        <v>212</v>
      </c>
      <c r="H436" s="55" t="s">
        <v>213</v>
      </c>
      <c r="I436" s="55"/>
      <c r="J436" s="55"/>
      <c r="K436" s="55">
        <v>211</v>
      </c>
      <c r="L436" s="55">
        <v>26</v>
      </c>
      <c r="M436" s="55">
        <v>3</v>
      </c>
      <c r="N436" s="55"/>
      <c r="O436" s="55">
        <v>2</v>
      </c>
      <c r="P436" s="55"/>
      <c r="Q436" s="55"/>
      <c r="R436" s="55"/>
      <c r="S436" s="55"/>
      <c r="T436" s="55"/>
      <c r="U436" s="55"/>
      <c r="V436" s="55"/>
      <c r="W436" s="55">
        <v>945.6</v>
      </c>
      <c r="X436" s="55">
        <v>1</v>
      </c>
      <c r="Y436" s="55">
        <v>945.6</v>
      </c>
      <c r="Z436" s="55"/>
      <c r="AA436" s="55"/>
      <c r="AB436" s="55"/>
    </row>
    <row r="437" spans="1:245">
      <c r="A437" s="55">
        <v>50</v>
      </c>
      <c r="B437" s="55">
        <v>0</v>
      </c>
      <c r="C437" s="55">
        <v>0</v>
      </c>
      <c r="D437" s="55">
        <v>1</v>
      </c>
      <c r="E437" s="55">
        <v>224</v>
      </c>
      <c r="F437" s="55">
        <f>ROUND(Source!AR409,O437)</f>
        <v>116550.21</v>
      </c>
      <c r="G437" s="55" t="s">
        <v>214</v>
      </c>
      <c r="H437" s="55" t="s">
        <v>215</v>
      </c>
      <c r="I437" s="55"/>
      <c r="J437" s="55"/>
      <c r="K437" s="55">
        <v>224</v>
      </c>
      <c r="L437" s="55">
        <v>27</v>
      </c>
      <c r="M437" s="55">
        <v>3</v>
      </c>
      <c r="N437" s="55"/>
      <c r="O437" s="55">
        <v>2</v>
      </c>
      <c r="P437" s="55"/>
      <c r="Q437" s="55"/>
      <c r="R437" s="55"/>
      <c r="S437" s="55"/>
      <c r="T437" s="55"/>
      <c r="U437" s="55"/>
      <c r="V437" s="55"/>
      <c r="W437" s="55">
        <v>116550.21</v>
      </c>
      <c r="X437" s="55">
        <v>1</v>
      </c>
      <c r="Y437" s="55">
        <v>116550.21</v>
      </c>
      <c r="Z437" s="55"/>
      <c r="AA437" s="55"/>
      <c r="AB437" s="55"/>
    </row>
    <row r="438" spans="1:245">
      <c r="A438" s="55">
        <v>50</v>
      </c>
      <c r="B438" s="55">
        <v>1</v>
      </c>
      <c r="C438" s="55">
        <v>0</v>
      </c>
      <c r="D438" s="55">
        <v>2</v>
      </c>
      <c r="E438" s="55">
        <v>0</v>
      </c>
      <c r="F438" s="55">
        <f>ROUND(F437,O438)</f>
        <v>116550.21</v>
      </c>
      <c r="G438" s="55" t="s">
        <v>216</v>
      </c>
      <c r="H438" s="55" t="s">
        <v>217</v>
      </c>
      <c r="I438" s="55"/>
      <c r="J438" s="55"/>
      <c r="K438" s="55">
        <v>212</v>
      </c>
      <c r="L438" s="55">
        <v>28</v>
      </c>
      <c r="M438" s="55">
        <v>0</v>
      </c>
      <c r="N438" s="55"/>
      <c r="O438" s="55">
        <v>2</v>
      </c>
      <c r="P438" s="55"/>
      <c r="Q438" s="55"/>
      <c r="R438" s="55"/>
      <c r="S438" s="55"/>
      <c r="T438" s="55"/>
      <c r="U438" s="55"/>
      <c r="V438" s="55"/>
      <c r="W438" s="55">
        <v>116550.21</v>
      </c>
      <c r="X438" s="55">
        <v>1</v>
      </c>
      <c r="Y438" s="55">
        <v>116550.21</v>
      </c>
      <c r="Z438" s="55"/>
      <c r="AA438" s="55"/>
      <c r="AB438" s="55"/>
    </row>
    <row r="439" spans="1:245">
      <c r="A439" s="55">
        <v>50</v>
      </c>
      <c r="B439" s="55">
        <v>1</v>
      </c>
      <c r="C439" s="55">
        <v>0</v>
      </c>
      <c r="D439" s="55">
        <v>2</v>
      </c>
      <c r="E439" s="55">
        <v>0</v>
      </c>
      <c r="F439" s="55">
        <f>ROUND(F438*0.2,O439)</f>
        <v>23310.04</v>
      </c>
      <c r="G439" s="55" t="s">
        <v>218</v>
      </c>
      <c r="H439" s="55" t="s">
        <v>219</v>
      </c>
      <c r="I439" s="55"/>
      <c r="J439" s="55"/>
      <c r="K439" s="55">
        <v>212</v>
      </c>
      <c r="L439" s="55">
        <v>29</v>
      </c>
      <c r="M439" s="55">
        <v>0</v>
      </c>
      <c r="N439" s="55"/>
      <c r="O439" s="55">
        <v>2</v>
      </c>
      <c r="P439" s="55"/>
      <c r="Q439" s="55"/>
      <c r="R439" s="55"/>
      <c r="S439" s="55"/>
      <c r="T439" s="55"/>
      <c r="U439" s="55"/>
      <c r="V439" s="55"/>
      <c r="W439" s="55">
        <v>23310.04</v>
      </c>
      <c r="X439" s="55">
        <v>1</v>
      </c>
      <c r="Y439" s="55">
        <v>23310.04</v>
      </c>
      <c r="Z439" s="55"/>
      <c r="AA439" s="55"/>
      <c r="AB439" s="55"/>
    </row>
    <row r="440" spans="1:245">
      <c r="A440" s="55">
        <v>50</v>
      </c>
      <c r="B440" s="55">
        <v>1</v>
      </c>
      <c r="C440" s="55">
        <v>0</v>
      </c>
      <c r="D440" s="55">
        <v>2</v>
      </c>
      <c r="E440" s="55">
        <v>213</v>
      </c>
      <c r="F440" s="55">
        <f>ROUND(F438+F439,O440)</f>
        <v>139860.25</v>
      </c>
      <c r="G440" s="55" t="s">
        <v>220</v>
      </c>
      <c r="H440" s="55" t="s">
        <v>214</v>
      </c>
      <c r="I440" s="55"/>
      <c r="J440" s="55"/>
      <c r="K440" s="55">
        <v>212</v>
      </c>
      <c r="L440" s="55">
        <v>30</v>
      </c>
      <c r="M440" s="55">
        <v>0</v>
      </c>
      <c r="N440" s="55"/>
      <c r="O440" s="55">
        <v>2</v>
      </c>
      <c r="P440" s="55"/>
      <c r="Q440" s="55"/>
      <c r="R440" s="55"/>
      <c r="S440" s="55"/>
      <c r="T440" s="55"/>
      <c r="U440" s="55"/>
      <c r="V440" s="55"/>
      <c r="W440" s="55">
        <v>139860.25</v>
      </c>
      <c r="X440" s="55">
        <v>1</v>
      </c>
      <c r="Y440" s="55">
        <v>139860.25</v>
      </c>
      <c r="Z440" s="55"/>
      <c r="AA440" s="55"/>
      <c r="AB440" s="55"/>
    </row>
    <row r="441" spans="1:245">
      <c r="A441" s="55">
        <v>50</v>
      </c>
      <c r="B441" s="55">
        <v>1</v>
      </c>
      <c r="C441" s="55">
        <v>0</v>
      </c>
      <c r="D441" s="55">
        <v>2</v>
      </c>
      <c r="E441" s="55">
        <v>0</v>
      </c>
      <c r="F441" s="55">
        <f>ROUND(F440*0.5857501461,O441)</f>
        <v>81923.16</v>
      </c>
      <c r="G441" s="55" t="s">
        <v>221</v>
      </c>
      <c r="H441" s="55" t="s">
        <v>222</v>
      </c>
      <c r="I441" s="55"/>
      <c r="J441" s="55"/>
      <c r="K441" s="55">
        <v>212</v>
      </c>
      <c r="L441" s="55">
        <v>31</v>
      </c>
      <c r="M441" s="55">
        <v>0</v>
      </c>
      <c r="N441" s="55"/>
      <c r="O441" s="55">
        <v>2</v>
      </c>
      <c r="P441" s="55"/>
      <c r="Q441" s="55"/>
      <c r="R441" s="55"/>
      <c r="S441" s="55"/>
      <c r="T441" s="55"/>
      <c r="U441" s="55"/>
      <c r="V441" s="55"/>
      <c r="W441" s="55">
        <v>81923.16</v>
      </c>
      <c r="X441" s="55">
        <v>1</v>
      </c>
      <c r="Y441" s="55">
        <v>81923.16</v>
      </c>
      <c r="Z441" s="55"/>
      <c r="AA441" s="55"/>
      <c r="AB441" s="55"/>
    </row>
    <row r="443" spans="1:245">
      <c r="A443" s="52">
        <v>5</v>
      </c>
      <c r="B443" s="52">
        <v>1</v>
      </c>
      <c r="C443" s="52"/>
      <c r="D443" s="52">
        <f>ROW(A452)</f>
        <v>452</v>
      </c>
      <c r="E443" s="52"/>
      <c r="F443" s="52" t="s">
        <v>140</v>
      </c>
      <c r="G443" s="52" t="s">
        <v>223</v>
      </c>
      <c r="H443" s="52"/>
      <c r="I443" s="52">
        <v>0</v>
      </c>
      <c r="J443" s="52"/>
      <c r="K443" s="52">
        <v>-1</v>
      </c>
      <c r="L443" s="52"/>
      <c r="M443" s="52"/>
      <c r="N443" s="52"/>
      <c r="O443" s="52"/>
      <c r="P443" s="52"/>
      <c r="Q443" s="52"/>
      <c r="R443" s="52"/>
      <c r="S443" s="52">
        <v>0</v>
      </c>
      <c r="T443" s="52"/>
      <c r="U443" s="52"/>
      <c r="V443" s="52">
        <v>0</v>
      </c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>
        <v>0</v>
      </c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>
        <v>0</v>
      </c>
    </row>
    <row r="445" spans="1:245">
      <c r="A445" s="53">
        <v>52</v>
      </c>
      <c r="B445" s="53">
        <f t="shared" ref="B445:G445" si="417">B452</f>
        <v>1</v>
      </c>
      <c r="C445" s="53">
        <f t="shared" si="417"/>
        <v>5</v>
      </c>
      <c r="D445" s="53">
        <f t="shared" si="417"/>
        <v>443</v>
      </c>
      <c r="E445" s="53">
        <f t="shared" si="417"/>
        <v>0</v>
      </c>
      <c r="F445" s="53" t="str">
        <f t="shared" si="417"/>
        <v>Новый подраздел</v>
      </c>
      <c r="G445" s="53" t="str">
        <f t="shared" si="417"/>
        <v>Замена бортового камня - 20,0 м.п.</v>
      </c>
      <c r="H445" s="53"/>
      <c r="I445" s="53"/>
      <c r="J445" s="53"/>
      <c r="K445" s="53"/>
      <c r="L445" s="53"/>
      <c r="M445" s="53"/>
      <c r="N445" s="53"/>
      <c r="O445" s="53">
        <f t="shared" ref="O445:AT445" si="418">O452</f>
        <v>24513.5</v>
      </c>
      <c r="P445" s="53">
        <f t="shared" si="418"/>
        <v>11491</v>
      </c>
      <c r="Q445" s="53">
        <f t="shared" si="418"/>
        <v>10059.700000000001</v>
      </c>
      <c r="R445" s="53">
        <f t="shared" si="418"/>
        <v>5529.84</v>
      </c>
      <c r="S445" s="53">
        <f t="shared" si="418"/>
        <v>2962.8</v>
      </c>
      <c r="T445" s="53">
        <f t="shared" si="418"/>
        <v>0</v>
      </c>
      <c r="U445" s="53">
        <f t="shared" si="418"/>
        <v>13.200000000000001</v>
      </c>
      <c r="V445" s="53">
        <f t="shared" si="418"/>
        <v>0</v>
      </c>
      <c r="W445" s="53">
        <f t="shared" si="418"/>
        <v>0</v>
      </c>
      <c r="X445" s="53">
        <f t="shared" si="418"/>
        <v>2073.96</v>
      </c>
      <c r="Y445" s="53">
        <f t="shared" si="418"/>
        <v>296.27999999999997</v>
      </c>
      <c r="Z445" s="53">
        <f t="shared" si="418"/>
        <v>0</v>
      </c>
      <c r="AA445" s="53">
        <f t="shared" si="418"/>
        <v>0</v>
      </c>
      <c r="AB445" s="53">
        <f t="shared" si="418"/>
        <v>24513.5</v>
      </c>
      <c r="AC445" s="53">
        <f t="shared" si="418"/>
        <v>11491</v>
      </c>
      <c r="AD445" s="53">
        <f t="shared" si="418"/>
        <v>10059.700000000001</v>
      </c>
      <c r="AE445" s="53">
        <f t="shared" si="418"/>
        <v>5529.84</v>
      </c>
      <c r="AF445" s="53">
        <f t="shared" si="418"/>
        <v>2962.8</v>
      </c>
      <c r="AG445" s="53">
        <f t="shared" si="418"/>
        <v>0</v>
      </c>
      <c r="AH445" s="53">
        <f t="shared" si="418"/>
        <v>13.200000000000001</v>
      </c>
      <c r="AI445" s="53">
        <f t="shared" si="418"/>
        <v>0</v>
      </c>
      <c r="AJ445" s="53">
        <f t="shared" si="418"/>
        <v>0</v>
      </c>
      <c r="AK445" s="53">
        <f t="shared" si="418"/>
        <v>2073.96</v>
      </c>
      <c r="AL445" s="53">
        <f t="shared" si="418"/>
        <v>296.27999999999997</v>
      </c>
      <c r="AM445" s="53">
        <f t="shared" si="418"/>
        <v>0</v>
      </c>
      <c r="AN445" s="53">
        <f t="shared" si="418"/>
        <v>0</v>
      </c>
      <c r="AO445" s="53">
        <f t="shared" si="418"/>
        <v>0</v>
      </c>
      <c r="AP445" s="53">
        <f t="shared" si="418"/>
        <v>0</v>
      </c>
      <c r="AQ445" s="53">
        <f t="shared" si="418"/>
        <v>0</v>
      </c>
      <c r="AR445" s="53">
        <f t="shared" si="418"/>
        <v>29324.97</v>
      </c>
      <c r="AS445" s="53">
        <f t="shared" si="418"/>
        <v>0</v>
      </c>
      <c r="AT445" s="53">
        <f t="shared" si="418"/>
        <v>0</v>
      </c>
      <c r="AU445" s="53">
        <f t="shared" ref="AU445:BZ445" si="419">AU452</f>
        <v>29324.97</v>
      </c>
      <c r="AV445" s="53">
        <f t="shared" si="419"/>
        <v>11491</v>
      </c>
      <c r="AW445" s="53">
        <f t="shared" si="419"/>
        <v>11491</v>
      </c>
      <c r="AX445" s="53">
        <f t="shared" si="419"/>
        <v>0</v>
      </c>
      <c r="AY445" s="53">
        <f t="shared" si="419"/>
        <v>11491</v>
      </c>
      <c r="AZ445" s="53">
        <f t="shared" si="419"/>
        <v>0</v>
      </c>
      <c r="BA445" s="53">
        <f t="shared" si="419"/>
        <v>0</v>
      </c>
      <c r="BB445" s="53">
        <f t="shared" si="419"/>
        <v>0</v>
      </c>
      <c r="BC445" s="53">
        <f t="shared" si="419"/>
        <v>0</v>
      </c>
      <c r="BD445" s="53">
        <f t="shared" si="419"/>
        <v>0</v>
      </c>
      <c r="BE445" s="53">
        <f t="shared" si="419"/>
        <v>0</v>
      </c>
      <c r="BF445" s="53">
        <f t="shared" si="419"/>
        <v>0</v>
      </c>
      <c r="BG445" s="53">
        <f t="shared" si="419"/>
        <v>0</v>
      </c>
      <c r="BH445" s="53">
        <f t="shared" si="419"/>
        <v>0</v>
      </c>
      <c r="BI445" s="53">
        <f t="shared" si="419"/>
        <v>0</v>
      </c>
      <c r="BJ445" s="53">
        <f t="shared" si="419"/>
        <v>0</v>
      </c>
      <c r="BK445" s="53">
        <f t="shared" si="419"/>
        <v>0</v>
      </c>
      <c r="BL445" s="53">
        <f t="shared" si="419"/>
        <v>0</v>
      </c>
      <c r="BM445" s="53">
        <f t="shared" si="419"/>
        <v>0</v>
      </c>
      <c r="BN445" s="53">
        <f t="shared" si="419"/>
        <v>0</v>
      </c>
      <c r="BO445" s="53">
        <f t="shared" si="419"/>
        <v>0</v>
      </c>
      <c r="BP445" s="53">
        <f t="shared" si="419"/>
        <v>0</v>
      </c>
      <c r="BQ445" s="53">
        <f t="shared" si="419"/>
        <v>0</v>
      </c>
      <c r="BR445" s="53">
        <f t="shared" si="419"/>
        <v>0</v>
      </c>
      <c r="BS445" s="53">
        <f t="shared" si="419"/>
        <v>0</v>
      </c>
      <c r="BT445" s="53">
        <f t="shared" si="419"/>
        <v>0</v>
      </c>
      <c r="BU445" s="53">
        <f t="shared" si="419"/>
        <v>0</v>
      </c>
      <c r="BV445" s="53">
        <f t="shared" si="419"/>
        <v>0</v>
      </c>
      <c r="BW445" s="53">
        <f t="shared" si="419"/>
        <v>0</v>
      </c>
      <c r="BX445" s="53">
        <f t="shared" si="419"/>
        <v>0</v>
      </c>
      <c r="BY445" s="53">
        <f t="shared" si="419"/>
        <v>0</v>
      </c>
      <c r="BZ445" s="53">
        <f t="shared" si="419"/>
        <v>0</v>
      </c>
      <c r="CA445" s="53">
        <f t="shared" ref="CA445:DF445" si="420">CA452</f>
        <v>29324.97</v>
      </c>
      <c r="CB445" s="53">
        <f t="shared" si="420"/>
        <v>0</v>
      </c>
      <c r="CC445" s="53">
        <f t="shared" si="420"/>
        <v>0</v>
      </c>
      <c r="CD445" s="53">
        <f t="shared" si="420"/>
        <v>29324.97</v>
      </c>
      <c r="CE445" s="53">
        <f t="shared" si="420"/>
        <v>11491</v>
      </c>
      <c r="CF445" s="53">
        <f t="shared" si="420"/>
        <v>11491</v>
      </c>
      <c r="CG445" s="53">
        <f t="shared" si="420"/>
        <v>0</v>
      </c>
      <c r="CH445" s="53">
        <f t="shared" si="420"/>
        <v>11491</v>
      </c>
      <c r="CI445" s="53">
        <f t="shared" si="420"/>
        <v>0</v>
      </c>
      <c r="CJ445" s="53">
        <f t="shared" si="420"/>
        <v>0</v>
      </c>
      <c r="CK445" s="53">
        <f t="shared" si="420"/>
        <v>0</v>
      </c>
      <c r="CL445" s="53">
        <f t="shared" si="420"/>
        <v>0</v>
      </c>
      <c r="CM445" s="53">
        <f t="shared" si="420"/>
        <v>0</v>
      </c>
      <c r="CN445" s="53">
        <f t="shared" si="420"/>
        <v>0</v>
      </c>
      <c r="CO445" s="53">
        <f t="shared" si="420"/>
        <v>0</v>
      </c>
      <c r="CP445" s="53">
        <f t="shared" si="420"/>
        <v>0</v>
      </c>
      <c r="CQ445" s="53">
        <f t="shared" si="420"/>
        <v>0</v>
      </c>
      <c r="CR445" s="53">
        <f t="shared" si="420"/>
        <v>0</v>
      </c>
      <c r="CS445" s="53">
        <f t="shared" si="420"/>
        <v>0</v>
      </c>
      <c r="CT445" s="53">
        <f t="shared" si="420"/>
        <v>0</v>
      </c>
      <c r="CU445" s="53">
        <f t="shared" si="420"/>
        <v>0</v>
      </c>
      <c r="CV445" s="53">
        <f t="shared" si="420"/>
        <v>0</v>
      </c>
      <c r="CW445" s="53">
        <f t="shared" si="420"/>
        <v>0</v>
      </c>
      <c r="CX445" s="53">
        <f t="shared" si="420"/>
        <v>0</v>
      </c>
      <c r="CY445" s="53">
        <f t="shared" si="420"/>
        <v>0</v>
      </c>
      <c r="CZ445" s="53">
        <f t="shared" si="420"/>
        <v>0</v>
      </c>
      <c r="DA445" s="53">
        <f t="shared" si="420"/>
        <v>0</v>
      </c>
      <c r="DB445" s="53">
        <f t="shared" si="420"/>
        <v>0</v>
      </c>
      <c r="DC445" s="53">
        <f t="shared" si="420"/>
        <v>0</v>
      </c>
      <c r="DD445" s="53">
        <f t="shared" si="420"/>
        <v>0</v>
      </c>
      <c r="DE445" s="53">
        <f t="shared" si="420"/>
        <v>0</v>
      </c>
      <c r="DF445" s="53">
        <f t="shared" si="420"/>
        <v>0</v>
      </c>
      <c r="DG445" s="54">
        <f t="shared" ref="DG445:EL445" si="421">DG452</f>
        <v>0</v>
      </c>
      <c r="DH445" s="54">
        <f t="shared" si="421"/>
        <v>0</v>
      </c>
      <c r="DI445" s="54">
        <f t="shared" si="421"/>
        <v>0</v>
      </c>
      <c r="DJ445" s="54">
        <f t="shared" si="421"/>
        <v>0</v>
      </c>
      <c r="DK445" s="54">
        <f t="shared" si="421"/>
        <v>0</v>
      </c>
      <c r="DL445" s="54">
        <f t="shared" si="421"/>
        <v>0</v>
      </c>
      <c r="DM445" s="54">
        <f t="shared" si="421"/>
        <v>0</v>
      </c>
      <c r="DN445" s="54">
        <f t="shared" si="421"/>
        <v>0</v>
      </c>
      <c r="DO445" s="54">
        <f t="shared" si="421"/>
        <v>0</v>
      </c>
      <c r="DP445" s="54">
        <f t="shared" si="421"/>
        <v>0</v>
      </c>
      <c r="DQ445" s="54">
        <f t="shared" si="421"/>
        <v>0</v>
      </c>
      <c r="DR445" s="54">
        <f t="shared" si="421"/>
        <v>0</v>
      </c>
      <c r="DS445" s="54">
        <f t="shared" si="421"/>
        <v>0</v>
      </c>
      <c r="DT445" s="54">
        <f t="shared" si="421"/>
        <v>0</v>
      </c>
      <c r="DU445" s="54">
        <f t="shared" si="421"/>
        <v>0</v>
      </c>
      <c r="DV445" s="54">
        <f t="shared" si="421"/>
        <v>0</v>
      </c>
      <c r="DW445" s="54">
        <f t="shared" si="421"/>
        <v>0</v>
      </c>
      <c r="DX445" s="54">
        <f t="shared" si="421"/>
        <v>0</v>
      </c>
      <c r="DY445" s="54">
        <f t="shared" si="421"/>
        <v>0</v>
      </c>
      <c r="DZ445" s="54">
        <f t="shared" si="421"/>
        <v>0</v>
      </c>
      <c r="EA445" s="54">
        <f t="shared" si="421"/>
        <v>0</v>
      </c>
      <c r="EB445" s="54">
        <f t="shared" si="421"/>
        <v>0</v>
      </c>
      <c r="EC445" s="54">
        <f t="shared" si="421"/>
        <v>0</v>
      </c>
      <c r="ED445" s="54">
        <f t="shared" si="421"/>
        <v>0</v>
      </c>
      <c r="EE445" s="54">
        <f t="shared" si="421"/>
        <v>0</v>
      </c>
      <c r="EF445" s="54">
        <f t="shared" si="421"/>
        <v>0</v>
      </c>
      <c r="EG445" s="54">
        <f t="shared" si="421"/>
        <v>0</v>
      </c>
      <c r="EH445" s="54">
        <f t="shared" si="421"/>
        <v>0</v>
      </c>
      <c r="EI445" s="54">
        <f t="shared" si="421"/>
        <v>0</v>
      </c>
      <c r="EJ445" s="54">
        <f t="shared" si="421"/>
        <v>0</v>
      </c>
      <c r="EK445" s="54">
        <f t="shared" si="421"/>
        <v>0</v>
      </c>
      <c r="EL445" s="54">
        <f t="shared" si="421"/>
        <v>0</v>
      </c>
      <c r="EM445" s="54">
        <f t="shared" ref="EM445:FR445" si="422">EM452</f>
        <v>0</v>
      </c>
      <c r="EN445" s="54">
        <f t="shared" si="422"/>
        <v>0</v>
      </c>
      <c r="EO445" s="54">
        <f t="shared" si="422"/>
        <v>0</v>
      </c>
      <c r="EP445" s="54">
        <f t="shared" si="422"/>
        <v>0</v>
      </c>
      <c r="EQ445" s="54">
        <f t="shared" si="422"/>
        <v>0</v>
      </c>
      <c r="ER445" s="54">
        <f t="shared" si="422"/>
        <v>0</v>
      </c>
      <c r="ES445" s="54">
        <f t="shared" si="422"/>
        <v>0</v>
      </c>
      <c r="ET445" s="54">
        <f t="shared" si="422"/>
        <v>0</v>
      </c>
      <c r="EU445" s="54">
        <f t="shared" si="422"/>
        <v>0</v>
      </c>
      <c r="EV445" s="54">
        <f t="shared" si="422"/>
        <v>0</v>
      </c>
      <c r="EW445" s="54">
        <f t="shared" si="422"/>
        <v>0</v>
      </c>
      <c r="EX445" s="54">
        <f t="shared" si="422"/>
        <v>0</v>
      </c>
      <c r="EY445" s="54">
        <f t="shared" si="422"/>
        <v>0</v>
      </c>
      <c r="EZ445" s="54">
        <f t="shared" si="422"/>
        <v>0</v>
      </c>
      <c r="FA445" s="54">
        <f t="shared" si="422"/>
        <v>0</v>
      </c>
      <c r="FB445" s="54">
        <f t="shared" si="422"/>
        <v>0</v>
      </c>
      <c r="FC445" s="54">
        <f t="shared" si="422"/>
        <v>0</v>
      </c>
      <c r="FD445" s="54">
        <f t="shared" si="422"/>
        <v>0</v>
      </c>
      <c r="FE445" s="54">
        <f t="shared" si="422"/>
        <v>0</v>
      </c>
      <c r="FF445" s="54">
        <f t="shared" si="422"/>
        <v>0</v>
      </c>
      <c r="FG445" s="54">
        <f t="shared" si="422"/>
        <v>0</v>
      </c>
      <c r="FH445" s="54">
        <f t="shared" si="422"/>
        <v>0</v>
      </c>
      <c r="FI445" s="54">
        <f t="shared" si="422"/>
        <v>0</v>
      </c>
      <c r="FJ445" s="54">
        <f t="shared" si="422"/>
        <v>0</v>
      </c>
      <c r="FK445" s="54">
        <f t="shared" si="422"/>
        <v>0</v>
      </c>
      <c r="FL445" s="54">
        <f t="shared" si="422"/>
        <v>0</v>
      </c>
      <c r="FM445" s="54">
        <f t="shared" si="422"/>
        <v>0</v>
      </c>
      <c r="FN445" s="54">
        <f t="shared" si="422"/>
        <v>0</v>
      </c>
      <c r="FO445" s="54">
        <f t="shared" si="422"/>
        <v>0</v>
      </c>
      <c r="FP445" s="54">
        <f t="shared" si="422"/>
        <v>0</v>
      </c>
      <c r="FQ445" s="54">
        <f t="shared" si="422"/>
        <v>0</v>
      </c>
      <c r="FR445" s="54">
        <f t="shared" si="422"/>
        <v>0</v>
      </c>
      <c r="FS445" s="54">
        <f t="shared" ref="FS445:GX445" si="423">FS452</f>
        <v>0</v>
      </c>
      <c r="FT445" s="54">
        <f t="shared" si="423"/>
        <v>0</v>
      </c>
      <c r="FU445" s="54">
        <f t="shared" si="423"/>
        <v>0</v>
      </c>
      <c r="FV445" s="54">
        <f t="shared" si="423"/>
        <v>0</v>
      </c>
      <c r="FW445" s="54">
        <f t="shared" si="423"/>
        <v>0</v>
      </c>
      <c r="FX445" s="54">
        <f t="shared" si="423"/>
        <v>0</v>
      </c>
      <c r="FY445" s="54">
        <f t="shared" si="423"/>
        <v>0</v>
      </c>
      <c r="FZ445" s="54">
        <f t="shared" si="423"/>
        <v>0</v>
      </c>
      <c r="GA445" s="54">
        <f t="shared" si="423"/>
        <v>0</v>
      </c>
      <c r="GB445" s="54">
        <f t="shared" si="423"/>
        <v>0</v>
      </c>
      <c r="GC445" s="54">
        <f t="shared" si="423"/>
        <v>0</v>
      </c>
      <c r="GD445" s="54">
        <f t="shared" si="423"/>
        <v>0</v>
      </c>
      <c r="GE445" s="54">
        <f t="shared" si="423"/>
        <v>0</v>
      </c>
      <c r="GF445" s="54">
        <f t="shared" si="423"/>
        <v>0</v>
      </c>
      <c r="GG445" s="54">
        <f t="shared" si="423"/>
        <v>0</v>
      </c>
      <c r="GH445" s="54">
        <f t="shared" si="423"/>
        <v>0</v>
      </c>
      <c r="GI445" s="54">
        <f t="shared" si="423"/>
        <v>0</v>
      </c>
      <c r="GJ445" s="54">
        <f t="shared" si="423"/>
        <v>0</v>
      </c>
      <c r="GK445" s="54">
        <f t="shared" si="423"/>
        <v>0</v>
      </c>
      <c r="GL445" s="54">
        <f t="shared" si="423"/>
        <v>0</v>
      </c>
      <c r="GM445" s="54">
        <f t="shared" si="423"/>
        <v>0</v>
      </c>
      <c r="GN445" s="54">
        <f t="shared" si="423"/>
        <v>0</v>
      </c>
      <c r="GO445" s="54">
        <f t="shared" si="423"/>
        <v>0</v>
      </c>
      <c r="GP445" s="54">
        <f t="shared" si="423"/>
        <v>0</v>
      </c>
      <c r="GQ445" s="54">
        <f t="shared" si="423"/>
        <v>0</v>
      </c>
      <c r="GR445" s="54">
        <f t="shared" si="423"/>
        <v>0</v>
      </c>
      <c r="GS445" s="54">
        <f t="shared" si="423"/>
        <v>0</v>
      </c>
      <c r="GT445" s="54">
        <f t="shared" si="423"/>
        <v>0</v>
      </c>
      <c r="GU445" s="54">
        <f t="shared" si="423"/>
        <v>0</v>
      </c>
      <c r="GV445" s="54">
        <f t="shared" si="423"/>
        <v>0</v>
      </c>
      <c r="GW445" s="54">
        <f t="shared" si="423"/>
        <v>0</v>
      </c>
      <c r="GX445" s="54">
        <f t="shared" si="423"/>
        <v>0</v>
      </c>
    </row>
    <row r="447" spans="1:245">
      <c r="A447">
        <v>17</v>
      </c>
      <c r="B447">
        <v>1</v>
      </c>
      <c r="D447">
        <f>ROW(EtalonRes!A108)</f>
        <v>108</v>
      </c>
      <c r="E447" t="s">
        <v>142</v>
      </c>
      <c r="F447" t="s">
        <v>224</v>
      </c>
      <c r="G447" t="s">
        <v>225</v>
      </c>
      <c r="H447" t="s">
        <v>57</v>
      </c>
      <c r="I447">
        <v>20</v>
      </c>
      <c r="J447">
        <v>0</v>
      </c>
      <c r="K447">
        <v>20</v>
      </c>
      <c r="O447">
        <f t="shared" ref="O447:O450" si="424">ROUND(CP447,2)</f>
        <v>18453.2</v>
      </c>
      <c r="P447">
        <f t="shared" ref="P447:P450" si="425">ROUND(CQ447*I447,2)</f>
        <v>11491</v>
      </c>
      <c r="Q447">
        <f t="shared" ref="Q447:Q450" si="426">ROUND(CR447*I447,2)</f>
        <v>3999.4</v>
      </c>
      <c r="R447">
        <f t="shared" ref="R447:R450" si="427">ROUND(CS447*I447,2)</f>
        <v>2260.4</v>
      </c>
      <c r="S447">
        <f t="shared" ref="S447:S450" si="428">ROUND(CT447*I447,2)</f>
        <v>2962.8</v>
      </c>
      <c r="T447">
        <f t="shared" ref="T447:T450" si="429">ROUND(CU447*I447,2)</f>
        <v>0</v>
      </c>
      <c r="U447">
        <f t="shared" ref="U447:U450" si="430">CV447*I447</f>
        <v>13.200000000000001</v>
      </c>
      <c r="V447">
        <f t="shared" ref="V447:V450" si="431">CW447*I447</f>
        <v>0</v>
      </c>
      <c r="W447">
        <f t="shared" ref="W447:W450" si="432">ROUND(CX447*I447,2)</f>
        <v>0</v>
      </c>
      <c r="X447">
        <f t="shared" ref="X447:X450" si="433">ROUND(CY447,2)</f>
        <v>2073.96</v>
      </c>
      <c r="Y447">
        <f t="shared" ref="Y447:Y450" si="434">ROUND(CZ447,2)</f>
        <v>296.27999999999997</v>
      </c>
      <c r="AA447">
        <v>52146028</v>
      </c>
      <c r="AB447">
        <f t="shared" ref="AB447:AB450" si="435">ROUND((AC447+AD447+AF447),6)</f>
        <v>922.66</v>
      </c>
      <c r="AC447">
        <f t="shared" ref="AC447:AC450" si="436">ROUND((ES447),6)</f>
        <v>574.54999999999995</v>
      </c>
      <c r="AD447">
        <f t="shared" ref="AD447:AD449" si="437">ROUND((((ET447)-(EU447))+AE447),6)</f>
        <v>199.97</v>
      </c>
      <c r="AE447">
        <f t="shared" ref="AE447:AE449" si="438">ROUND((EU447),6)</f>
        <v>113.02</v>
      </c>
      <c r="AF447">
        <f t="shared" ref="AF447:AF449" si="439">ROUND((EV447),6)</f>
        <v>148.13999999999999</v>
      </c>
      <c r="AG447">
        <f t="shared" ref="AG447:AG450" si="440">ROUND((AP447),6)</f>
        <v>0</v>
      </c>
      <c r="AH447">
        <f t="shared" ref="AH447:AH449" si="441">(EW447)</f>
        <v>0.66</v>
      </c>
      <c r="AI447">
        <f t="shared" ref="AI447:AI449" si="442">(EX447)</f>
        <v>0</v>
      </c>
      <c r="AJ447">
        <f t="shared" ref="AJ447:AJ450" si="443">(AS447)</f>
        <v>0</v>
      </c>
      <c r="AK447">
        <v>922.66</v>
      </c>
      <c r="AL447">
        <v>574.54999999999995</v>
      </c>
      <c r="AM447">
        <v>199.97</v>
      </c>
      <c r="AN447">
        <v>113.02</v>
      </c>
      <c r="AO447">
        <v>148.13999999999999</v>
      </c>
      <c r="AP447">
        <v>0</v>
      </c>
      <c r="AQ447">
        <v>0.66</v>
      </c>
      <c r="AR447">
        <v>0</v>
      </c>
      <c r="AS447">
        <v>0</v>
      </c>
      <c r="AT447">
        <v>70</v>
      </c>
      <c r="AU447">
        <v>10</v>
      </c>
      <c r="AV447">
        <v>1</v>
      </c>
      <c r="AW447">
        <v>1</v>
      </c>
      <c r="AZ447">
        <v>1</v>
      </c>
      <c r="BA447">
        <v>1</v>
      </c>
      <c r="BB447">
        <v>1</v>
      </c>
      <c r="BC447">
        <v>1</v>
      </c>
      <c r="BH447">
        <v>0</v>
      </c>
      <c r="BI447">
        <v>4</v>
      </c>
      <c r="BJ447" t="s">
        <v>226</v>
      </c>
      <c r="BM447">
        <v>0</v>
      </c>
      <c r="BN447">
        <v>0</v>
      </c>
      <c r="BP447">
        <v>0</v>
      </c>
      <c r="BQ447">
        <v>1</v>
      </c>
      <c r="BR447">
        <v>0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Z447">
        <v>70</v>
      </c>
      <c r="CA447">
        <v>10</v>
      </c>
      <c r="CE447">
        <v>0</v>
      </c>
      <c r="CF447">
        <v>0</v>
      </c>
      <c r="CG447">
        <v>0</v>
      </c>
      <c r="CM447">
        <v>0</v>
      </c>
      <c r="CO447">
        <v>0</v>
      </c>
      <c r="CP447">
        <f t="shared" ref="CP447:CP450" si="444">(P447+Q447+S447)</f>
        <v>18453.2</v>
      </c>
      <c r="CQ447">
        <f t="shared" ref="CQ447:CQ450" si="445">(AC447*BC447*AW447)</f>
        <v>574.54999999999995</v>
      </c>
      <c r="CR447">
        <f t="shared" ref="CR447:CR449" si="446">((((ET447)*BB447-(EU447)*BS447)+AE447*BS447)*AV447)</f>
        <v>199.97</v>
      </c>
      <c r="CS447">
        <f t="shared" ref="CS447:CS450" si="447">(AE447*BS447*AV447)</f>
        <v>113.02</v>
      </c>
      <c r="CT447">
        <f t="shared" ref="CT447:CT450" si="448">(AF447*BA447*AV447)</f>
        <v>148.13999999999999</v>
      </c>
      <c r="CU447">
        <f t="shared" ref="CU447:CU450" si="449">AG447</f>
        <v>0</v>
      </c>
      <c r="CV447">
        <f t="shared" ref="CV447:CV450" si="450">(AH447*AV447)</f>
        <v>0.66</v>
      </c>
      <c r="CW447">
        <f t="shared" ref="CW447:CW450" si="451">AI447</f>
        <v>0</v>
      </c>
      <c r="CX447">
        <f t="shared" ref="CX447:CX450" si="452">AJ447</f>
        <v>0</v>
      </c>
      <c r="CY447">
        <f t="shared" ref="CY447:CY450" si="453">((S447*BZ447)/100)</f>
        <v>2073.96</v>
      </c>
      <c r="CZ447">
        <f t="shared" ref="CZ447:CZ450" si="454">((S447*CA447)/100)</f>
        <v>296.27999999999997</v>
      </c>
      <c r="DN447">
        <v>0</v>
      </c>
      <c r="DO447">
        <v>0</v>
      </c>
      <c r="DP447">
        <v>1</v>
      </c>
      <c r="DQ447">
        <v>1</v>
      </c>
      <c r="DU447">
        <v>1003</v>
      </c>
      <c r="DV447" t="s">
        <v>57</v>
      </c>
      <c r="DW447" t="s">
        <v>57</v>
      </c>
      <c r="DX447">
        <v>1</v>
      </c>
      <c r="EE447">
        <v>51761345</v>
      </c>
      <c r="EF447">
        <v>1</v>
      </c>
      <c r="EG447" t="s">
        <v>18</v>
      </c>
      <c r="EH447">
        <v>0</v>
      </c>
      <c r="EJ447">
        <v>4</v>
      </c>
      <c r="EK447">
        <v>0</v>
      </c>
      <c r="EL447" t="s">
        <v>146</v>
      </c>
      <c r="EM447" t="s">
        <v>147</v>
      </c>
      <c r="EQ447">
        <v>0</v>
      </c>
      <c r="ER447">
        <v>922.66</v>
      </c>
      <c r="ES447">
        <v>574.54999999999995</v>
      </c>
      <c r="ET447">
        <v>199.97</v>
      </c>
      <c r="EU447">
        <v>113.02</v>
      </c>
      <c r="EV447">
        <v>148.13999999999999</v>
      </c>
      <c r="EW447">
        <v>0.66</v>
      </c>
      <c r="EX447">
        <v>0</v>
      </c>
      <c r="EY447">
        <v>0</v>
      </c>
      <c r="FQ447">
        <v>0</v>
      </c>
      <c r="FR447">
        <f t="shared" ref="FR447:FR450" si="455">ROUND(IF(AND(BH447=3,BI447=3),P447,0),2)</f>
        <v>0</v>
      </c>
      <c r="FS447">
        <v>0</v>
      </c>
      <c r="FX447">
        <v>70</v>
      </c>
      <c r="FY447">
        <v>10</v>
      </c>
      <c r="GD447">
        <v>0</v>
      </c>
      <c r="GF447">
        <v>999669814</v>
      </c>
      <c r="GG447">
        <v>2</v>
      </c>
      <c r="GH447">
        <v>1</v>
      </c>
      <c r="GI447">
        <v>-2</v>
      </c>
      <c r="GJ447">
        <v>0</v>
      </c>
      <c r="GK447">
        <f>ROUND(R447*(R12)/100,2)</f>
        <v>2441.23</v>
      </c>
      <c r="GL447">
        <f t="shared" ref="GL447:GL450" si="456">ROUND(IF(AND(BH447=3,BI447=3,FS447&lt;&gt;0),P447,0),2)</f>
        <v>0</v>
      </c>
      <c r="GM447">
        <f t="shared" ref="GM447:GM448" si="457">ROUND(O447+X447+Y447+GK447,2)+GX447</f>
        <v>23264.67</v>
      </c>
      <c r="GN447">
        <f t="shared" ref="GN447:GN448" si="458">IF(OR(BI447=0,BI447=1),ROUND(O447+X447+Y447+GK447,2),0)</f>
        <v>0</v>
      </c>
      <c r="GO447">
        <f t="shared" ref="GO447:GO448" si="459">IF(BI447=2,ROUND(O447+X447+Y447+GK447,2),0)</f>
        <v>0</v>
      </c>
      <c r="GP447">
        <f t="shared" ref="GP447:GP448" si="460">IF(BI447=4,ROUND(O447+X447+Y447+GK447,2)+GX447,0)</f>
        <v>23264.67</v>
      </c>
      <c r="GR447">
        <v>0</v>
      </c>
      <c r="GS447">
        <v>3</v>
      </c>
      <c r="GT447">
        <v>0</v>
      </c>
      <c r="GV447">
        <f t="shared" ref="GV447:GV450" si="461">ROUND((GT447),6)</f>
        <v>0</v>
      </c>
      <c r="GW447">
        <v>1</v>
      </c>
      <c r="GX447">
        <f t="shared" ref="GX447:GX450" si="462">ROUND(HC447*I447,2)</f>
        <v>0</v>
      </c>
      <c r="HA447">
        <v>0</v>
      </c>
      <c r="HB447">
        <v>0</v>
      </c>
      <c r="HC447">
        <f t="shared" ref="HC447:HC450" si="463">GV447*GW447</f>
        <v>0</v>
      </c>
      <c r="IK447">
        <v>0</v>
      </c>
    </row>
    <row r="448" spans="1:245">
      <c r="A448">
        <v>18</v>
      </c>
      <c r="B448">
        <v>1</v>
      </c>
      <c r="E448" t="s">
        <v>148</v>
      </c>
      <c r="F448" t="s">
        <v>149</v>
      </c>
      <c r="G448" t="s">
        <v>150</v>
      </c>
      <c r="H448" t="s">
        <v>151</v>
      </c>
      <c r="I448">
        <f>I447*J448</f>
        <v>-4.92</v>
      </c>
      <c r="J448">
        <v>-0.246</v>
      </c>
      <c r="K448">
        <v>-0.246</v>
      </c>
      <c r="O448">
        <f t="shared" si="424"/>
        <v>0</v>
      </c>
      <c r="P448">
        <f t="shared" si="425"/>
        <v>0</v>
      </c>
      <c r="Q448">
        <f t="shared" si="426"/>
        <v>0</v>
      </c>
      <c r="R448">
        <f t="shared" si="427"/>
        <v>0</v>
      </c>
      <c r="S448">
        <f t="shared" si="428"/>
        <v>0</v>
      </c>
      <c r="T448">
        <f t="shared" si="429"/>
        <v>0</v>
      </c>
      <c r="U448">
        <f t="shared" si="430"/>
        <v>0</v>
      </c>
      <c r="V448">
        <f t="shared" si="431"/>
        <v>0</v>
      </c>
      <c r="W448">
        <f t="shared" si="432"/>
        <v>0</v>
      </c>
      <c r="X448">
        <f t="shared" si="433"/>
        <v>0</v>
      </c>
      <c r="Y448">
        <f t="shared" si="434"/>
        <v>0</v>
      </c>
      <c r="AA448">
        <v>52146028</v>
      </c>
      <c r="AB448">
        <f t="shared" si="435"/>
        <v>0</v>
      </c>
      <c r="AC448">
        <f t="shared" si="436"/>
        <v>0</v>
      </c>
      <c r="AD448">
        <f t="shared" si="437"/>
        <v>0</v>
      </c>
      <c r="AE448">
        <f t="shared" si="438"/>
        <v>0</v>
      </c>
      <c r="AF448">
        <f t="shared" si="439"/>
        <v>0</v>
      </c>
      <c r="AG448">
        <f t="shared" si="440"/>
        <v>0</v>
      </c>
      <c r="AH448">
        <f t="shared" si="441"/>
        <v>0</v>
      </c>
      <c r="AI448">
        <f t="shared" si="442"/>
        <v>0</v>
      </c>
      <c r="AJ448">
        <f t="shared" si="443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70</v>
      </c>
      <c r="AU448">
        <v>10</v>
      </c>
      <c r="AV448">
        <v>1</v>
      </c>
      <c r="AW448">
        <v>1</v>
      </c>
      <c r="AZ448">
        <v>1</v>
      </c>
      <c r="BA448">
        <v>1</v>
      </c>
      <c r="BB448">
        <v>1</v>
      </c>
      <c r="BC448">
        <v>1</v>
      </c>
      <c r="BH448">
        <v>3</v>
      </c>
      <c r="BI448">
        <v>4</v>
      </c>
      <c r="BM448">
        <v>0</v>
      </c>
      <c r="BN448">
        <v>0</v>
      </c>
      <c r="BP448">
        <v>0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Z448">
        <v>70</v>
      </c>
      <c r="CA448">
        <v>10</v>
      </c>
      <c r="CE448">
        <v>0</v>
      </c>
      <c r="CF448">
        <v>0</v>
      </c>
      <c r="CG448">
        <v>0</v>
      </c>
      <c r="CM448">
        <v>0</v>
      </c>
      <c r="CO448">
        <v>0</v>
      </c>
      <c r="CP448">
        <f t="shared" si="444"/>
        <v>0</v>
      </c>
      <c r="CQ448">
        <f t="shared" si="445"/>
        <v>0</v>
      </c>
      <c r="CR448">
        <f t="shared" si="446"/>
        <v>0</v>
      </c>
      <c r="CS448">
        <f t="shared" si="447"/>
        <v>0</v>
      </c>
      <c r="CT448">
        <f t="shared" si="448"/>
        <v>0</v>
      </c>
      <c r="CU448">
        <f t="shared" si="449"/>
        <v>0</v>
      </c>
      <c r="CV448">
        <f t="shared" si="450"/>
        <v>0</v>
      </c>
      <c r="CW448">
        <f t="shared" si="451"/>
        <v>0</v>
      </c>
      <c r="CX448">
        <f t="shared" si="452"/>
        <v>0</v>
      </c>
      <c r="CY448">
        <f t="shared" si="453"/>
        <v>0</v>
      </c>
      <c r="CZ448">
        <f t="shared" si="454"/>
        <v>0</v>
      </c>
      <c r="DN448">
        <v>0</v>
      </c>
      <c r="DO448">
        <v>0</v>
      </c>
      <c r="DP448">
        <v>1</v>
      </c>
      <c r="DQ448">
        <v>1</v>
      </c>
      <c r="DU448">
        <v>1009</v>
      </c>
      <c r="DV448" t="s">
        <v>151</v>
      </c>
      <c r="DW448" t="s">
        <v>151</v>
      </c>
      <c r="DX448">
        <v>1000</v>
      </c>
      <c r="EE448">
        <v>51761345</v>
      </c>
      <c r="EF448">
        <v>1</v>
      </c>
      <c r="EG448" t="s">
        <v>18</v>
      </c>
      <c r="EH448">
        <v>0</v>
      </c>
      <c r="EJ448">
        <v>4</v>
      </c>
      <c r="EK448">
        <v>0</v>
      </c>
      <c r="EL448" t="s">
        <v>146</v>
      </c>
      <c r="EM448" t="s">
        <v>147</v>
      </c>
      <c r="EQ448">
        <v>32768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FQ448">
        <v>0</v>
      </c>
      <c r="FR448">
        <f t="shared" si="455"/>
        <v>0</v>
      </c>
      <c r="FS448">
        <v>0</v>
      </c>
      <c r="FX448">
        <v>70</v>
      </c>
      <c r="FY448">
        <v>10</v>
      </c>
      <c r="GD448">
        <v>0</v>
      </c>
      <c r="GF448">
        <v>1489638031</v>
      </c>
      <c r="GG448">
        <v>2</v>
      </c>
      <c r="GH448">
        <v>1</v>
      </c>
      <c r="GI448">
        <v>-2</v>
      </c>
      <c r="GJ448">
        <v>0</v>
      </c>
      <c r="GK448">
        <f>ROUND(R448*(R12)/100,2)</f>
        <v>0</v>
      </c>
      <c r="GL448">
        <f t="shared" si="456"/>
        <v>0</v>
      </c>
      <c r="GM448">
        <f t="shared" si="457"/>
        <v>0</v>
      </c>
      <c r="GN448">
        <f t="shared" si="458"/>
        <v>0</v>
      </c>
      <c r="GO448">
        <f t="shared" si="459"/>
        <v>0</v>
      </c>
      <c r="GP448">
        <f t="shared" si="460"/>
        <v>0</v>
      </c>
      <c r="GR448">
        <v>0</v>
      </c>
      <c r="GS448">
        <v>3</v>
      </c>
      <c r="GT448">
        <v>0</v>
      </c>
      <c r="GV448">
        <f t="shared" si="461"/>
        <v>0</v>
      </c>
      <c r="GW448">
        <v>1</v>
      </c>
      <c r="GX448">
        <f t="shared" si="462"/>
        <v>0</v>
      </c>
      <c r="HA448">
        <v>0</v>
      </c>
      <c r="HB448">
        <v>0</v>
      </c>
      <c r="HC448">
        <f t="shared" si="463"/>
        <v>0</v>
      </c>
      <c r="IK448">
        <v>0</v>
      </c>
    </row>
    <row r="449" spans="1:245">
      <c r="A449">
        <v>17</v>
      </c>
      <c r="B449">
        <v>1</v>
      </c>
      <c r="D449">
        <f>ROW(EtalonRes!A110)</f>
        <v>110</v>
      </c>
      <c r="E449" t="s">
        <v>152</v>
      </c>
      <c r="F449" t="s">
        <v>153</v>
      </c>
      <c r="G449" t="s">
        <v>227</v>
      </c>
      <c r="H449" t="s">
        <v>151</v>
      </c>
      <c r="I449">
        <f>ROUND(4.92*0.8,9)</f>
        <v>3.9359999999999999</v>
      </c>
      <c r="J449">
        <v>0</v>
      </c>
      <c r="K449">
        <f>ROUND(4.92*0.8,9)</f>
        <v>3.9359999999999999</v>
      </c>
      <c r="O449">
        <f t="shared" si="424"/>
        <v>240.96</v>
      </c>
      <c r="P449">
        <f t="shared" si="425"/>
        <v>0</v>
      </c>
      <c r="Q449">
        <f t="shared" si="426"/>
        <v>240.96</v>
      </c>
      <c r="R449">
        <f t="shared" si="427"/>
        <v>129.93</v>
      </c>
      <c r="S449">
        <f t="shared" si="428"/>
        <v>0</v>
      </c>
      <c r="T449">
        <f t="shared" si="429"/>
        <v>0</v>
      </c>
      <c r="U449">
        <f t="shared" si="430"/>
        <v>0</v>
      </c>
      <c r="V449">
        <f t="shared" si="431"/>
        <v>0</v>
      </c>
      <c r="W449">
        <f t="shared" si="432"/>
        <v>0</v>
      </c>
      <c r="X449">
        <f t="shared" si="433"/>
        <v>0</v>
      </c>
      <c r="Y449">
        <f t="shared" si="434"/>
        <v>0</v>
      </c>
      <c r="AA449">
        <v>52146028</v>
      </c>
      <c r="AB449">
        <f t="shared" si="435"/>
        <v>61.22</v>
      </c>
      <c r="AC449">
        <f t="shared" si="436"/>
        <v>0</v>
      </c>
      <c r="AD449">
        <f t="shared" si="437"/>
        <v>61.22</v>
      </c>
      <c r="AE449">
        <f t="shared" si="438"/>
        <v>33.01</v>
      </c>
      <c r="AF449">
        <f t="shared" si="439"/>
        <v>0</v>
      </c>
      <c r="AG449">
        <f t="shared" si="440"/>
        <v>0</v>
      </c>
      <c r="AH449">
        <f t="shared" si="441"/>
        <v>0</v>
      </c>
      <c r="AI449">
        <f t="shared" si="442"/>
        <v>0</v>
      </c>
      <c r="AJ449">
        <f t="shared" si="443"/>
        <v>0</v>
      </c>
      <c r="AK449">
        <v>61.22</v>
      </c>
      <c r="AL449">
        <v>0</v>
      </c>
      <c r="AM449">
        <v>61.22</v>
      </c>
      <c r="AN449">
        <v>33.01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Z449">
        <v>1</v>
      </c>
      <c r="BA449">
        <v>1</v>
      </c>
      <c r="BB449">
        <v>1</v>
      </c>
      <c r="BC449">
        <v>1</v>
      </c>
      <c r="BH449">
        <v>0</v>
      </c>
      <c r="BI449">
        <v>4</v>
      </c>
      <c r="BJ449" t="s">
        <v>155</v>
      </c>
      <c r="BM449">
        <v>1</v>
      </c>
      <c r="BN449">
        <v>0</v>
      </c>
      <c r="BP449">
        <v>0</v>
      </c>
      <c r="BQ449">
        <v>1</v>
      </c>
      <c r="BR449">
        <v>0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Z449">
        <v>0</v>
      </c>
      <c r="CA449">
        <v>0</v>
      </c>
      <c r="CE449">
        <v>0</v>
      </c>
      <c r="CF449">
        <v>0</v>
      </c>
      <c r="CG449">
        <v>0</v>
      </c>
      <c r="CM449">
        <v>0</v>
      </c>
      <c r="CO449">
        <v>0</v>
      </c>
      <c r="CP449">
        <f t="shared" si="444"/>
        <v>240.96</v>
      </c>
      <c r="CQ449">
        <f t="shared" si="445"/>
        <v>0</v>
      </c>
      <c r="CR449">
        <f t="shared" si="446"/>
        <v>61.22</v>
      </c>
      <c r="CS449">
        <f t="shared" si="447"/>
        <v>33.01</v>
      </c>
      <c r="CT449">
        <f t="shared" si="448"/>
        <v>0</v>
      </c>
      <c r="CU449">
        <f t="shared" si="449"/>
        <v>0</v>
      </c>
      <c r="CV449">
        <f t="shared" si="450"/>
        <v>0</v>
      </c>
      <c r="CW449">
        <f t="shared" si="451"/>
        <v>0</v>
      </c>
      <c r="CX449">
        <f t="shared" si="452"/>
        <v>0</v>
      </c>
      <c r="CY449">
        <f t="shared" si="453"/>
        <v>0</v>
      </c>
      <c r="CZ449">
        <f t="shared" si="454"/>
        <v>0</v>
      </c>
      <c r="DN449">
        <v>0</v>
      </c>
      <c r="DO449">
        <v>0</v>
      </c>
      <c r="DP449">
        <v>1</v>
      </c>
      <c r="DQ449">
        <v>1</v>
      </c>
      <c r="DU449">
        <v>1009</v>
      </c>
      <c r="DV449" t="s">
        <v>151</v>
      </c>
      <c r="DW449" t="s">
        <v>151</v>
      </c>
      <c r="DX449">
        <v>1000</v>
      </c>
      <c r="EE449">
        <v>51761347</v>
      </c>
      <c r="EF449">
        <v>1</v>
      </c>
      <c r="EG449" t="s">
        <v>18</v>
      </c>
      <c r="EH449">
        <v>0</v>
      </c>
      <c r="EJ449">
        <v>4</v>
      </c>
      <c r="EK449">
        <v>1</v>
      </c>
      <c r="EL449" t="s">
        <v>156</v>
      </c>
      <c r="EM449" t="s">
        <v>147</v>
      </c>
      <c r="EQ449">
        <v>0</v>
      </c>
      <c r="ER449">
        <v>61.22</v>
      </c>
      <c r="ES449">
        <v>0</v>
      </c>
      <c r="ET449">
        <v>61.22</v>
      </c>
      <c r="EU449">
        <v>33.01</v>
      </c>
      <c r="EV449">
        <v>0</v>
      </c>
      <c r="EW449">
        <v>0</v>
      </c>
      <c r="EX449">
        <v>0</v>
      </c>
      <c r="EY449">
        <v>0</v>
      </c>
      <c r="FQ449">
        <v>0</v>
      </c>
      <c r="FR449">
        <f t="shared" si="455"/>
        <v>0</v>
      </c>
      <c r="FS449">
        <v>0</v>
      </c>
      <c r="FX449">
        <v>0</v>
      </c>
      <c r="FY449">
        <v>0</v>
      </c>
      <c r="GD449">
        <v>1</v>
      </c>
      <c r="GF449">
        <v>1602572179</v>
      </c>
      <c r="GG449">
        <v>2</v>
      </c>
      <c r="GH449">
        <v>1</v>
      </c>
      <c r="GI449">
        <v>-2</v>
      </c>
      <c r="GJ449">
        <v>0</v>
      </c>
      <c r="GK449">
        <v>0</v>
      </c>
      <c r="GL449">
        <f t="shared" si="456"/>
        <v>0</v>
      </c>
      <c r="GM449">
        <f t="shared" ref="GM449:GM450" si="464">ROUND(O449+X449+Y449,2)+GX449</f>
        <v>240.96</v>
      </c>
      <c r="GN449">
        <f t="shared" ref="GN449:GN450" si="465">IF(OR(BI449=0,BI449=1),ROUND(O449+X449+Y449,2),0)</f>
        <v>0</v>
      </c>
      <c r="GO449">
        <f t="shared" ref="GO449:GO450" si="466">IF(BI449=2,ROUND(O449+X449+Y449,2),0)</f>
        <v>0</v>
      </c>
      <c r="GP449">
        <f t="shared" ref="GP449:GP450" si="467">IF(BI449=4,ROUND(O449+X449+Y449,2)+GX449,0)</f>
        <v>240.96</v>
      </c>
      <c r="GR449">
        <v>0</v>
      </c>
      <c r="GS449">
        <v>3</v>
      </c>
      <c r="GT449">
        <v>0</v>
      </c>
      <c r="GV449">
        <f t="shared" si="461"/>
        <v>0</v>
      </c>
      <c r="GW449">
        <v>1</v>
      </c>
      <c r="GX449">
        <f t="shared" si="462"/>
        <v>0</v>
      </c>
      <c r="HA449">
        <v>0</v>
      </c>
      <c r="HB449">
        <v>0</v>
      </c>
      <c r="HC449">
        <f t="shared" si="463"/>
        <v>0</v>
      </c>
      <c r="IK449">
        <v>0</v>
      </c>
    </row>
    <row r="450" spans="1:245">
      <c r="A450">
        <v>17</v>
      </c>
      <c r="B450">
        <v>1</v>
      </c>
      <c r="D450">
        <f>ROW(EtalonRes!A112)</f>
        <v>112</v>
      </c>
      <c r="E450" t="s">
        <v>157</v>
      </c>
      <c r="F450" t="s">
        <v>158</v>
      </c>
      <c r="G450" t="s">
        <v>159</v>
      </c>
      <c r="H450" t="s">
        <v>151</v>
      </c>
      <c r="I450">
        <f>ROUND(I449,9)</f>
        <v>3.9359999999999999</v>
      </c>
      <c r="J450">
        <v>0</v>
      </c>
      <c r="K450">
        <f>ROUND(I449,9)</f>
        <v>3.9359999999999999</v>
      </c>
      <c r="O450">
        <f t="shared" si="424"/>
        <v>5819.34</v>
      </c>
      <c r="P450">
        <f t="shared" si="425"/>
        <v>0</v>
      </c>
      <c r="Q450">
        <f t="shared" si="426"/>
        <v>5819.34</v>
      </c>
      <c r="R450">
        <f t="shared" si="427"/>
        <v>3139.51</v>
      </c>
      <c r="S450">
        <f t="shared" si="428"/>
        <v>0</v>
      </c>
      <c r="T450">
        <f t="shared" si="429"/>
        <v>0</v>
      </c>
      <c r="U450">
        <f t="shared" si="430"/>
        <v>0</v>
      </c>
      <c r="V450">
        <f t="shared" si="431"/>
        <v>0</v>
      </c>
      <c r="W450">
        <f t="shared" si="432"/>
        <v>0</v>
      </c>
      <c r="X450">
        <f t="shared" si="433"/>
        <v>0</v>
      </c>
      <c r="Y450">
        <f t="shared" si="434"/>
        <v>0</v>
      </c>
      <c r="AA450">
        <v>52146028</v>
      </c>
      <c r="AB450">
        <f t="shared" si="435"/>
        <v>1478.49</v>
      </c>
      <c r="AC450">
        <f t="shared" si="436"/>
        <v>0</v>
      </c>
      <c r="AD450">
        <f>ROUND(((((ET450*51))-((EU450*51)))+AE450),6)</f>
        <v>1478.49</v>
      </c>
      <c r="AE450">
        <f>ROUND(((EU450*51)),6)</f>
        <v>797.64</v>
      </c>
      <c r="AF450">
        <f>ROUND(((EV450*51)),6)</f>
        <v>0</v>
      </c>
      <c r="AG450">
        <f t="shared" si="440"/>
        <v>0</v>
      </c>
      <c r="AH450">
        <f>((EW450*51))</f>
        <v>0</v>
      </c>
      <c r="AI450">
        <f>((EX450*51))</f>
        <v>0</v>
      </c>
      <c r="AJ450">
        <f t="shared" si="443"/>
        <v>0</v>
      </c>
      <c r="AK450">
        <v>28.99</v>
      </c>
      <c r="AL450">
        <v>0</v>
      </c>
      <c r="AM450">
        <v>28.99</v>
      </c>
      <c r="AN450">
        <v>15.64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Z450">
        <v>1</v>
      </c>
      <c r="BA450">
        <v>1</v>
      </c>
      <c r="BB450">
        <v>1</v>
      </c>
      <c r="BC450">
        <v>1</v>
      </c>
      <c r="BH450">
        <v>0</v>
      </c>
      <c r="BI450">
        <v>4</v>
      </c>
      <c r="BJ450" t="s">
        <v>160</v>
      </c>
      <c r="BM450">
        <v>1</v>
      </c>
      <c r="BN450">
        <v>0</v>
      </c>
      <c r="BP450">
        <v>0</v>
      </c>
      <c r="BQ450">
        <v>1</v>
      </c>
      <c r="BR450">
        <v>0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Z450">
        <v>0</v>
      </c>
      <c r="CA450">
        <v>0</v>
      </c>
      <c r="CE450">
        <v>0</v>
      </c>
      <c r="CF450">
        <v>0</v>
      </c>
      <c r="CG450">
        <v>0</v>
      </c>
      <c r="CM450">
        <v>0</v>
      </c>
      <c r="CO450">
        <v>0</v>
      </c>
      <c r="CP450">
        <f t="shared" si="444"/>
        <v>5819.34</v>
      </c>
      <c r="CQ450">
        <f t="shared" si="445"/>
        <v>0</v>
      </c>
      <c r="CR450">
        <f>(((((ET450*51))*BB450-((EU450*51))*BS450)+AE450*BS450)*AV450)</f>
        <v>1478.49</v>
      </c>
      <c r="CS450">
        <f t="shared" si="447"/>
        <v>797.64</v>
      </c>
      <c r="CT450">
        <f t="shared" si="448"/>
        <v>0</v>
      </c>
      <c r="CU450">
        <f t="shared" si="449"/>
        <v>0</v>
      </c>
      <c r="CV450">
        <f t="shared" si="450"/>
        <v>0</v>
      </c>
      <c r="CW450">
        <f t="shared" si="451"/>
        <v>0</v>
      </c>
      <c r="CX450">
        <f t="shared" si="452"/>
        <v>0</v>
      </c>
      <c r="CY450">
        <f t="shared" si="453"/>
        <v>0</v>
      </c>
      <c r="CZ450">
        <f t="shared" si="454"/>
        <v>0</v>
      </c>
      <c r="DE450" t="s">
        <v>161</v>
      </c>
      <c r="DF450" t="s">
        <v>161</v>
      </c>
      <c r="DG450" t="s">
        <v>161</v>
      </c>
      <c r="DI450" t="s">
        <v>161</v>
      </c>
      <c r="DJ450" t="s">
        <v>161</v>
      </c>
      <c r="DN450">
        <v>0</v>
      </c>
      <c r="DO450">
        <v>0</v>
      </c>
      <c r="DP450">
        <v>1</v>
      </c>
      <c r="DQ450">
        <v>1</v>
      </c>
      <c r="DU450">
        <v>1009</v>
      </c>
      <c r="DV450" t="s">
        <v>151</v>
      </c>
      <c r="DW450" t="s">
        <v>151</v>
      </c>
      <c r="DX450">
        <v>1000</v>
      </c>
      <c r="EE450">
        <v>51761347</v>
      </c>
      <c r="EF450">
        <v>1</v>
      </c>
      <c r="EG450" t="s">
        <v>18</v>
      </c>
      <c r="EH450">
        <v>0</v>
      </c>
      <c r="EJ450">
        <v>4</v>
      </c>
      <c r="EK450">
        <v>1</v>
      </c>
      <c r="EL450" t="s">
        <v>156</v>
      </c>
      <c r="EM450" t="s">
        <v>147</v>
      </c>
      <c r="EQ450">
        <v>0</v>
      </c>
      <c r="ER450">
        <v>28.99</v>
      </c>
      <c r="ES450">
        <v>0</v>
      </c>
      <c r="ET450">
        <v>28.99</v>
      </c>
      <c r="EU450">
        <v>15.64</v>
      </c>
      <c r="EV450">
        <v>0</v>
      </c>
      <c r="EW450">
        <v>0</v>
      </c>
      <c r="EX450">
        <v>0</v>
      </c>
      <c r="EY450">
        <v>0</v>
      </c>
      <c r="FQ450">
        <v>0</v>
      </c>
      <c r="FR450">
        <f t="shared" si="455"/>
        <v>0</v>
      </c>
      <c r="FS450">
        <v>0</v>
      </c>
      <c r="FX450">
        <v>0</v>
      </c>
      <c r="FY450">
        <v>0</v>
      </c>
      <c r="GD450">
        <v>1</v>
      </c>
      <c r="GF450">
        <v>-1355325295</v>
      </c>
      <c r="GG450">
        <v>2</v>
      </c>
      <c r="GH450">
        <v>1</v>
      </c>
      <c r="GI450">
        <v>-2</v>
      </c>
      <c r="GJ450">
        <v>0</v>
      </c>
      <c r="GK450">
        <v>0</v>
      </c>
      <c r="GL450">
        <f t="shared" si="456"/>
        <v>0</v>
      </c>
      <c r="GM450">
        <f t="shared" si="464"/>
        <v>5819.34</v>
      </c>
      <c r="GN450">
        <f t="shared" si="465"/>
        <v>0</v>
      </c>
      <c r="GO450">
        <f t="shared" si="466"/>
        <v>0</v>
      </c>
      <c r="GP450">
        <f t="shared" si="467"/>
        <v>5819.34</v>
      </c>
      <c r="GR450">
        <v>0</v>
      </c>
      <c r="GS450">
        <v>3</v>
      </c>
      <c r="GT450">
        <v>0</v>
      </c>
      <c r="GV450">
        <f t="shared" si="461"/>
        <v>0</v>
      </c>
      <c r="GW450">
        <v>1</v>
      </c>
      <c r="GX450">
        <f t="shared" si="462"/>
        <v>0</v>
      </c>
      <c r="HA450">
        <v>0</v>
      </c>
      <c r="HB450">
        <v>0</v>
      </c>
      <c r="HC450">
        <f t="shared" si="463"/>
        <v>0</v>
      </c>
      <c r="IK450">
        <v>0</v>
      </c>
    </row>
    <row r="452" spans="1:245">
      <c r="A452" s="53">
        <v>51</v>
      </c>
      <c r="B452" s="53">
        <f>B443</f>
        <v>1</v>
      </c>
      <c r="C452" s="53">
        <f>A443</f>
        <v>5</v>
      </c>
      <c r="D452" s="53">
        <f>ROW(A443)</f>
        <v>443</v>
      </c>
      <c r="E452" s="53"/>
      <c r="F452" s="53" t="str">
        <f>IF(F443&lt;&gt;"",F443,"")</f>
        <v>Новый подраздел</v>
      </c>
      <c r="G452" s="53" t="str">
        <f>IF(G443&lt;&gt;"",G443,"")</f>
        <v>Замена бортового камня - 20,0 м.п.</v>
      </c>
      <c r="H452" s="53">
        <v>0</v>
      </c>
      <c r="I452" s="53"/>
      <c r="J452" s="53"/>
      <c r="K452" s="53"/>
      <c r="L452" s="53"/>
      <c r="M452" s="53"/>
      <c r="N452" s="53"/>
      <c r="O452" s="53">
        <f t="shared" ref="O452:T452" si="468">ROUND(AB452,2)</f>
        <v>24513.5</v>
      </c>
      <c r="P452" s="53">
        <f t="shared" si="468"/>
        <v>11491</v>
      </c>
      <c r="Q452" s="53">
        <f t="shared" si="468"/>
        <v>10059.700000000001</v>
      </c>
      <c r="R452" s="53">
        <f t="shared" si="468"/>
        <v>5529.84</v>
      </c>
      <c r="S452" s="53">
        <f t="shared" si="468"/>
        <v>2962.8</v>
      </c>
      <c r="T452" s="53">
        <f t="shared" si="468"/>
        <v>0</v>
      </c>
      <c r="U452" s="53">
        <f>AH452</f>
        <v>13.200000000000001</v>
      </c>
      <c r="V452" s="53">
        <f>AI452</f>
        <v>0</v>
      </c>
      <c r="W452" s="53">
        <f>ROUND(AJ452,2)</f>
        <v>0</v>
      </c>
      <c r="X452" s="53">
        <f>ROUND(AK452,2)</f>
        <v>2073.96</v>
      </c>
      <c r="Y452" s="53">
        <f>ROUND(AL452,2)</f>
        <v>296.27999999999997</v>
      </c>
      <c r="Z452" s="53"/>
      <c r="AA452" s="53"/>
      <c r="AB452" s="53">
        <f>ROUND(SUMIF(AA447:AA450,"=52146028",O447:O450),2)</f>
        <v>24513.5</v>
      </c>
      <c r="AC452" s="53">
        <f>ROUND(SUMIF(AA447:AA450,"=52146028",P447:P450),2)</f>
        <v>11491</v>
      </c>
      <c r="AD452" s="53">
        <f>ROUND(SUMIF(AA447:AA450,"=52146028",Q447:Q450),2)</f>
        <v>10059.700000000001</v>
      </c>
      <c r="AE452" s="53">
        <f>ROUND(SUMIF(AA447:AA450,"=52146028",R447:R450),2)</f>
        <v>5529.84</v>
      </c>
      <c r="AF452" s="53">
        <f>ROUND(SUMIF(AA447:AA450,"=52146028",S447:S450),2)</f>
        <v>2962.8</v>
      </c>
      <c r="AG452" s="53">
        <f>ROUND(SUMIF(AA447:AA450,"=52146028",T447:T450),2)</f>
        <v>0</v>
      </c>
      <c r="AH452" s="53">
        <f>SUMIF(AA447:AA450,"=52146028",U447:U450)</f>
        <v>13.200000000000001</v>
      </c>
      <c r="AI452" s="53">
        <f>SUMIF(AA447:AA450,"=52146028",V447:V450)</f>
        <v>0</v>
      </c>
      <c r="AJ452" s="53">
        <f>ROUND(SUMIF(AA447:AA450,"=52146028",W447:W450),2)</f>
        <v>0</v>
      </c>
      <c r="AK452" s="53">
        <f>ROUND(SUMIF(AA447:AA450,"=52146028",X447:X450),2)</f>
        <v>2073.96</v>
      </c>
      <c r="AL452" s="53">
        <f>ROUND(SUMIF(AA447:AA450,"=52146028",Y447:Y450),2)</f>
        <v>296.27999999999997</v>
      </c>
      <c r="AM452" s="53"/>
      <c r="AN452" s="53"/>
      <c r="AO452" s="53">
        <f t="shared" ref="AO452:BD452" si="469">ROUND(BX452,2)</f>
        <v>0</v>
      </c>
      <c r="AP452" s="53">
        <f t="shared" si="469"/>
        <v>0</v>
      </c>
      <c r="AQ452" s="53">
        <f t="shared" si="469"/>
        <v>0</v>
      </c>
      <c r="AR452" s="53">
        <f t="shared" si="469"/>
        <v>29324.97</v>
      </c>
      <c r="AS452" s="53">
        <f t="shared" si="469"/>
        <v>0</v>
      </c>
      <c r="AT452" s="53">
        <f t="shared" si="469"/>
        <v>0</v>
      </c>
      <c r="AU452" s="53">
        <f t="shared" si="469"/>
        <v>29324.97</v>
      </c>
      <c r="AV452" s="53">
        <f t="shared" si="469"/>
        <v>11491</v>
      </c>
      <c r="AW452" s="53">
        <f t="shared" si="469"/>
        <v>11491</v>
      </c>
      <c r="AX452" s="53">
        <f t="shared" si="469"/>
        <v>0</v>
      </c>
      <c r="AY452" s="53">
        <f t="shared" si="469"/>
        <v>11491</v>
      </c>
      <c r="AZ452" s="53">
        <f t="shared" si="469"/>
        <v>0</v>
      </c>
      <c r="BA452" s="53">
        <f t="shared" si="469"/>
        <v>0</v>
      </c>
      <c r="BB452" s="53">
        <f t="shared" si="469"/>
        <v>0</v>
      </c>
      <c r="BC452" s="53">
        <f t="shared" si="469"/>
        <v>0</v>
      </c>
      <c r="BD452" s="53">
        <f t="shared" si="469"/>
        <v>0</v>
      </c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>
        <f>ROUND(SUMIF(AA447:AA450,"=52146028",FQ447:FQ450),2)</f>
        <v>0</v>
      </c>
      <c r="BY452" s="53">
        <f>ROUND(SUMIF(AA447:AA450,"=52146028",FR447:FR450),2)</f>
        <v>0</v>
      </c>
      <c r="BZ452" s="53">
        <f>ROUND(SUMIF(AA447:AA450,"=52146028",GL447:GL450),2)</f>
        <v>0</v>
      </c>
      <c r="CA452" s="53">
        <f>ROUND(SUMIF(AA447:AA450,"=52146028",GM447:GM450),2)</f>
        <v>29324.97</v>
      </c>
      <c r="CB452" s="53">
        <f>ROUND(SUMIF(AA447:AA450,"=52146028",GN447:GN450),2)</f>
        <v>0</v>
      </c>
      <c r="CC452" s="53">
        <f>ROUND(SUMIF(AA447:AA450,"=52146028",GO447:GO450),2)</f>
        <v>0</v>
      </c>
      <c r="CD452" s="53">
        <f>ROUND(SUMIF(AA447:AA450,"=52146028",GP447:GP450),2)</f>
        <v>29324.97</v>
      </c>
      <c r="CE452" s="53">
        <f>AC452-BX452</f>
        <v>11491</v>
      </c>
      <c r="CF452" s="53">
        <f>AC452-BY452</f>
        <v>11491</v>
      </c>
      <c r="CG452" s="53">
        <f>BX452-BZ452</f>
        <v>0</v>
      </c>
      <c r="CH452" s="53">
        <f>AC452-BX452-BY452+BZ452</f>
        <v>11491</v>
      </c>
      <c r="CI452" s="53">
        <f>BY452-BZ452</f>
        <v>0</v>
      </c>
      <c r="CJ452" s="53">
        <f>ROUND(SUMIF(AA447:AA450,"=52146028",GX447:GX450),2)</f>
        <v>0</v>
      </c>
      <c r="CK452" s="53">
        <f>ROUND(SUMIF(AA447:AA450,"=52146028",GY447:GY450),2)</f>
        <v>0</v>
      </c>
      <c r="CL452" s="53">
        <f>ROUND(SUMIF(AA447:AA450,"=52146028",GZ447:GZ450),2)</f>
        <v>0</v>
      </c>
      <c r="CM452" s="53">
        <f>ROUND(SUMIF(AA447:AA450,"=52146028",HD447:HD450),2)</f>
        <v>0</v>
      </c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  <c r="DR452" s="54"/>
      <c r="DS452" s="54"/>
      <c r="DT452" s="54"/>
      <c r="DU452" s="54"/>
      <c r="DV452" s="54"/>
      <c r="DW452" s="54"/>
      <c r="DX452" s="54"/>
      <c r="DY452" s="54"/>
      <c r="DZ452" s="54"/>
      <c r="EA452" s="54"/>
      <c r="EB452" s="54"/>
      <c r="EC452" s="54"/>
      <c r="ED452" s="54"/>
      <c r="EE452" s="54"/>
      <c r="EF452" s="54"/>
      <c r="EG452" s="54"/>
      <c r="EH452" s="54"/>
      <c r="EI452" s="54"/>
      <c r="EJ452" s="54"/>
      <c r="EK452" s="54"/>
      <c r="EL452" s="54"/>
      <c r="EM452" s="54"/>
      <c r="EN452" s="54"/>
      <c r="EO452" s="54"/>
      <c r="EP452" s="54"/>
      <c r="EQ452" s="54"/>
      <c r="ER452" s="54"/>
      <c r="ES452" s="54"/>
      <c r="ET452" s="54"/>
      <c r="EU452" s="54"/>
      <c r="EV452" s="54"/>
      <c r="EW452" s="54"/>
      <c r="EX452" s="54"/>
      <c r="EY452" s="54"/>
      <c r="EZ452" s="54"/>
      <c r="FA452" s="54"/>
      <c r="FB452" s="54"/>
      <c r="FC452" s="54"/>
      <c r="FD452" s="54"/>
      <c r="FE452" s="54"/>
      <c r="FF452" s="54"/>
      <c r="FG452" s="54"/>
      <c r="FH452" s="54"/>
      <c r="FI452" s="54"/>
      <c r="FJ452" s="54"/>
      <c r="FK452" s="54"/>
      <c r="FL452" s="54"/>
      <c r="FM452" s="54"/>
      <c r="FN452" s="54"/>
      <c r="FO452" s="54"/>
      <c r="FP452" s="54"/>
      <c r="FQ452" s="54"/>
      <c r="FR452" s="54"/>
      <c r="FS452" s="54"/>
      <c r="FT452" s="54"/>
      <c r="FU452" s="54"/>
      <c r="FV452" s="54"/>
      <c r="FW452" s="54"/>
      <c r="FX452" s="54"/>
      <c r="FY452" s="54"/>
      <c r="FZ452" s="54"/>
      <c r="GA452" s="54"/>
      <c r="GB452" s="54"/>
      <c r="GC452" s="54"/>
      <c r="GD452" s="54"/>
      <c r="GE452" s="54"/>
      <c r="GF452" s="54"/>
      <c r="GG452" s="54"/>
      <c r="GH452" s="54"/>
      <c r="GI452" s="54"/>
      <c r="GJ452" s="54"/>
      <c r="GK452" s="54"/>
      <c r="GL452" s="54"/>
      <c r="GM452" s="54"/>
      <c r="GN452" s="54"/>
      <c r="GO452" s="54"/>
      <c r="GP452" s="54"/>
      <c r="GQ452" s="54"/>
      <c r="GR452" s="54"/>
      <c r="GS452" s="54"/>
      <c r="GT452" s="54"/>
      <c r="GU452" s="54"/>
      <c r="GV452" s="54"/>
      <c r="GW452" s="54"/>
      <c r="GX452" s="54">
        <v>0</v>
      </c>
    </row>
    <row r="454" spans="1:245">
      <c r="A454" s="55">
        <v>50</v>
      </c>
      <c r="B454" s="55">
        <v>0</v>
      </c>
      <c r="C454" s="55">
        <v>0</v>
      </c>
      <c r="D454" s="55">
        <v>1</v>
      </c>
      <c r="E454" s="55">
        <v>201</v>
      </c>
      <c r="F454" s="55">
        <f>ROUND(Source!O452,O454)</f>
        <v>24513.5</v>
      </c>
      <c r="G454" s="55" t="s">
        <v>162</v>
      </c>
      <c r="H454" s="55" t="s">
        <v>163</v>
      </c>
      <c r="I454" s="55"/>
      <c r="J454" s="55"/>
      <c r="K454" s="55">
        <v>201</v>
      </c>
      <c r="L454" s="55">
        <v>1</v>
      </c>
      <c r="M454" s="55">
        <v>3</v>
      </c>
      <c r="N454" s="55"/>
      <c r="O454" s="55">
        <v>2</v>
      </c>
      <c r="P454" s="55"/>
      <c r="Q454" s="55"/>
      <c r="R454" s="55"/>
      <c r="S454" s="55"/>
      <c r="T454" s="55"/>
      <c r="U454" s="55"/>
      <c r="V454" s="55"/>
      <c r="W454" s="55">
        <v>24513.5</v>
      </c>
      <c r="X454" s="55">
        <v>1</v>
      </c>
      <c r="Y454" s="55">
        <v>24513.5</v>
      </c>
      <c r="Z454" s="55"/>
      <c r="AA454" s="55"/>
      <c r="AB454" s="55"/>
    </row>
    <row r="455" spans="1:245">
      <c r="A455" s="55">
        <v>50</v>
      </c>
      <c r="B455" s="55">
        <v>0</v>
      </c>
      <c r="C455" s="55">
        <v>0</v>
      </c>
      <c r="D455" s="55">
        <v>1</v>
      </c>
      <c r="E455" s="55">
        <v>202</v>
      </c>
      <c r="F455" s="55">
        <f>ROUND(Source!P452,O455)</f>
        <v>11491</v>
      </c>
      <c r="G455" s="55" t="s">
        <v>164</v>
      </c>
      <c r="H455" s="55" t="s">
        <v>165</v>
      </c>
      <c r="I455" s="55"/>
      <c r="J455" s="55"/>
      <c r="K455" s="55">
        <v>202</v>
      </c>
      <c r="L455" s="55">
        <v>2</v>
      </c>
      <c r="M455" s="55">
        <v>3</v>
      </c>
      <c r="N455" s="55"/>
      <c r="O455" s="55">
        <v>2</v>
      </c>
      <c r="P455" s="55"/>
      <c r="Q455" s="55"/>
      <c r="R455" s="55"/>
      <c r="S455" s="55"/>
      <c r="T455" s="55"/>
      <c r="U455" s="55"/>
      <c r="V455" s="55"/>
      <c r="W455" s="55">
        <v>11491</v>
      </c>
      <c r="X455" s="55">
        <v>1</v>
      </c>
      <c r="Y455" s="55">
        <v>11491</v>
      </c>
      <c r="Z455" s="55"/>
      <c r="AA455" s="55"/>
      <c r="AB455" s="55"/>
    </row>
    <row r="456" spans="1:245">
      <c r="A456" s="55">
        <v>50</v>
      </c>
      <c r="B456" s="55">
        <v>0</v>
      </c>
      <c r="C456" s="55">
        <v>0</v>
      </c>
      <c r="D456" s="55">
        <v>1</v>
      </c>
      <c r="E456" s="55">
        <v>222</v>
      </c>
      <c r="F456" s="55">
        <f>ROUND(Source!AO452,O456)</f>
        <v>0</v>
      </c>
      <c r="G456" s="55" t="s">
        <v>166</v>
      </c>
      <c r="H456" s="55" t="s">
        <v>167</v>
      </c>
      <c r="I456" s="55"/>
      <c r="J456" s="55"/>
      <c r="K456" s="55">
        <v>222</v>
      </c>
      <c r="L456" s="55">
        <v>3</v>
      </c>
      <c r="M456" s="55">
        <v>3</v>
      </c>
      <c r="N456" s="55"/>
      <c r="O456" s="55">
        <v>2</v>
      </c>
      <c r="P456" s="55"/>
      <c r="Q456" s="55"/>
      <c r="R456" s="55"/>
      <c r="S456" s="55"/>
      <c r="T456" s="55"/>
      <c r="U456" s="55"/>
      <c r="V456" s="55"/>
      <c r="W456" s="55">
        <v>0</v>
      </c>
      <c r="X456" s="55">
        <v>1</v>
      </c>
      <c r="Y456" s="55">
        <v>0</v>
      </c>
      <c r="Z456" s="55"/>
      <c r="AA456" s="55"/>
      <c r="AB456" s="55"/>
    </row>
    <row r="457" spans="1:245">
      <c r="A457" s="55">
        <v>50</v>
      </c>
      <c r="B457" s="55">
        <v>0</v>
      </c>
      <c r="C457" s="55">
        <v>0</v>
      </c>
      <c r="D457" s="55">
        <v>1</v>
      </c>
      <c r="E457" s="55">
        <v>225</v>
      </c>
      <c r="F457" s="55">
        <f>ROUND(Source!AV452,O457)</f>
        <v>11491</v>
      </c>
      <c r="G457" s="55" t="s">
        <v>168</v>
      </c>
      <c r="H457" s="55" t="s">
        <v>169</v>
      </c>
      <c r="I457" s="55"/>
      <c r="J457" s="55"/>
      <c r="K457" s="55">
        <v>225</v>
      </c>
      <c r="L457" s="55">
        <v>4</v>
      </c>
      <c r="M457" s="55">
        <v>3</v>
      </c>
      <c r="N457" s="55"/>
      <c r="O457" s="55">
        <v>2</v>
      </c>
      <c r="P457" s="55"/>
      <c r="Q457" s="55"/>
      <c r="R457" s="55"/>
      <c r="S457" s="55"/>
      <c r="T457" s="55"/>
      <c r="U457" s="55"/>
      <c r="V457" s="55"/>
      <c r="W457" s="55">
        <v>11491</v>
      </c>
      <c r="X457" s="55">
        <v>1</v>
      </c>
      <c r="Y457" s="55">
        <v>11491</v>
      </c>
      <c r="Z457" s="55"/>
      <c r="AA457" s="55"/>
      <c r="AB457" s="55"/>
    </row>
    <row r="458" spans="1:245">
      <c r="A458" s="55">
        <v>50</v>
      </c>
      <c r="B458" s="55">
        <v>0</v>
      </c>
      <c r="C458" s="55">
        <v>0</v>
      </c>
      <c r="D458" s="55">
        <v>1</v>
      </c>
      <c r="E458" s="55">
        <v>226</v>
      </c>
      <c r="F458" s="55">
        <f>ROUND(Source!AW452,O458)</f>
        <v>11491</v>
      </c>
      <c r="G458" s="55" t="s">
        <v>170</v>
      </c>
      <c r="H458" s="55" t="s">
        <v>171</v>
      </c>
      <c r="I458" s="55"/>
      <c r="J458" s="55"/>
      <c r="K458" s="55">
        <v>226</v>
      </c>
      <c r="L458" s="55">
        <v>5</v>
      </c>
      <c r="M458" s="55">
        <v>3</v>
      </c>
      <c r="N458" s="55"/>
      <c r="O458" s="55">
        <v>2</v>
      </c>
      <c r="P458" s="55"/>
      <c r="Q458" s="55"/>
      <c r="R458" s="55"/>
      <c r="S458" s="55"/>
      <c r="T458" s="55"/>
      <c r="U458" s="55"/>
      <c r="V458" s="55"/>
      <c r="W458" s="55">
        <v>11491</v>
      </c>
      <c r="X458" s="55">
        <v>1</v>
      </c>
      <c r="Y458" s="55">
        <v>11491</v>
      </c>
      <c r="Z458" s="55"/>
      <c r="AA458" s="55"/>
      <c r="AB458" s="55"/>
    </row>
    <row r="459" spans="1:245">
      <c r="A459" s="55">
        <v>50</v>
      </c>
      <c r="B459" s="55">
        <v>0</v>
      </c>
      <c r="C459" s="55">
        <v>0</v>
      </c>
      <c r="D459" s="55">
        <v>1</v>
      </c>
      <c r="E459" s="55">
        <v>227</v>
      </c>
      <c r="F459" s="55">
        <f>ROUND(Source!AX452,O459)</f>
        <v>0</v>
      </c>
      <c r="G459" s="55" t="s">
        <v>172</v>
      </c>
      <c r="H459" s="55" t="s">
        <v>173</v>
      </c>
      <c r="I459" s="55"/>
      <c r="J459" s="55"/>
      <c r="K459" s="55">
        <v>227</v>
      </c>
      <c r="L459" s="55">
        <v>6</v>
      </c>
      <c r="M459" s="55">
        <v>3</v>
      </c>
      <c r="N459" s="55"/>
      <c r="O459" s="55">
        <v>2</v>
      </c>
      <c r="P459" s="55"/>
      <c r="Q459" s="55"/>
      <c r="R459" s="55"/>
      <c r="S459" s="55"/>
      <c r="T459" s="55"/>
      <c r="U459" s="55"/>
      <c r="V459" s="55"/>
      <c r="W459" s="55">
        <v>0</v>
      </c>
      <c r="X459" s="55">
        <v>1</v>
      </c>
      <c r="Y459" s="55">
        <v>0</v>
      </c>
      <c r="Z459" s="55"/>
      <c r="AA459" s="55"/>
      <c r="AB459" s="55"/>
    </row>
    <row r="460" spans="1:245">
      <c r="A460" s="55">
        <v>50</v>
      </c>
      <c r="B460" s="55">
        <v>0</v>
      </c>
      <c r="C460" s="55">
        <v>0</v>
      </c>
      <c r="D460" s="55">
        <v>1</v>
      </c>
      <c r="E460" s="55">
        <v>228</v>
      </c>
      <c r="F460" s="55">
        <f>ROUND(Source!AY452,O460)</f>
        <v>11491</v>
      </c>
      <c r="G460" s="55" t="s">
        <v>174</v>
      </c>
      <c r="H460" s="55" t="s">
        <v>175</v>
      </c>
      <c r="I460" s="55"/>
      <c r="J460" s="55"/>
      <c r="K460" s="55">
        <v>228</v>
      </c>
      <c r="L460" s="55">
        <v>7</v>
      </c>
      <c r="M460" s="55">
        <v>3</v>
      </c>
      <c r="N460" s="55"/>
      <c r="O460" s="55">
        <v>2</v>
      </c>
      <c r="P460" s="55"/>
      <c r="Q460" s="55"/>
      <c r="R460" s="55"/>
      <c r="S460" s="55"/>
      <c r="T460" s="55"/>
      <c r="U460" s="55"/>
      <c r="V460" s="55"/>
      <c r="W460" s="55">
        <v>11491</v>
      </c>
      <c r="X460" s="55">
        <v>1</v>
      </c>
      <c r="Y460" s="55">
        <v>11491</v>
      </c>
      <c r="Z460" s="55"/>
      <c r="AA460" s="55"/>
      <c r="AB460" s="55"/>
    </row>
    <row r="461" spans="1:245">
      <c r="A461" s="55">
        <v>50</v>
      </c>
      <c r="B461" s="55">
        <v>0</v>
      </c>
      <c r="C461" s="55">
        <v>0</v>
      </c>
      <c r="D461" s="55">
        <v>1</v>
      </c>
      <c r="E461" s="55">
        <v>216</v>
      </c>
      <c r="F461" s="55">
        <f>ROUND(Source!AP452,O461)</f>
        <v>0</v>
      </c>
      <c r="G461" s="55" t="s">
        <v>176</v>
      </c>
      <c r="H461" s="55" t="s">
        <v>177</v>
      </c>
      <c r="I461" s="55"/>
      <c r="J461" s="55"/>
      <c r="K461" s="55">
        <v>216</v>
      </c>
      <c r="L461" s="55">
        <v>8</v>
      </c>
      <c r="M461" s="55">
        <v>3</v>
      </c>
      <c r="N461" s="55"/>
      <c r="O461" s="55">
        <v>2</v>
      </c>
      <c r="P461" s="55"/>
      <c r="Q461" s="55"/>
      <c r="R461" s="55"/>
      <c r="S461" s="55"/>
      <c r="T461" s="55"/>
      <c r="U461" s="55"/>
      <c r="V461" s="55"/>
      <c r="W461" s="55">
        <v>0</v>
      </c>
      <c r="X461" s="55">
        <v>1</v>
      </c>
      <c r="Y461" s="55">
        <v>0</v>
      </c>
      <c r="Z461" s="55"/>
      <c r="AA461" s="55"/>
      <c r="AB461" s="55"/>
    </row>
    <row r="462" spans="1:245">
      <c r="A462" s="55">
        <v>50</v>
      </c>
      <c r="B462" s="55">
        <v>0</v>
      </c>
      <c r="C462" s="55">
        <v>0</v>
      </c>
      <c r="D462" s="55">
        <v>1</v>
      </c>
      <c r="E462" s="55">
        <v>223</v>
      </c>
      <c r="F462" s="55">
        <f>ROUND(Source!AQ452,O462)</f>
        <v>0</v>
      </c>
      <c r="G462" s="55" t="s">
        <v>178</v>
      </c>
      <c r="H462" s="55" t="s">
        <v>179</v>
      </c>
      <c r="I462" s="55"/>
      <c r="J462" s="55"/>
      <c r="K462" s="55">
        <v>223</v>
      </c>
      <c r="L462" s="55">
        <v>9</v>
      </c>
      <c r="M462" s="55">
        <v>3</v>
      </c>
      <c r="N462" s="55"/>
      <c r="O462" s="55">
        <v>2</v>
      </c>
      <c r="P462" s="55"/>
      <c r="Q462" s="55"/>
      <c r="R462" s="55"/>
      <c r="S462" s="55"/>
      <c r="T462" s="55"/>
      <c r="U462" s="55"/>
      <c r="V462" s="55"/>
      <c r="W462" s="55">
        <v>0</v>
      </c>
      <c r="X462" s="55">
        <v>1</v>
      </c>
      <c r="Y462" s="55">
        <v>0</v>
      </c>
      <c r="Z462" s="55"/>
      <c r="AA462" s="55"/>
      <c r="AB462" s="55"/>
    </row>
    <row r="463" spans="1:245">
      <c r="A463" s="55">
        <v>50</v>
      </c>
      <c r="B463" s="55">
        <v>0</v>
      </c>
      <c r="C463" s="55">
        <v>0</v>
      </c>
      <c r="D463" s="55">
        <v>1</v>
      </c>
      <c r="E463" s="55">
        <v>229</v>
      </c>
      <c r="F463" s="55">
        <f>ROUND(Source!AZ452,O463)</f>
        <v>0</v>
      </c>
      <c r="G463" s="55" t="s">
        <v>180</v>
      </c>
      <c r="H463" s="55" t="s">
        <v>181</v>
      </c>
      <c r="I463" s="55"/>
      <c r="J463" s="55"/>
      <c r="K463" s="55">
        <v>229</v>
      </c>
      <c r="L463" s="55">
        <v>10</v>
      </c>
      <c r="M463" s="55">
        <v>3</v>
      </c>
      <c r="N463" s="55"/>
      <c r="O463" s="55">
        <v>2</v>
      </c>
      <c r="P463" s="55"/>
      <c r="Q463" s="55"/>
      <c r="R463" s="55"/>
      <c r="S463" s="55"/>
      <c r="T463" s="55"/>
      <c r="U463" s="55"/>
      <c r="V463" s="55"/>
      <c r="W463" s="55">
        <v>0</v>
      </c>
      <c r="X463" s="55">
        <v>1</v>
      </c>
      <c r="Y463" s="55">
        <v>0</v>
      </c>
      <c r="Z463" s="55"/>
      <c r="AA463" s="55"/>
      <c r="AB463" s="55"/>
    </row>
    <row r="464" spans="1:245">
      <c r="A464" s="55">
        <v>50</v>
      </c>
      <c r="B464" s="55">
        <v>0</v>
      </c>
      <c r="C464" s="55">
        <v>0</v>
      </c>
      <c r="D464" s="55">
        <v>1</v>
      </c>
      <c r="E464" s="55">
        <v>203</v>
      </c>
      <c r="F464" s="55">
        <f>ROUND(Source!Q452,O464)</f>
        <v>10059.700000000001</v>
      </c>
      <c r="G464" s="55" t="s">
        <v>182</v>
      </c>
      <c r="H464" s="55" t="s">
        <v>183</v>
      </c>
      <c r="I464" s="55"/>
      <c r="J464" s="55"/>
      <c r="K464" s="55">
        <v>203</v>
      </c>
      <c r="L464" s="55">
        <v>11</v>
      </c>
      <c r="M464" s="55">
        <v>3</v>
      </c>
      <c r="N464" s="55"/>
      <c r="O464" s="55">
        <v>2</v>
      </c>
      <c r="P464" s="55"/>
      <c r="Q464" s="55"/>
      <c r="R464" s="55"/>
      <c r="S464" s="55"/>
      <c r="T464" s="55"/>
      <c r="U464" s="55"/>
      <c r="V464" s="55"/>
      <c r="W464" s="55">
        <v>10059.700000000001</v>
      </c>
      <c r="X464" s="55">
        <v>1</v>
      </c>
      <c r="Y464" s="55">
        <v>10059.700000000001</v>
      </c>
      <c r="Z464" s="55"/>
      <c r="AA464" s="55"/>
      <c r="AB464" s="55"/>
    </row>
    <row r="465" spans="1:28">
      <c r="A465" s="55">
        <v>50</v>
      </c>
      <c r="B465" s="55">
        <v>0</v>
      </c>
      <c r="C465" s="55">
        <v>0</v>
      </c>
      <c r="D465" s="55">
        <v>1</v>
      </c>
      <c r="E465" s="55">
        <v>231</v>
      </c>
      <c r="F465" s="55">
        <f>ROUND(Source!BB452,O465)</f>
        <v>0</v>
      </c>
      <c r="G465" s="55" t="s">
        <v>184</v>
      </c>
      <c r="H465" s="55" t="s">
        <v>185</v>
      </c>
      <c r="I465" s="55"/>
      <c r="J465" s="55"/>
      <c r="K465" s="55">
        <v>231</v>
      </c>
      <c r="L465" s="55">
        <v>12</v>
      </c>
      <c r="M465" s="55">
        <v>3</v>
      </c>
      <c r="N465" s="55"/>
      <c r="O465" s="55">
        <v>2</v>
      </c>
      <c r="P465" s="55"/>
      <c r="Q465" s="55"/>
      <c r="R465" s="55"/>
      <c r="S465" s="55"/>
      <c r="T465" s="55"/>
      <c r="U465" s="55"/>
      <c r="V465" s="55"/>
      <c r="W465" s="55">
        <v>0</v>
      </c>
      <c r="X465" s="55">
        <v>1</v>
      </c>
      <c r="Y465" s="55">
        <v>0</v>
      </c>
      <c r="Z465" s="55"/>
      <c r="AA465" s="55"/>
      <c r="AB465" s="55"/>
    </row>
    <row r="466" spans="1:28">
      <c r="A466" s="55">
        <v>50</v>
      </c>
      <c r="B466" s="55">
        <v>0</v>
      </c>
      <c r="C466" s="55">
        <v>0</v>
      </c>
      <c r="D466" s="55">
        <v>1</v>
      </c>
      <c r="E466" s="55">
        <v>204</v>
      </c>
      <c r="F466" s="55">
        <f>ROUND(Source!R452,O466)</f>
        <v>5529.84</v>
      </c>
      <c r="G466" s="55" t="s">
        <v>186</v>
      </c>
      <c r="H466" s="55" t="s">
        <v>187</v>
      </c>
      <c r="I466" s="55"/>
      <c r="J466" s="55"/>
      <c r="K466" s="55">
        <v>204</v>
      </c>
      <c r="L466" s="55">
        <v>13</v>
      </c>
      <c r="M466" s="55">
        <v>3</v>
      </c>
      <c r="N466" s="55"/>
      <c r="O466" s="55">
        <v>2</v>
      </c>
      <c r="P466" s="55"/>
      <c r="Q466" s="55"/>
      <c r="R466" s="55"/>
      <c r="S466" s="55"/>
      <c r="T466" s="55"/>
      <c r="U466" s="55"/>
      <c r="V466" s="55"/>
      <c r="W466" s="55">
        <v>5529.84</v>
      </c>
      <c r="X466" s="55">
        <v>1</v>
      </c>
      <c r="Y466" s="55">
        <v>5529.84</v>
      </c>
      <c r="Z466" s="55"/>
      <c r="AA466" s="55"/>
      <c r="AB466" s="55"/>
    </row>
    <row r="467" spans="1:28">
      <c r="A467" s="55">
        <v>50</v>
      </c>
      <c r="B467" s="55">
        <v>0</v>
      </c>
      <c r="C467" s="55">
        <v>0</v>
      </c>
      <c r="D467" s="55">
        <v>1</v>
      </c>
      <c r="E467" s="55">
        <v>205</v>
      </c>
      <c r="F467" s="55">
        <f>ROUND(Source!S452,O467)</f>
        <v>2962.8</v>
      </c>
      <c r="G467" s="55" t="s">
        <v>188</v>
      </c>
      <c r="H467" s="55" t="s">
        <v>189</v>
      </c>
      <c r="I467" s="55"/>
      <c r="J467" s="55"/>
      <c r="K467" s="55">
        <v>205</v>
      </c>
      <c r="L467" s="55">
        <v>14</v>
      </c>
      <c r="M467" s="55">
        <v>3</v>
      </c>
      <c r="N467" s="55"/>
      <c r="O467" s="55">
        <v>2</v>
      </c>
      <c r="P467" s="55"/>
      <c r="Q467" s="55"/>
      <c r="R467" s="55"/>
      <c r="S467" s="55"/>
      <c r="T467" s="55"/>
      <c r="U467" s="55"/>
      <c r="V467" s="55"/>
      <c r="W467" s="55">
        <v>2962.8</v>
      </c>
      <c r="X467" s="55">
        <v>1</v>
      </c>
      <c r="Y467" s="55">
        <v>2962.8</v>
      </c>
      <c r="Z467" s="55"/>
      <c r="AA467" s="55"/>
      <c r="AB467" s="55"/>
    </row>
    <row r="468" spans="1:28">
      <c r="A468" s="55">
        <v>50</v>
      </c>
      <c r="B468" s="55">
        <v>0</v>
      </c>
      <c r="C468" s="55">
        <v>0</v>
      </c>
      <c r="D468" s="55">
        <v>1</v>
      </c>
      <c r="E468" s="55">
        <v>232</v>
      </c>
      <c r="F468" s="55">
        <f>ROUND(Source!BC452,O468)</f>
        <v>0</v>
      </c>
      <c r="G468" s="55" t="s">
        <v>190</v>
      </c>
      <c r="H468" s="55" t="s">
        <v>191</v>
      </c>
      <c r="I468" s="55"/>
      <c r="J468" s="55"/>
      <c r="K468" s="55">
        <v>232</v>
      </c>
      <c r="L468" s="55">
        <v>15</v>
      </c>
      <c r="M468" s="55">
        <v>3</v>
      </c>
      <c r="N468" s="55"/>
      <c r="O468" s="55">
        <v>2</v>
      </c>
      <c r="P468" s="55"/>
      <c r="Q468" s="55"/>
      <c r="R468" s="55"/>
      <c r="S468" s="55"/>
      <c r="T468" s="55"/>
      <c r="U468" s="55"/>
      <c r="V468" s="55"/>
      <c r="W468" s="55">
        <v>0</v>
      </c>
      <c r="X468" s="55">
        <v>1</v>
      </c>
      <c r="Y468" s="55">
        <v>0</v>
      </c>
      <c r="Z468" s="55"/>
      <c r="AA468" s="55"/>
      <c r="AB468" s="55"/>
    </row>
    <row r="469" spans="1:28">
      <c r="A469" s="55">
        <v>50</v>
      </c>
      <c r="B469" s="55">
        <v>0</v>
      </c>
      <c r="C469" s="55">
        <v>0</v>
      </c>
      <c r="D469" s="55">
        <v>1</v>
      </c>
      <c r="E469" s="55">
        <v>214</v>
      </c>
      <c r="F469" s="55">
        <f>ROUND(Source!AS452,O469)</f>
        <v>0</v>
      </c>
      <c r="G469" s="55" t="s">
        <v>192</v>
      </c>
      <c r="H469" s="55" t="s">
        <v>193</v>
      </c>
      <c r="I469" s="55"/>
      <c r="J469" s="55"/>
      <c r="K469" s="55">
        <v>214</v>
      </c>
      <c r="L469" s="55">
        <v>16</v>
      </c>
      <c r="M469" s="55">
        <v>3</v>
      </c>
      <c r="N469" s="55"/>
      <c r="O469" s="55">
        <v>2</v>
      </c>
      <c r="P469" s="55"/>
      <c r="Q469" s="55"/>
      <c r="R469" s="55"/>
      <c r="S469" s="55"/>
      <c r="T469" s="55"/>
      <c r="U469" s="55"/>
      <c r="V469" s="55"/>
      <c r="W469" s="55">
        <v>0</v>
      </c>
      <c r="X469" s="55">
        <v>1</v>
      </c>
      <c r="Y469" s="55">
        <v>0</v>
      </c>
      <c r="Z469" s="55"/>
      <c r="AA469" s="55"/>
      <c r="AB469" s="55"/>
    </row>
    <row r="470" spans="1:28">
      <c r="A470" s="55">
        <v>50</v>
      </c>
      <c r="B470" s="55">
        <v>0</v>
      </c>
      <c r="C470" s="55">
        <v>0</v>
      </c>
      <c r="D470" s="55">
        <v>1</v>
      </c>
      <c r="E470" s="55">
        <v>215</v>
      </c>
      <c r="F470" s="55">
        <f>ROUND(Source!AT452,O470)</f>
        <v>0</v>
      </c>
      <c r="G470" s="55" t="s">
        <v>194</v>
      </c>
      <c r="H470" s="55" t="s">
        <v>195</v>
      </c>
      <c r="I470" s="55"/>
      <c r="J470" s="55"/>
      <c r="K470" s="55">
        <v>215</v>
      </c>
      <c r="L470" s="55">
        <v>17</v>
      </c>
      <c r="M470" s="55">
        <v>3</v>
      </c>
      <c r="N470" s="55"/>
      <c r="O470" s="55">
        <v>2</v>
      </c>
      <c r="P470" s="55"/>
      <c r="Q470" s="55"/>
      <c r="R470" s="55"/>
      <c r="S470" s="55"/>
      <c r="T470" s="55"/>
      <c r="U470" s="55"/>
      <c r="V470" s="55"/>
      <c r="W470" s="55">
        <v>0</v>
      </c>
      <c r="X470" s="55">
        <v>1</v>
      </c>
      <c r="Y470" s="55">
        <v>0</v>
      </c>
      <c r="Z470" s="55"/>
      <c r="AA470" s="55"/>
      <c r="AB470" s="55"/>
    </row>
    <row r="471" spans="1:28">
      <c r="A471" s="55">
        <v>50</v>
      </c>
      <c r="B471" s="55">
        <v>0</v>
      </c>
      <c r="C471" s="55">
        <v>0</v>
      </c>
      <c r="D471" s="55">
        <v>1</v>
      </c>
      <c r="E471" s="55">
        <v>217</v>
      </c>
      <c r="F471" s="55">
        <f>ROUND(Source!AU452,O471)</f>
        <v>29324.97</v>
      </c>
      <c r="G471" s="55" t="s">
        <v>196</v>
      </c>
      <c r="H471" s="55" t="s">
        <v>197</v>
      </c>
      <c r="I471" s="55"/>
      <c r="J471" s="55"/>
      <c r="K471" s="55">
        <v>217</v>
      </c>
      <c r="L471" s="55">
        <v>18</v>
      </c>
      <c r="M471" s="55">
        <v>3</v>
      </c>
      <c r="N471" s="55"/>
      <c r="O471" s="55">
        <v>2</v>
      </c>
      <c r="P471" s="55"/>
      <c r="Q471" s="55"/>
      <c r="R471" s="55"/>
      <c r="S471" s="55"/>
      <c r="T471" s="55"/>
      <c r="U471" s="55"/>
      <c r="V471" s="55"/>
      <c r="W471" s="55">
        <v>29324.97</v>
      </c>
      <c r="X471" s="55">
        <v>1</v>
      </c>
      <c r="Y471" s="55">
        <v>29324.97</v>
      </c>
      <c r="Z471" s="55"/>
      <c r="AA471" s="55"/>
      <c r="AB471" s="55"/>
    </row>
    <row r="472" spans="1:28">
      <c r="A472" s="55">
        <v>50</v>
      </c>
      <c r="B472" s="55">
        <v>0</v>
      </c>
      <c r="C472" s="55">
        <v>0</v>
      </c>
      <c r="D472" s="55">
        <v>1</v>
      </c>
      <c r="E472" s="55">
        <v>230</v>
      </c>
      <c r="F472" s="55">
        <f>ROUND(Source!BA452,O472)</f>
        <v>0</v>
      </c>
      <c r="G472" s="55" t="s">
        <v>198</v>
      </c>
      <c r="H472" s="55" t="s">
        <v>199</v>
      </c>
      <c r="I472" s="55"/>
      <c r="J472" s="55"/>
      <c r="K472" s="55">
        <v>230</v>
      </c>
      <c r="L472" s="55">
        <v>19</v>
      </c>
      <c r="M472" s="55">
        <v>3</v>
      </c>
      <c r="N472" s="55"/>
      <c r="O472" s="55">
        <v>2</v>
      </c>
      <c r="P472" s="55"/>
      <c r="Q472" s="55"/>
      <c r="R472" s="55"/>
      <c r="S472" s="55"/>
      <c r="T472" s="55"/>
      <c r="U472" s="55"/>
      <c r="V472" s="55"/>
      <c r="W472" s="55">
        <v>0</v>
      </c>
      <c r="X472" s="55">
        <v>1</v>
      </c>
      <c r="Y472" s="55">
        <v>0</v>
      </c>
      <c r="Z472" s="55"/>
      <c r="AA472" s="55"/>
      <c r="AB472" s="55"/>
    </row>
    <row r="473" spans="1:28">
      <c r="A473" s="55">
        <v>50</v>
      </c>
      <c r="B473" s="55">
        <v>0</v>
      </c>
      <c r="C473" s="55">
        <v>0</v>
      </c>
      <c r="D473" s="55">
        <v>1</v>
      </c>
      <c r="E473" s="55">
        <v>206</v>
      </c>
      <c r="F473" s="55">
        <f>ROUND(Source!T452,O473)</f>
        <v>0</v>
      </c>
      <c r="G473" s="55" t="s">
        <v>200</v>
      </c>
      <c r="H473" s="55" t="s">
        <v>201</v>
      </c>
      <c r="I473" s="55"/>
      <c r="J473" s="55"/>
      <c r="K473" s="55">
        <v>206</v>
      </c>
      <c r="L473" s="55">
        <v>20</v>
      </c>
      <c r="M473" s="55">
        <v>3</v>
      </c>
      <c r="N473" s="55"/>
      <c r="O473" s="55">
        <v>2</v>
      </c>
      <c r="P473" s="55"/>
      <c r="Q473" s="55"/>
      <c r="R473" s="55"/>
      <c r="S473" s="55"/>
      <c r="T473" s="55"/>
      <c r="U473" s="55"/>
      <c r="V473" s="55"/>
      <c r="W473" s="55">
        <v>0</v>
      </c>
      <c r="X473" s="55">
        <v>1</v>
      </c>
      <c r="Y473" s="55">
        <v>0</v>
      </c>
      <c r="Z473" s="55"/>
      <c r="AA473" s="55"/>
      <c r="AB473" s="55"/>
    </row>
    <row r="474" spans="1:28">
      <c r="A474" s="55">
        <v>50</v>
      </c>
      <c r="B474" s="55">
        <v>0</v>
      </c>
      <c r="C474" s="55">
        <v>0</v>
      </c>
      <c r="D474" s="55">
        <v>1</v>
      </c>
      <c r="E474" s="55">
        <v>207</v>
      </c>
      <c r="F474" s="55">
        <f>Source!U452</f>
        <v>13.200000000000001</v>
      </c>
      <c r="G474" s="55" t="s">
        <v>202</v>
      </c>
      <c r="H474" s="55" t="s">
        <v>203</v>
      </c>
      <c r="I474" s="55"/>
      <c r="J474" s="55"/>
      <c r="K474" s="55">
        <v>207</v>
      </c>
      <c r="L474" s="55">
        <v>21</v>
      </c>
      <c r="M474" s="55">
        <v>3</v>
      </c>
      <c r="N474" s="55"/>
      <c r="O474" s="55">
        <v>-1</v>
      </c>
      <c r="P474" s="55"/>
      <c r="Q474" s="55"/>
      <c r="R474" s="55"/>
      <c r="S474" s="55"/>
      <c r="T474" s="55"/>
      <c r="U474" s="55"/>
      <c r="V474" s="55"/>
      <c r="W474" s="55">
        <v>13.2</v>
      </c>
      <c r="X474" s="55">
        <v>1</v>
      </c>
      <c r="Y474" s="55">
        <v>13.2</v>
      </c>
      <c r="Z474" s="55"/>
      <c r="AA474" s="55"/>
      <c r="AB474" s="55"/>
    </row>
    <row r="475" spans="1:28">
      <c r="A475" s="55">
        <v>50</v>
      </c>
      <c r="B475" s="55">
        <v>0</v>
      </c>
      <c r="C475" s="55">
        <v>0</v>
      </c>
      <c r="D475" s="55">
        <v>1</v>
      </c>
      <c r="E475" s="55">
        <v>208</v>
      </c>
      <c r="F475" s="55">
        <f>Source!V452</f>
        <v>0</v>
      </c>
      <c r="G475" s="55" t="s">
        <v>204</v>
      </c>
      <c r="H475" s="55" t="s">
        <v>205</v>
      </c>
      <c r="I475" s="55"/>
      <c r="J475" s="55"/>
      <c r="K475" s="55">
        <v>208</v>
      </c>
      <c r="L475" s="55">
        <v>22</v>
      </c>
      <c r="M475" s="55">
        <v>3</v>
      </c>
      <c r="N475" s="55"/>
      <c r="O475" s="55">
        <v>-1</v>
      </c>
      <c r="P475" s="55"/>
      <c r="Q475" s="55"/>
      <c r="R475" s="55"/>
      <c r="S475" s="55"/>
      <c r="T475" s="55"/>
      <c r="U475" s="55"/>
      <c r="V475" s="55"/>
      <c r="W475" s="55">
        <v>0</v>
      </c>
      <c r="X475" s="55">
        <v>1</v>
      </c>
      <c r="Y475" s="55">
        <v>0</v>
      </c>
      <c r="Z475" s="55"/>
      <c r="AA475" s="55"/>
      <c r="AB475" s="55"/>
    </row>
    <row r="476" spans="1:28">
      <c r="A476" s="55">
        <v>50</v>
      </c>
      <c r="B476" s="55">
        <v>0</v>
      </c>
      <c r="C476" s="55">
        <v>0</v>
      </c>
      <c r="D476" s="55">
        <v>1</v>
      </c>
      <c r="E476" s="55">
        <v>209</v>
      </c>
      <c r="F476" s="55">
        <f>ROUND(Source!W452,O476)</f>
        <v>0</v>
      </c>
      <c r="G476" s="55" t="s">
        <v>206</v>
      </c>
      <c r="H476" s="55" t="s">
        <v>207</v>
      </c>
      <c r="I476" s="55"/>
      <c r="J476" s="55"/>
      <c r="K476" s="55">
        <v>209</v>
      </c>
      <c r="L476" s="55">
        <v>23</v>
      </c>
      <c r="M476" s="55">
        <v>3</v>
      </c>
      <c r="N476" s="55"/>
      <c r="O476" s="55">
        <v>2</v>
      </c>
      <c r="P476" s="55"/>
      <c r="Q476" s="55"/>
      <c r="R476" s="55"/>
      <c r="S476" s="55"/>
      <c r="T476" s="55"/>
      <c r="U476" s="55"/>
      <c r="V476" s="55"/>
      <c r="W476" s="55">
        <v>0</v>
      </c>
      <c r="X476" s="55">
        <v>1</v>
      </c>
      <c r="Y476" s="55">
        <v>0</v>
      </c>
      <c r="Z476" s="55"/>
      <c r="AA476" s="55"/>
      <c r="AB476" s="55"/>
    </row>
    <row r="477" spans="1:28">
      <c r="A477" s="55">
        <v>50</v>
      </c>
      <c r="B477" s="55">
        <v>0</v>
      </c>
      <c r="C477" s="55">
        <v>0</v>
      </c>
      <c r="D477" s="55">
        <v>1</v>
      </c>
      <c r="E477" s="55">
        <v>233</v>
      </c>
      <c r="F477" s="55">
        <f>ROUND(Source!BD452,O477)</f>
        <v>0</v>
      </c>
      <c r="G477" s="55" t="s">
        <v>208</v>
      </c>
      <c r="H477" s="55" t="s">
        <v>209</v>
      </c>
      <c r="I477" s="55"/>
      <c r="J477" s="55"/>
      <c r="K477" s="55">
        <v>233</v>
      </c>
      <c r="L477" s="55">
        <v>24</v>
      </c>
      <c r="M477" s="55">
        <v>3</v>
      </c>
      <c r="N477" s="55"/>
      <c r="O477" s="55">
        <v>2</v>
      </c>
      <c r="P477" s="55"/>
      <c r="Q477" s="55"/>
      <c r="R477" s="55"/>
      <c r="S477" s="55"/>
      <c r="T477" s="55"/>
      <c r="U477" s="55"/>
      <c r="V477" s="55"/>
      <c r="W477" s="55">
        <v>0</v>
      </c>
      <c r="X477" s="55">
        <v>1</v>
      </c>
      <c r="Y477" s="55">
        <v>0</v>
      </c>
      <c r="Z477" s="55"/>
      <c r="AA477" s="55"/>
      <c r="AB477" s="55"/>
    </row>
    <row r="478" spans="1:28">
      <c r="A478" s="55">
        <v>50</v>
      </c>
      <c r="B478" s="55">
        <v>0</v>
      </c>
      <c r="C478" s="55">
        <v>0</v>
      </c>
      <c r="D478" s="55">
        <v>1</v>
      </c>
      <c r="E478" s="55">
        <v>210</v>
      </c>
      <c r="F478" s="55">
        <f>ROUND(Source!X452,O478)</f>
        <v>2073.96</v>
      </c>
      <c r="G478" s="55" t="s">
        <v>210</v>
      </c>
      <c r="H478" s="55" t="s">
        <v>211</v>
      </c>
      <c r="I478" s="55"/>
      <c r="J478" s="55"/>
      <c r="K478" s="55">
        <v>210</v>
      </c>
      <c r="L478" s="55">
        <v>25</v>
      </c>
      <c r="M478" s="55">
        <v>3</v>
      </c>
      <c r="N478" s="55"/>
      <c r="O478" s="55">
        <v>2</v>
      </c>
      <c r="P478" s="55"/>
      <c r="Q478" s="55"/>
      <c r="R478" s="55"/>
      <c r="S478" s="55"/>
      <c r="T478" s="55"/>
      <c r="U478" s="55"/>
      <c r="V478" s="55"/>
      <c r="W478" s="55">
        <v>2073.96</v>
      </c>
      <c r="X478" s="55">
        <v>1</v>
      </c>
      <c r="Y478" s="55">
        <v>2073.96</v>
      </c>
      <c r="Z478" s="55"/>
      <c r="AA478" s="55"/>
      <c r="AB478" s="55"/>
    </row>
    <row r="479" spans="1:28">
      <c r="A479" s="55">
        <v>50</v>
      </c>
      <c r="B479" s="55">
        <v>0</v>
      </c>
      <c r="C479" s="55">
        <v>0</v>
      </c>
      <c r="D479" s="55">
        <v>1</v>
      </c>
      <c r="E479" s="55">
        <v>211</v>
      </c>
      <c r="F479" s="55">
        <f>ROUND(Source!Y452,O479)</f>
        <v>296.27999999999997</v>
      </c>
      <c r="G479" s="55" t="s">
        <v>212</v>
      </c>
      <c r="H479" s="55" t="s">
        <v>213</v>
      </c>
      <c r="I479" s="55"/>
      <c r="J479" s="55"/>
      <c r="K479" s="55">
        <v>211</v>
      </c>
      <c r="L479" s="55">
        <v>26</v>
      </c>
      <c r="M479" s="55">
        <v>3</v>
      </c>
      <c r="N479" s="55"/>
      <c r="O479" s="55">
        <v>2</v>
      </c>
      <c r="P479" s="55"/>
      <c r="Q479" s="55"/>
      <c r="R479" s="55"/>
      <c r="S479" s="55"/>
      <c r="T479" s="55"/>
      <c r="U479" s="55"/>
      <c r="V479" s="55"/>
      <c r="W479" s="55">
        <v>296.27999999999997</v>
      </c>
      <c r="X479" s="55">
        <v>1</v>
      </c>
      <c r="Y479" s="55">
        <v>296.27999999999997</v>
      </c>
      <c r="Z479" s="55"/>
      <c r="AA479" s="55"/>
      <c r="AB479" s="55"/>
    </row>
    <row r="480" spans="1:28">
      <c r="A480" s="55">
        <v>50</v>
      </c>
      <c r="B480" s="55">
        <v>0</v>
      </c>
      <c r="C480" s="55">
        <v>0</v>
      </c>
      <c r="D480" s="55">
        <v>1</v>
      </c>
      <c r="E480" s="55">
        <v>224</v>
      </c>
      <c r="F480" s="55">
        <f>ROUND(Source!AR452,O480)</f>
        <v>29324.97</v>
      </c>
      <c r="G480" s="55" t="s">
        <v>214</v>
      </c>
      <c r="H480" s="55" t="s">
        <v>215</v>
      </c>
      <c r="I480" s="55"/>
      <c r="J480" s="55"/>
      <c r="K480" s="55">
        <v>224</v>
      </c>
      <c r="L480" s="55">
        <v>27</v>
      </c>
      <c r="M480" s="55">
        <v>3</v>
      </c>
      <c r="N480" s="55"/>
      <c r="O480" s="55">
        <v>2</v>
      </c>
      <c r="P480" s="55"/>
      <c r="Q480" s="55"/>
      <c r="R480" s="55"/>
      <c r="S480" s="55"/>
      <c r="T480" s="55"/>
      <c r="U480" s="55"/>
      <c r="V480" s="55"/>
      <c r="W480" s="55">
        <v>29324.97</v>
      </c>
      <c r="X480" s="55">
        <v>1</v>
      </c>
      <c r="Y480" s="55">
        <v>29324.97</v>
      </c>
      <c r="Z480" s="55"/>
      <c r="AA480" s="55"/>
      <c r="AB480" s="55"/>
    </row>
    <row r="481" spans="1:206">
      <c r="A481" s="55">
        <v>50</v>
      </c>
      <c r="B481" s="55">
        <v>1</v>
      </c>
      <c r="C481" s="55">
        <v>0</v>
      </c>
      <c r="D481" s="55">
        <v>2</v>
      </c>
      <c r="E481" s="55">
        <v>0</v>
      </c>
      <c r="F481" s="55">
        <f>ROUND(F480,O481)</f>
        <v>29324.97</v>
      </c>
      <c r="G481" s="55" t="s">
        <v>216</v>
      </c>
      <c r="H481" s="55" t="s">
        <v>217</v>
      </c>
      <c r="I481" s="55"/>
      <c r="J481" s="55"/>
      <c r="K481" s="55">
        <v>212</v>
      </c>
      <c r="L481" s="55">
        <v>28</v>
      </c>
      <c r="M481" s="55">
        <v>0</v>
      </c>
      <c r="N481" s="55"/>
      <c r="O481" s="55">
        <v>2</v>
      </c>
      <c r="P481" s="55"/>
      <c r="Q481" s="55"/>
      <c r="R481" s="55"/>
      <c r="S481" s="55"/>
      <c r="T481" s="55"/>
      <c r="U481" s="55"/>
      <c r="V481" s="55"/>
      <c r="W481" s="55">
        <v>29324.97</v>
      </c>
      <c r="X481" s="55">
        <v>1</v>
      </c>
      <c r="Y481" s="55">
        <v>29324.97</v>
      </c>
      <c r="Z481" s="55"/>
      <c r="AA481" s="55"/>
      <c r="AB481" s="55"/>
    </row>
    <row r="482" spans="1:206">
      <c r="A482" s="55">
        <v>50</v>
      </c>
      <c r="B482" s="55">
        <v>1</v>
      </c>
      <c r="C482" s="55">
        <v>0</v>
      </c>
      <c r="D482" s="55">
        <v>2</v>
      </c>
      <c r="E482" s="55">
        <v>0</v>
      </c>
      <c r="F482" s="55">
        <f>ROUND(F481*0.2,O482)</f>
        <v>5864.99</v>
      </c>
      <c r="G482" s="55" t="s">
        <v>218</v>
      </c>
      <c r="H482" s="55" t="s">
        <v>219</v>
      </c>
      <c r="I482" s="55"/>
      <c r="J482" s="55"/>
      <c r="K482" s="55">
        <v>212</v>
      </c>
      <c r="L482" s="55">
        <v>29</v>
      </c>
      <c r="M482" s="55">
        <v>0</v>
      </c>
      <c r="N482" s="55"/>
      <c r="O482" s="55">
        <v>2</v>
      </c>
      <c r="P482" s="55"/>
      <c r="Q482" s="55"/>
      <c r="R482" s="55"/>
      <c r="S482" s="55"/>
      <c r="T482" s="55"/>
      <c r="U482" s="55"/>
      <c r="V482" s="55"/>
      <c r="W482" s="55">
        <v>5864.99</v>
      </c>
      <c r="X482" s="55">
        <v>1</v>
      </c>
      <c r="Y482" s="55">
        <v>5864.99</v>
      </c>
      <c r="Z482" s="55"/>
      <c r="AA482" s="55"/>
      <c r="AB482" s="55"/>
    </row>
    <row r="483" spans="1:206">
      <c r="A483" s="55">
        <v>50</v>
      </c>
      <c r="B483" s="55">
        <v>1</v>
      </c>
      <c r="C483" s="55">
        <v>0</v>
      </c>
      <c r="D483" s="55">
        <v>2</v>
      </c>
      <c r="E483" s="55">
        <v>213</v>
      </c>
      <c r="F483" s="55">
        <f>ROUND(F481+F482,O483)</f>
        <v>35189.96</v>
      </c>
      <c r="G483" s="55" t="s">
        <v>220</v>
      </c>
      <c r="H483" s="55" t="s">
        <v>214</v>
      </c>
      <c r="I483" s="55"/>
      <c r="J483" s="55"/>
      <c r="K483" s="55">
        <v>212</v>
      </c>
      <c r="L483" s="55">
        <v>30</v>
      </c>
      <c r="M483" s="55">
        <v>0</v>
      </c>
      <c r="N483" s="55"/>
      <c r="O483" s="55">
        <v>2</v>
      </c>
      <c r="P483" s="55"/>
      <c r="Q483" s="55"/>
      <c r="R483" s="55"/>
      <c r="S483" s="55"/>
      <c r="T483" s="55"/>
      <c r="U483" s="55"/>
      <c r="V483" s="55"/>
      <c r="W483" s="55">
        <v>35189.96</v>
      </c>
      <c r="X483" s="55">
        <v>1</v>
      </c>
      <c r="Y483" s="55">
        <v>35189.96</v>
      </c>
      <c r="Z483" s="55"/>
      <c r="AA483" s="55"/>
      <c r="AB483" s="55"/>
    </row>
    <row r="484" spans="1:206">
      <c r="A484" s="55">
        <v>50</v>
      </c>
      <c r="B484" s="55">
        <v>1</v>
      </c>
      <c r="C484" s="55">
        <v>0</v>
      </c>
      <c r="D484" s="55">
        <v>2</v>
      </c>
      <c r="E484" s="55">
        <v>0</v>
      </c>
      <c r="F484" s="55">
        <f>ROUND(F483*0.5857501461,O484)</f>
        <v>20612.52</v>
      </c>
      <c r="G484" s="55" t="s">
        <v>221</v>
      </c>
      <c r="H484" s="55" t="s">
        <v>222</v>
      </c>
      <c r="I484" s="55"/>
      <c r="J484" s="55"/>
      <c r="K484" s="55">
        <v>212</v>
      </c>
      <c r="L484" s="55">
        <v>31</v>
      </c>
      <c r="M484" s="55">
        <v>0</v>
      </c>
      <c r="N484" s="55"/>
      <c r="O484" s="55">
        <v>2</v>
      </c>
      <c r="P484" s="55"/>
      <c r="Q484" s="55"/>
      <c r="R484" s="55"/>
      <c r="S484" s="55"/>
      <c r="T484" s="55"/>
      <c r="U484" s="55"/>
      <c r="V484" s="55"/>
      <c r="W484" s="55">
        <v>20612.52</v>
      </c>
      <c r="X484" s="55">
        <v>1</v>
      </c>
      <c r="Y484" s="55">
        <v>20612.52</v>
      </c>
      <c r="Z484" s="55"/>
      <c r="AA484" s="55"/>
      <c r="AB484" s="55"/>
    </row>
    <row r="486" spans="1:206">
      <c r="A486" s="53">
        <v>51</v>
      </c>
      <c r="B486" s="53">
        <f>B396</f>
        <v>1</v>
      </c>
      <c r="C486" s="53">
        <f>A396</f>
        <v>4</v>
      </c>
      <c r="D486" s="53">
        <f>ROW(A396)</f>
        <v>396</v>
      </c>
      <c r="E486" s="53"/>
      <c r="F486" s="53" t="str">
        <f>IF(F396&lt;&gt;"",F396,"")</f>
        <v>Новый раздел</v>
      </c>
      <c r="G486" s="53" t="str">
        <f>IF(G396&lt;&gt;"",G396,"")</f>
        <v>Донское кладбище, Донская площадь, 1</v>
      </c>
      <c r="H486" s="53">
        <v>0</v>
      </c>
      <c r="I486" s="53"/>
      <c r="J486" s="53"/>
      <c r="K486" s="53"/>
      <c r="L486" s="53"/>
      <c r="M486" s="53"/>
      <c r="N486" s="53"/>
      <c r="O486" s="53">
        <f t="shared" ref="O486:T486" si="470">ROUND(O409+O452+AB486,2)</f>
        <v>126680.33</v>
      </c>
      <c r="P486" s="53">
        <f t="shared" si="470"/>
        <v>68302</v>
      </c>
      <c r="Q486" s="53">
        <f t="shared" si="470"/>
        <v>45959.53</v>
      </c>
      <c r="R486" s="53">
        <f t="shared" si="470"/>
        <v>23804.7</v>
      </c>
      <c r="S486" s="53">
        <f t="shared" si="470"/>
        <v>12418.8</v>
      </c>
      <c r="T486" s="53">
        <f t="shared" si="470"/>
        <v>0</v>
      </c>
      <c r="U486" s="53">
        <f>U409+U452+AH486</f>
        <v>47.7</v>
      </c>
      <c r="V486" s="53">
        <f>V409+V452+AI486</f>
        <v>0</v>
      </c>
      <c r="W486" s="53">
        <f>ROUND(W409+W452+AJ486,2)</f>
        <v>0</v>
      </c>
      <c r="X486" s="53">
        <f>ROUND(X409+X452+AK486,2)</f>
        <v>8693.16</v>
      </c>
      <c r="Y486" s="53">
        <f>ROUND(Y409+Y452+AL486,2)</f>
        <v>1241.8800000000001</v>
      </c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>
        <f t="shared" ref="AO486:BD486" si="471">ROUND(AO409+AO452+BX486,2)</f>
        <v>0</v>
      </c>
      <c r="AP486" s="53">
        <f t="shared" si="471"/>
        <v>0</v>
      </c>
      <c r="AQ486" s="53">
        <f t="shared" si="471"/>
        <v>0</v>
      </c>
      <c r="AR486" s="53">
        <f t="shared" si="471"/>
        <v>145875.18</v>
      </c>
      <c r="AS486" s="53">
        <f t="shared" si="471"/>
        <v>0</v>
      </c>
      <c r="AT486" s="53">
        <f t="shared" si="471"/>
        <v>0</v>
      </c>
      <c r="AU486" s="53">
        <f t="shared" si="471"/>
        <v>145875.18</v>
      </c>
      <c r="AV486" s="53">
        <f t="shared" si="471"/>
        <v>68302</v>
      </c>
      <c r="AW486" s="53">
        <f t="shared" si="471"/>
        <v>68302</v>
      </c>
      <c r="AX486" s="53">
        <f t="shared" si="471"/>
        <v>0</v>
      </c>
      <c r="AY486" s="53">
        <f t="shared" si="471"/>
        <v>68302</v>
      </c>
      <c r="AZ486" s="53">
        <f t="shared" si="471"/>
        <v>0</v>
      </c>
      <c r="BA486" s="53">
        <f t="shared" si="471"/>
        <v>0</v>
      </c>
      <c r="BB486" s="53">
        <f t="shared" si="471"/>
        <v>0</v>
      </c>
      <c r="BC486" s="53">
        <f t="shared" si="471"/>
        <v>0</v>
      </c>
      <c r="BD486" s="53">
        <f t="shared" si="471"/>
        <v>0</v>
      </c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  <c r="DR486" s="54"/>
      <c r="DS486" s="54"/>
      <c r="DT486" s="54"/>
      <c r="DU486" s="54"/>
      <c r="DV486" s="54"/>
      <c r="DW486" s="54"/>
      <c r="DX486" s="54"/>
      <c r="DY486" s="54"/>
      <c r="DZ486" s="54"/>
      <c r="EA486" s="54"/>
      <c r="EB486" s="54"/>
      <c r="EC486" s="54"/>
      <c r="ED486" s="54"/>
      <c r="EE486" s="54"/>
      <c r="EF486" s="54"/>
      <c r="EG486" s="54"/>
      <c r="EH486" s="54"/>
      <c r="EI486" s="54"/>
      <c r="EJ486" s="54"/>
      <c r="EK486" s="54"/>
      <c r="EL486" s="54"/>
      <c r="EM486" s="54"/>
      <c r="EN486" s="54"/>
      <c r="EO486" s="54"/>
      <c r="EP486" s="54"/>
      <c r="EQ486" s="54"/>
      <c r="ER486" s="54"/>
      <c r="ES486" s="54"/>
      <c r="ET486" s="54"/>
      <c r="EU486" s="54"/>
      <c r="EV486" s="54"/>
      <c r="EW486" s="54"/>
      <c r="EX486" s="54"/>
      <c r="EY486" s="54"/>
      <c r="EZ486" s="54"/>
      <c r="FA486" s="54"/>
      <c r="FB486" s="54"/>
      <c r="FC486" s="54"/>
      <c r="FD486" s="54"/>
      <c r="FE486" s="54"/>
      <c r="FF486" s="54"/>
      <c r="FG486" s="54"/>
      <c r="FH486" s="54"/>
      <c r="FI486" s="54"/>
      <c r="FJ486" s="54"/>
      <c r="FK486" s="54"/>
      <c r="FL486" s="54"/>
      <c r="FM486" s="54"/>
      <c r="FN486" s="54"/>
      <c r="FO486" s="54"/>
      <c r="FP486" s="54"/>
      <c r="FQ486" s="54"/>
      <c r="FR486" s="54"/>
      <c r="FS486" s="54"/>
      <c r="FT486" s="54"/>
      <c r="FU486" s="54"/>
      <c r="FV486" s="54"/>
      <c r="FW486" s="54"/>
      <c r="FX486" s="54"/>
      <c r="FY486" s="54"/>
      <c r="FZ486" s="54"/>
      <c r="GA486" s="54"/>
      <c r="GB486" s="54"/>
      <c r="GC486" s="54"/>
      <c r="GD486" s="54"/>
      <c r="GE486" s="54"/>
      <c r="GF486" s="54"/>
      <c r="GG486" s="54"/>
      <c r="GH486" s="54"/>
      <c r="GI486" s="54"/>
      <c r="GJ486" s="54"/>
      <c r="GK486" s="54"/>
      <c r="GL486" s="54"/>
      <c r="GM486" s="54"/>
      <c r="GN486" s="54"/>
      <c r="GO486" s="54"/>
      <c r="GP486" s="54"/>
      <c r="GQ486" s="54"/>
      <c r="GR486" s="54"/>
      <c r="GS486" s="54"/>
      <c r="GT486" s="54"/>
      <c r="GU486" s="54"/>
      <c r="GV486" s="54"/>
      <c r="GW486" s="54"/>
      <c r="GX486" s="54">
        <v>0</v>
      </c>
    </row>
    <row r="488" spans="1:206">
      <c r="A488" s="55">
        <v>50</v>
      </c>
      <c r="B488" s="55">
        <v>0</v>
      </c>
      <c r="C488" s="55">
        <v>0</v>
      </c>
      <c r="D488" s="55">
        <v>1</v>
      </c>
      <c r="E488" s="55">
        <v>201</v>
      </c>
      <c r="F488" s="55">
        <f>ROUND(Source!O486,O488)</f>
        <v>126680.33</v>
      </c>
      <c r="G488" s="55" t="s">
        <v>162</v>
      </c>
      <c r="H488" s="55" t="s">
        <v>163</v>
      </c>
      <c r="I488" s="55"/>
      <c r="J488" s="55"/>
      <c r="K488" s="55">
        <v>201</v>
      </c>
      <c r="L488" s="55">
        <v>1</v>
      </c>
      <c r="M488" s="55">
        <v>3</v>
      </c>
      <c r="N488" s="55"/>
      <c r="O488" s="55">
        <v>2</v>
      </c>
      <c r="P488" s="55"/>
      <c r="Q488" s="55"/>
      <c r="R488" s="55"/>
      <c r="S488" s="55"/>
      <c r="T488" s="55"/>
      <c r="U488" s="55"/>
      <c r="V488" s="55"/>
      <c r="W488" s="55">
        <v>126680.33</v>
      </c>
      <c r="X488" s="55">
        <v>1</v>
      </c>
      <c r="Y488" s="55">
        <v>126680.33</v>
      </c>
      <c r="Z488" s="55"/>
      <c r="AA488" s="55"/>
      <c r="AB488" s="55"/>
    </row>
    <row r="489" spans="1:206">
      <c r="A489" s="55">
        <v>50</v>
      </c>
      <c r="B489" s="55">
        <v>0</v>
      </c>
      <c r="C489" s="55">
        <v>0</v>
      </c>
      <c r="D489" s="55">
        <v>1</v>
      </c>
      <c r="E489" s="55">
        <v>202</v>
      </c>
      <c r="F489" s="55">
        <f>ROUND(Source!P486,O489)</f>
        <v>68302</v>
      </c>
      <c r="G489" s="55" t="s">
        <v>164</v>
      </c>
      <c r="H489" s="55" t="s">
        <v>165</v>
      </c>
      <c r="I489" s="55"/>
      <c r="J489" s="55"/>
      <c r="K489" s="55">
        <v>202</v>
      </c>
      <c r="L489" s="55">
        <v>2</v>
      </c>
      <c r="M489" s="55">
        <v>3</v>
      </c>
      <c r="N489" s="55"/>
      <c r="O489" s="55">
        <v>2</v>
      </c>
      <c r="P489" s="55"/>
      <c r="Q489" s="55"/>
      <c r="R489" s="55"/>
      <c r="S489" s="55"/>
      <c r="T489" s="55"/>
      <c r="U489" s="55"/>
      <c r="V489" s="55"/>
      <c r="W489" s="55">
        <v>68302</v>
      </c>
      <c r="X489" s="55">
        <v>1</v>
      </c>
      <c r="Y489" s="55">
        <v>68302</v>
      </c>
      <c r="Z489" s="55"/>
      <c r="AA489" s="55"/>
      <c r="AB489" s="55"/>
    </row>
    <row r="490" spans="1:206">
      <c r="A490" s="55">
        <v>50</v>
      </c>
      <c r="B490" s="55">
        <v>0</v>
      </c>
      <c r="C490" s="55">
        <v>0</v>
      </c>
      <c r="D490" s="55">
        <v>1</v>
      </c>
      <c r="E490" s="55">
        <v>222</v>
      </c>
      <c r="F490" s="55">
        <f>ROUND(Source!AO486,O490)</f>
        <v>0</v>
      </c>
      <c r="G490" s="55" t="s">
        <v>166</v>
      </c>
      <c r="H490" s="55" t="s">
        <v>167</v>
      </c>
      <c r="I490" s="55"/>
      <c r="J490" s="55"/>
      <c r="K490" s="55">
        <v>222</v>
      </c>
      <c r="L490" s="55">
        <v>3</v>
      </c>
      <c r="M490" s="55">
        <v>3</v>
      </c>
      <c r="N490" s="55"/>
      <c r="O490" s="55">
        <v>2</v>
      </c>
      <c r="P490" s="55"/>
      <c r="Q490" s="55"/>
      <c r="R490" s="55"/>
      <c r="S490" s="55"/>
      <c r="T490" s="55"/>
      <c r="U490" s="55"/>
      <c r="V490" s="55"/>
      <c r="W490" s="55">
        <v>0</v>
      </c>
      <c r="X490" s="55">
        <v>1</v>
      </c>
      <c r="Y490" s="55">
        <v>0</v>
      </c>
      <c r="Z490" s="55"/>
      <c r="AA490" s="55"/>
      <c r="AB490" s="55"/>
    </row>
    <row r="491" spans="1:206">
      <c r="A491" s="55">
        <v>50</v>
      </c>
      <c r="B491" s="55">
        <v>0</v>
      </c>
      <c r="C491" s="55">
        <v>0</v>
      </c>
      <c r="D491" s="55">
        <v>1</v>
      </c>
      <c r="E491" s="55">
        <v>225</v>
      </c>
      <c r="F491" s="55">
        <f>ROUND(Source!AV486,O491)</f>
        <v>68302</v>
      </c>
      <c r="G491" s="55" t="s">
        <v>168</v>
      </c>
      <c r="H491" s="55" t="s">
        <v>169</v>
      </c>
      <c r="I491" s="55"/>
      <c r="J491" s="55"/>
      <c r="K491" s="55">
        <v>225</v>
      </c>
      <c r="L491" s="55">
        <v>4</v>
      </c>
      <c r="M491" s="55">
        <v>3</v>
      </c>
      <c r="N491" s="55"/>
      <c r="O491" s="55">
        <v>2</v>
      </c>
      <c r="P491" s="55"/>
      <c r="Q491" s="55"/>
      <c r="R491" s="55"/>
      <c r="S491" s="55"/>
      <c r="T491" s="55"/>
      <c r="U491" s="55"/>
      <c r="V491" s="55"/>
      <c r="W491" s="55">
        <v>68302</v>
      </c>
      <c r="X491" s="55">
        <v>1</v>
      </c>
      <c r="Y491" s="55">
        <v>68302</v>
      </c>
      <c r="Z491" s="55"/>
      <c r="AA491" s="55"/>
      <c r="AB491" s="55"/>
    </row>
    <row r="492" spans="1:206">
      <c r="A492" s="55">
        <v>50</v>
      </c>
      <c r="B492" s="55">
        <v>0</v>
      </c>
      <c r="C492" s="55">
        <v>0</v>
      </c>
      <c r="D492" s="55">
        <v>1</v>
      </c>
      <c r="E492" s="55">
        <v>226</v>
      </c>
      <c r="F492" s="55">
        <f>ROUND(Source!AW486,O492)</f>
        <v>68302</v>
      </c>
      <c r="G492" s="55" t="s">
        <v>170</v>
      </c>
      <c r="H492" s="55" t="s">
        <v>171</v>
      </c>
      <c r="I492" s="55"/>
      <c r="J492" s="55"/>
      <c r="K492" s="55">
        <v>226</v>
      </c>
      <c r="L492" s="55">
        <v>5</v>
      </c>
      <c r="M492" s="55">
        <v>3</v>
      </c>
      <c r="N492" s="55"/>
      <c r="O492" s="55">
        <v>2</v>
      </c>
      <c r="P492" s="55"/>
      <c r="Q492" s="55"/>
      <c r="R492" s="55"/>
      <c r="S492" s="55"/>
      <c r="T492" s="55"/>
      <c r="U492" s="55"/>
      <c r="V492" s="55"/>
      <c r="W492" s="55">
        <v>68302</v>
      </c>
      <c r="X492" s="55">
        <v>1</v>
      </c>
      <c r="Y492" s="55">
        <v>68302</v>
      </c>
      <c r="Z492" s="55"/>
      <c r="AA492" s="55"/>
      <c r="AB492" s="55"/>
    </row>
    <row r="493" spans="1:206">
      <c r="A493" s="55">
        <v>50</v>
      </c>
      <c r="B493" s="55">
        <v>0</v>
      </c>
      <c r="C493" s="55">
        <v>0</v>
      </c>
      <c r="D493" s="55">
        <v>1</v>
      </c>
      <c r="E493" s="55">
        <v>227</v>
      </c>
      <c r="F493" s="55">
        <f>ROUND(Source!AX486,O493)</f>
        <v>0</v>
      </c>
      <c r="G493" s="55" t="s">
        <v>172</v>
      </c>
      <c r="H493" s="55" t="s">
        <v>173</v>
      </c>
      <c r="I493" s="55"/>
      <c r="J493" s="55"/>
      <c r="K493" s="55">
        <v>227</v>
      </c>
      <c r="L493" s="55">
        <v>6</v>
      </c>
      <c r="M493" s="55">
        <v>3</v>
      </c>
      <c r="N493" s="55"/>
      <c r="O493" s="55">
        <v>2</v>
      </c>
      <c r="P493" s="55"/>
      <c r="Q493" s="55"/>
      <c r="R493" s="55"/>
      <c r="S493" s="55"/>
      <c r="T493" s="55"/>
      <c r="U493" s="55"/>
      <c r="V493" s="55"/>
      <c r="W493" s="55">
        <v>0</v>
      </c>
      <c r="X493" s="55">
        <v>1</v>
      </c>
      <c r="Y493" s="55">
        <v>0</v>
      </c>
      <c r="Z493" s="55"/>
      <c r="AA493" s="55"/>
      <c r="AB493" s="55"/>
    </row>
    <row r="494" spans="1:206">
      <c r="A494" s="55">
        <v>50</v>
      </c>
      <c r="B494" s="55">
        <v>0</v>
      </c>
      <c r="C494" s="55">
        <v>0</v>
      </c>
      <c r="D494" s="55">
        <v>1</v>
      </c>
      <c r="E494" s="55">
        <v>228</v>
      </c>
      <c r="F494" s="55">
        <f>ROUND(Source!AY486,O494)</f>
        <v>68302</v>
      </c>
      <c r="G494" s="55" t="s">
        <v>174</v>
      </c>
      <c r="H494" s="55" t="s">
        <v>175</v>
      </c>
      <c r="I494" s="55"/>
      <c r="J494" s="55"/>
      <c r="K494" s="55">
        <v>228</v>
      </c>
      <c r="L494" s="55">
        <v>7</v>
      </c>
      <c r="M494" s="55">
        <v>3</v>
      </c>
      <c r="N494" s="55"/>
      <c r="O494" s="55">
        <v>2</v>
      </c>
      <c r="P494" s="55"/>
      <c r="Q494" s="55"/>
      <c r="R494" s="55"/>
      <c r="S494" s="55"/>
      <c r="T494" s="55"/>
      <c r="U494" s="55"/>
      <c r="V494" s="55"/>
      <c r="W494" s="55">
        <v>68302</v>
      </c>
      <c r="X494" s="55">
        <v>1</v>
      </c>
      <c r="Y494" s="55">
        <v>68302</v>
      </c>
      <c r="Z494" s="55"/>
      <c r="AA494" s="55"/>
      <c r="AB494" s="55"/>
    </row>
    <row r="495" spans="1:206">
      <c r="A495" s="55">
        <v>50</v>
      </c>
      <c r="B495" s="55">
        <v>0</v>
      </c>
      <c r="C495" s="55">
        <v>0</v>
      </c>
      <c r="D495" s="55">
        <v>1</v>
      </c>
      <c r="E495" s="55">
        <v>216</v>
      </c>
      <c r="F495" s="55">
        <f>ROUND(Source!AP486,O495)</f>
        <v>0</v>
      </c>
      <c r="G495" s="55" t="s">
        <v>176</v>
      </c>
      <c r="H495" s="55" t="s">
        <v>177</v>
      </c>
      <c r="I495" s="55"/>
      <c r="J495" s="55"/>
      <c r="K495" s="55">
        <v>216</v>
      </c>
      <c r="L495" s="55">
        <v>8</v>
      </c>
      <c r="M495" s="55">
        <v>3</v>
      </c>
      <c r="N495" s="55"/>
      <c r="O495" s="55">
        <v>2</v>
      </c>
      <c r="P495" s="55"/>
      <c r="Q495" s="55"/>
      <c r="R495" s="55"/>
      <c r="S495" s="55"/>
      <c r="T495" s="55"/>
      <c r="U495" s="55"/>
      <c r="V495" s="55"/>
      <c r="W495" s="55">
        <v>0</v>
      </c>
      <c r="X495" s="55">
        <v>1</v>
      </c>
      <c r="Y495" s="55">
        <v>0</v>
      </c>
      <c r="Z495" s="55"/>
      <c r="AA495" s="55"/>
      <c r="AB495" s="55"/>
    </row>
    <row r="496" spans="1:206">
      <c r="A496" s="55">
        <v>50</v>
      </c>
      <c r="B496" s="55">
        <v>0</v>
      </c>
      <c r="C496" s="55">
        <v>0</v>
      </c>
      <c r="D496" s="55">
        <v>1</v>
      </c>
      <c r="E496" s="55">
        <v>223</v>
      </c>
      <c r="F496" s="55">
        <f>ROUND(Source!AQ486,O496)</f>
        <v>0</v>
      </c>
      <c r="G496" s="55" t="s">
        <v>178</v>
      </c>
      <c r="H496" s="55" t="s">
        <v>179</v>
      </c>
      <c r="I496" s="55"/>
      <c r="J496" s="55"/>
      <c r="K496" s="55">
        <v>223</v>
      </c>
      <c r="L496" s="55">
        <v>9</v>
      </c>
      <c r="M496" s="55">
        <v>3</v>
      </c>
      <c r="N496" s="55"/>
      <c r="O496" s="55">
        <v>2</v>
      </c>
      <c r="P496" s="55"/>
      <c r="Q496" s="55"/>
      <c r="R496" s="55"/>
      <c r="S496" s="55"/>
      <c r="T496" s="55"/>
      <c r="U496" s="55"/>
      <c r="V496" s="55"/>
      <c r="W496" s="55">
        <v>0</v>
      </c>
      <c r="X496" s="55">
        <v>1</v>
      </c>
      <c r="Y496" s="55">
        <v>0</v>
      </c>
      <c r="Z496" s="55"/>
      <c r="AA496" s="55"/>
      <c r="AB496" s="55"/>
    </row>
    <row r="497" spans="1:28">
      <c r="A497" s="55">
        <v>50</v>
      </c>
      <c r="B497" s="55">
        <v>0</v>
      </c>
      <c r="C497" s="55">
        <v>0</v>
      </c>
      <c r="D497" s="55">
        <v>1</v>
      </c>
      <c r="E497" s="55">
        <v>229</v>
      </c>
      <c r="F497" s="55">
        <f>ROUND(Source!AZ486,O497)</f>
        <v>0</v>
      </c>
      <c r="G497" s="55" t="s">
        <v>180</v>
      </c>
      <c r="H497" s="55" t="s">
        <v>181</v>
      </c>
      <c r="I497" s="55"/>
      <c r="J497" s="55"/>
      <c r="K497" s="55">
        <v>229</v>
      </c>
      <c r="L497" s="55">
        <v>10</v>
      </c>
      <c r="M497" s="55">
        <v>3</v>
      </c>
      <c r="N497" s="55"/>
      <c r="O497" s="55">
        <v>2</v>
      </c>
      <c r="P497" s="55"/>
      <c r="Q497" s="55"/>
      <c r="R497" s="55"/>
      <c r="S497" s="55"/>
      <c r="T497" s="55"/>
      <c r="U497" s="55"/>
      <c r="V497" s="55"/>
      <c r="W497" s="55">
        <v>0</v>
      </c>
      <c r="X497" s="55">
        <v>1</v>
      </c>
      <c r="Y497" s="55">
        <v>0</v>
      </c>
      <c r="Z497" s="55"/>
      <c r="AA497" s="55"/>
      <c r="AB497" s="55"/>
    </row>
    <row r="498" spans="1:28">
      <c r="A498" s="55">
        <v>50</v>
      </c>
      <c r="B498" s="55">
        <v>0</v>
      </c>
      <c r="C498" s="55">
        <v>0</v>
      </c>
      <c r="D498" s="55">
        <v>1</v>
      </c>
      <c r="E498" s="55">
        <v>203</v>
      </c>
      <c r="F498" s="55">
        <f>ROUND(Source!Q486,O498)</f>
        <v>45959.53</v>
      </c>
      <c r="G498" s="55" t="s">
        <v>182</v>
      </c>
      <c r="H498" s="55" t="s">
        <v>183</v>
      </c>
      <c r="I498" s="55"/>
      <c r="J498" s="55"/>
      <c r="K498" s="55">
        <v>203</v>
      </c>
      <c r="L498" s="55">
        <v>11</v>
      </c>
      <c r="M498" s="55">
        <v>3</v>
      </c>
      <c r="N498" s="55"/>
      <c r="O498" s="55">
        <v>2</v>
      </c>
      <c r="P498" s="55"/>
      <c r="Q498" s="55"/>
      <c r="R498" s="55"/>
      <c r="S498" s="55"/>
      <c r="T498" s="55"/>
      <c r="U498" s="55"/>
      <c r="V498" s="55"/>
      <c r="W498" s="55">
        <v>45959.53</v>
      </c>
      <c r="X498" s="55">
        <v>1</v>
      </c>
      <c r="Y498" s="55">
        <v>45959.53</v>
      </c>
      <c r="Z498" s="55"/>
      <c r="AA498" s="55"/>
      <c r="AB498" s="55"/>
    </row>
    <row r="499" spans="1:28">
      <c r="A499" s="55">
        <v>50</v>
      </c>
      <c r="B499" s="55">
        <v>0</v>
      </c>
      <c r="C499" s="55">
        <v>0</v>
      </c>
      <c r="D499" s="55">
        <v>1</v>
      </c>
      <c r="E499" s="55">
        <v>231</v>
      </c>
      <c r="F499" s="55">
        <f>ROUND(Source!BB486,O499)</f>
        <v>0</v>
      </c>
      <c r="G499" s="55" t="s">
        <v>184</v>
      </c>
      <c r="H499" s="55" t="s">
        <v>185</v>
      </c>
      <c r="I499" s="55"/>
      <c r="J499" s="55"/>
      <c r="K499" s="55">
        <v>231</v>
      </c>
      <c r="L499" s="55">
        <v>12</v>
      </c>
      <c r="M499" s="55">
        <v>3</v>
      </c>
      <c r="N499" s="55"/>
      <c r="O499" s="55">
        <v>2</v>
      </c>
      <c r="P499" s="55"/>
      <c r="Q499" s="55"/>
      <c r="R499" s="55"/>
      <c r="S499" s="55"/>
      <c r="T499" s="55"/>
      <c r="U499" s="55"/>
      <c r="V499" s="55"/>
      <c r="W499" s="55">
        <v>0</v>
      </c>
      <c r="X499" s="55">
        <v>1</v>
      </c>
      <c r="Y499" s="55">
        <v>0</v>
      </c>
      <c r="Z499" s="55"/>
      <c r="AA499" s="55"/>
      <c r="AB499" s="55"/>
    </row>
    <row r="500" spans="1:28">
      <c r="A500" s="55">
        <v>50</v>
      </c>
      <c r="B500" s="55">
        <v>0</v>
      </c>
      <c r="C500" s="55">
        <v>0</v>
      </c>
      <c r="D500" s="55">
        <v>1</v>
      </c>
      <c r="E500" s="55">
        <v>204</v>
      </c>
      <c r="F500" s="55">
        <f>ROUND(Source!R486,O500)</f>
        <v>23804.7</v>
      </c>
      <c r="G500" s="55" t="s">
        <v>186</v>
      </c>
      <c r="H500" s="55" t="s">
        <v>187</v>
      </c>
      <c r="I500" s="55"/>
      <c r="J500" s="55"/>
      <c r="K500" s="55">
        <v>204</v>
      </c>
      <c r="L500" s="55">
        <v>13</v>
      </c>
      <c r="M500" s="55">
        <v>3</v>
      </c>
      <c r="N500" s="55"/>
      <c r="O500" s="55">
        <v>2</v>
      </c>
      <c r="P500" s="55"/>
      <c r="Q500" s="55"/>
      <c r="R500" s="55"/>
      <c r="S500" s="55"/>
      <c r="T500" s="55"/>
      <c r="U500" s="55"/>
      <c r="V500" s="55"/>
      <c r="W500" s="55">
        <v>23804.7</v>
      </c>
      <c r="X500" s="55">
        <v>1</v>
      </c>
      <c r="Y500" s="55">
        <v>23804.7</v>
      </c>
      <c r="Z500" s="55"/>
      <c r="AA500" s="55"/>
      <c r="AB500" s="55"/>
    </row>
    <row r="501" spans="1:28">
      <c r="A501" s="55">
        <v>50</v>
      </c>
      <c r="B501" s="55">
        <v>0</v>
      </c>
      <c r="C501" s="55">
        <v>0</v>
      </c>
      <c r="D501" s="55">
        <v>1</v>
      </c>
      <c r="E501" s="55">
        <v>205</v>
      </c>
      <c r="F501" s="55">
        <f>ROUND(Source!S486,O501)</f>
        <v>12418.8</v>
      </c>
      <c r="G501" s="55" t="s">
        <v>188</v>
      </c>
      <c r="H501" s="55" t="s">
        <v>189</v>
      </c>
      <c r="I501" s="55"/>
      <c r="J501" s="55"/>
      <c r="K501" s="55">
        <v>205</v>
      </c>
      <c r="L501" s="55">
        <v>14</v>
      </c>
      <c r="M501" s="55">
        <v>3</v>
      </c>
      <c r="N501" s="55"/>
      <c r="O501" s="55">
        <v>2</v>
      </c>
      <c r="P501" s="55"/>
      <c r="Q501" s="55"/>
      <c r="R501" s="55"/>
      <c r="S501" s="55"/>
      <c r="T501" s="55"/>
      <c r="U501" s="55"/>
      <c r="V501" s="55"/>
      <c r="W501" s="55">
        <v>12418.8</v>
      </c>
      <c r="X501" s="55">
        <v>1</v>
      </c>
      <c r="Y501" s="55">
        <v>12418.8</v>
      </c>
      <c r="Z501" s="55"/>
      <c r="AA501" s="55"/>
      <c r="AB501" s="55"/>
    </row>
    <row r="502" spans="1:28">
      <c r="A502" s="55">
        <v>50</v>
      </c>
      <c r="B502" s="55">
        <v>0</v>
      </c>
      <c r="C502" s="55">
        <v>0</v>
      </c>
      <c r="D502" s="55">
        <v>1</v>
      </c>
      <c r="E502" s="55">
        <v>232</v>
      </c>
      <c r="F502" s="55">
        <f>ROUND(Source!BC486,O502)</f>
        <v>0</v>
      </c>
      <c r="G502" s="55" t="s">
        <v>190</v>
      </c>
      <c r="H502" s="55" t="s">
        <v>191</v>
      </c>
      <c r="I502" s="55"/>
      <c r="J502" s="55"/>
      <c r="K502" s="55">
        <v>232</v>
      </c>
      <c r="L502" s="55">
        <v>15</v>
      </c>
      <c r="M502" s="55">
        <v>3</v>
      </c>
      <c r="N502" s="55"/>
      <c r="O502" s="55">
        <v>2</v>
      </c>
      <c r="P502" s="55"/>
      <c r="Q502" s="55"/>
      <c r="R502" s="55"/>
      <c r="S502" s="55"/>
      <c r="T502" s="55"/>
      <c r="U502" s="55"/>
      <c r="V502" s="55"/>
      <c r="W502" s="55">
        <v>0</v>
      </c>
      <c r="X502" s="55">
        <v>1</v>
      </c>
      <c r="Y502" s="55">
        <v>0</v>
      </c>
      <c r="Z502" s="55"/>
      <c r="AA502" s="55"/>
      <c r="AB502" s="55"/>
    </row>
    <row r="503" spans="1:28">
      <c r="A503" s="55">
        <v>50</v>
      </c>
      <c r="B503" s="55">
        <v>0</v>
      </c>
      <c r="C503" s="55">
        <v>0</v>
      </c>
      <c r="D503" s="55">
        <v>1</v>
      </c>
      <c r="E503" s="55">
        <v>214</v>
      </c>
      <c r="F503" s="55">
        <f>ROUND(Source!AS486,O503)</f>
        <v>0</v>
      </c>
      <c r="G503" s="55" t="s">
        <v>192</v>
      </c>
      <c r="H503" s="55" t="s">
        <v>193</v>
      </c>
      <c r="I503" s="55"/>
      <c r="J503" s="55"/>
      <c r="K503" s="55">
        <v>214</v>
      </c>
      <c r="L503" s="55">
        <v>16</v>
      </c>
      <c r="M503" s="55">
        <v>3</v>
      </c>
      <c r="N503" s="55"/>
      <c r="O503" s="55">
        <v>2</v>
      </c>
      <c r="P503" s="55"/>
      <c r="Q503" s="55"/>
      <c r="R503" s="55"/>
      <c r="S503" s="55"/>
      <c r="T503" s="55"/>
      <c r="U503" s="55"/>
      <c r="V503" s="55"/>
      <c r="W503" s="55">
        <v>0</v>
      </c>
      <c r="X503" s="55">
        <v>1</v>
      </c>
      <c r="Y503" s="55">
        <v>0</v>
      </c>
      <c r="Z503" s="55"/>
      <c r="AA503" s="55"/>
      <c r="AB503" s="55"/>
    </row>
    <row r="504" spans="1:28">
      <c r="A504" s="55">
        <v>50</v>
      </c>
      <c r="B504" s="55">
        <v>0</v>
      </c>
      <c r="C504" s="55">
        <v>0</v>
      </c>
      <c r="D504" s="55">
        <v>1</v>
      </c>
      <c r="E504" s="55">
        <v>215</v>
      </c>
      <c r="F504" s="55">
        <f>ROUND(Source!AT486,O504)</f>
        <v>0</v>
      </c>
      <c r="G504" s="55" t="s">
        <v>194</v>
      </c>
      <c r="H504" s="55" t="s">
        <v>195</v>
      </c>
      <c r="I504" s="55"/>
      <c r="J504" s="55"/>
      <c r="K504" s="55">
        <v>215</v>
      </c>
      <c r="L504" s="55">
        <v>17</v>
      </c>
      <c r="M504" s="55">
        <v>3</v>
      </c>
      <c r="N504" s="55"/>
      <c r="O504" s="55">
        <v>2</v>
      </c>
      <c r="P504" s="55"/>
      <c r="Q504" s="55"/>
      <c r="R504" s="55"/>
      <c r="S504" s="55"/>
      <c r="T504" s="55"/>
      <c r="U504" s="55"/>
      <c r="V504" s="55"/>
      <c r="W504" s="55">
        <v>0</v>
      </c>
      <c r="X504" s="55">
        <v>1</v>
      </c>
      <c r="Y504" s="55">
        <v>0</v>
      </c>
      <c r="Z504" s="55"/>
      <c r="AA504" s="55"/>
      <c r="AB504" s="55"/>
    </row>
    <row r="505" spans="1:28">
      <c r="A505" s="55">
        <v>50</v>
      </c>
      <c r="B505" s="55">
        <v>0</v>
      </c>
      <c r="C505" s="55">
        <v>0</v>
      </c>
      <c r="D505" s="55">
        <v>1</v>
      </c>
      <c r="E505" s="55">
        <v>217</v>
      </c>
      <c r="F505" s="55">
        <f>ROUND(Source!AU486,O505)</f>
        <v>145875.18</v>
      </c>
      <c r="G505" s="55" t="s">
        <v>196</v>
      </c>
      <c r="H505" s="55" t="s">
        <v>197</v>
      </c>
      <c r="I505" s="55"/>
      <c r="J505" s="55"/>
      <c r="K505" s="55">
        <v>217</v>
      </c>
      <c r="L505" s="55">
        <v>18</v>
      </c>
      <c r="M505" s="55">
        <v>3</v>
      </c>
      <c r="N505" s="55"/>
      <c r="O505" s="55">
        <v>2</v>
      </c>
      <c r="P505" s="55"/>
      <c r="Q505" s="55"/>
      <c r="R505" s="55"/>
      <c r="S505" s="55"/>
      <c r="T505" s="55"/>
      <c r="U505" s="55"/>
      <c r="V505" s="55"/>
      <c r="W505" s="55">
        <v>145875.18</v>
      </c>
      <c r="X505" s="55">
        <v>1</v>
      </c>
      <c r="Y505" s="55">
        <v>145875.18</v>
      </c>
      <c r="Z505" s="55"/>
      <c r="AA505" s="55"/>
      <c r="AB505" s="55"/>
    </row>
    <row r="506" spans="1:28">
      <c r="A506" s="55">
        <v>50</v>
      </c>
      <c r="B506" s="55">
        <v>0</v>
      </c>
      <c r="C506" s="55">
        <v>0</v>
      </c>
      <c r="D506" s="55">
        <v>1</v>
      </c>
      <c r="E506" s="55">
        <v>230</v>
      </c>
      <c r="F506" s="55">
        <f>ROUND(Source!BA486,O506)</f>
        <v>0</v>
      </c>
      <c r="G506" s="55" t="s">
        <v>198</v>
      </c>
      <c r="H506" s="55" t="s">
        <v>199</v>
      </c>
      <c r="I506" s="55"/>
      <c r="J506" s="55"/>
      <c r="K506" s="55">
        <v>230</v>
      </c>
      <c r="L506" s="55">
        <v>19</v>
      </c>
      <c r="M506" s="55">
        <v>3</v>
      </c>
      <c r="N506" s="55"/>
      <c r="O506" s="55">
        <v>2</v>
      </c>
      <c r="P506" s="55"/>
      <c r="Q506" s="55"/>
      <c r="R506" s="55"/>
      <c r="S506" s="55"/>
      <c r="T506" s="55"/>
      <c r="U506" s="55"/>
      <c r="V506" s="55"/>
      <c r="W506" s="55">
        <v>0</v>
      </c>
      <c r="X506" s="55">
        <v>1</v>
      </c>
      <c r="Y506" s="55">
        <v>0</v>
      </c>
      <c r="Z506" s="55"/>
      <c r="AA506" s="55"/>
      <c r="AB506" s="55"/>
    </row>
    <row r="507" spans="1:28">
      <c r="A507" s="55">
        <v>50</v>
      </c>
      <c r="B507" s="55">
        <v>0</v>
      </c>
      <c r="C507" s="55">
        <v>0</v>
      </c>
      <c r="D507" s="55">
        <v>1</v>
      </c>
      <c r="E507" s="55">
        <v>206</v>
      </c>
      <c r="F507" s="55">
        <f>ROUND(Source!T486,O507)</f>
        <v>0</v>
      </c>
      <c r="G507" s="55" t="s">
        <v>200</v>
      </c>
      <c r="H507" s="55" t="s">
        <v>201</v>
      </c>
      <c r="I507" s="55"/>
      <c r="J507" s="55"/>
      <c r="K507" s="55">
        <v>206</v>
      </c>
      <c r="L507" s="55">
        <v>20</v>
      </c>
      <c r="M507" s="55">
        <v>3</v>
      </c>
      <c r="N507" s="55"/>
      <c r="O507" s="55">
        <v>2</v>
      </c>
      <c r="P507" s="55"/>
      <c r="Q507" s="55"/>
      <c r="R507" s="55"/>
      <c r="S507" s="55"/>
      <c r="T507" s="55"/>
      <c r="U507" s="55"/>
      <c r="V507" s="55"/>
      <c r="W507" s="55">
        <v>0</v>
      </c>
      <c r="X507" s="55">
        <v>1</v>
      </c>
      <c r="Y507" s="55">
        <v>0</v>
      </c>
      <c r="Z507" s="55"/>
      <c r="AA507" s="55"/>
      <c r="AB507" s="55"/>
    </row>
    <row r="508" spans="1:28">
      <c r="A508" s="55">
        <v>50</v>
      </c>
      <c r="B508" s="55">
        <v>0</v>
      </c>
      <c r="C508" s="55">
        <v>0</v>
      </c>
      <c r="D508" s="55">
        <v>1</v>
      </c>
      <c r="E508" s="55">
        <v>207</v>
      </c>
      <c r="F508" s="55">
        <f>Source!U486</f>
        <v>47.7</v>
      </c>
      <c r="G508" s="55" t="s">
        <v>202</v>
      </c>
      <c r="H508" s="55" t="s">
        <v>203</v>
      </c>
      <c r="I508" s="55"/>
      <c r="J508" s="55"/>
      <c r="K508" s="55">
        <v>207</v>
      </c>
      <c r="L508" s="55">
        <v>21</v>
      </c>
      <c r="M508" s="55">
        <v>3</v>
      </c>
      <c r="N508" s="55"/>
      <c r="O508" s="55">
        <v>-1</v>
      </c>
      <c r="P508" s="55"/>
      <c r="Q508" s="55"/>
      <c r="R508" s="55"/>
      <c r="S508" s="55"/>
      <c r="T508" s="55"/>
      <c r="U508" s="55"/>
      <c r="V508" s="55"/>
      <c r="W508" s="55">
        <v>47.7</v>
      </c>
      <c r="X508" s="55">
        <v>1</v>
      </c>
      <c r="Y508" s="55">
        <v>47.7</v>
      </c>
      <c r="Z508" s="55"/>
      <c r="AA508" s="55"/>
      <c r="AB508" s="55"/>
    </row>
    <row r="509" spans="1:28">
      <c r="A509" s="55">
        <v>50</v>
      </c>
      <c r="B509" s="55">
        <v>0</v>
      </c>
      <c r="C509" s="55">
        <v>0</v>
      </c>
      <c r="D509" s="55">
        <v>1</v>
      </c>
      <c r="E509" s="55">
        <v>208</v>
      </c>
      <c r="F509" s="55">
        <f>Source!V486</f>
        <v>0</v>
      </c>
      <c r="G509" s="55" t="s">
        <v>204</v>
      </c>
      <c r="H509" s="55" t="s">
        <v>205</v>
      </c>
      <c r="I509" s="55"/>
      <c r="J509" s="55"/>
      <c r="K509" s="55">
        <v>208</v>
      </c>
      <c r="L509" s="55">
        <v>22</v>
      </c>
      <c r="M509" s="55">
        <v>3</v>
      </c>
      <c r="N509" s="55"/>
      <c r="O509" s="55">
        <v>-1</v>
      </c>
      <c r="P509" s="55"/>
      <c r="Q509" s="55"/>
      <c r="R509" s="55"/>
      <c r="S509" s="55"/>
      <c r="T509" s="55"/>
      <c r="U509" s="55"/>
      <c r="V509" s="55"/>
      <c r="W509" s="55">
        <v>0</v>
      </c>
      <c r="X509" s="55">
        <v>1</v>
      </c>
      <c r="Y509" s="55">
        <v>0</v>
      </c>
      <c r="Z509" s="55"/>
      <c r="AA509" s="55"/>
      <c r="AB509" s="55"/>
    </row>
    <row r="510" spans="1:28">
      <c r="A510" s="55">
        <v>50</v>
      </c>
      <c r="B510" s="55">
        <v>0</v>
      </c>
      <c r="C510" s="55">
        <v>0</v>
      </c>
      <c r="D510" s="55">
        <v>1</v>
      </c>
      <c r="E510" s="55">
        <v>209</v>
      </c>
      <c r="F510" s="55">
        <f>ROUND(Source!W486,O510)</f>
        <v>0</v>
      </c>
      <c r="G510" s="55" t="s">
        <v>206</v>
      </c>
      <c r="H510" s="55" t="s">
        <v>207</v>
      </c>
      <c r="I510" s="55"/>
      <c r="J510" s="55"/>
      <c r="K510" s="55">
        <v>209</v>
      </c>
      <c r="L510" s="55">
        <v>23</v>
      </c>
      <c r="M510" s="55">
        <v>3</v>
      </c>
      <c r="N510" s="55"/>
      <c r="O510" s="55">
        <v>2</v>
      </c>
      <c r="P510" s="55"/>
      <c r="Q510" s="55"/>
      <c r="R510" s="55"/>
      <c r="S510" s="55"/>
      <c r="T510" s="55"/>
      <c r="U510" s="55"/>
      <c r="V510" s="55"/>
      <c r="W510" s="55">
        <v>0</v>
      </c>
      <c r="X510" s="55">
        <v>1</v>
      </c>
      <c r="Y510" s="55">
        <v>0</v>
      </c>
      <c r="Z510" s="55"/>
      <c r="AA510" s="55"/>
      <c r="AB510" s="55"/>
    </row>
    <row r="511" spans="1:28">
      <c r="A511" s="55">
        <v>50</v>
      </c>
      <c r="B511" s="55">
        <v>0</v>
      </c>
      <c r="C511" s="55">
        <v>0</v>
      </c>
      <c r="D511" s="55">
        <v>1</v>
      </c>
      <c r="E511" s="55">
        <v>233</v>
      </c>
      <c r="F511" s="55">
        <f>ROUND(Source!BD486,O511)</f>
        <v>0</v>
      </c>
      <c r="G511" s="55" t="s">
        <v>208</v>
      </c>
      <c r="H511" s="55" t="s">
        <v>209</v>
      </c>
      <c r="I511" s="55"/>
      <c r="J511" s="55"/>
      <c r="K511" s="55">
        <v>233</v>
      </c>
      <c r="L511" s="55">
        <v>24</v>
      </c>
      <c r="M511" s="55">
        <v>3</v>
      </c>
      <c r="N511" s="55"/>
      <c r="O511" s="55">
        <v>2</v>
      </c>
      <c r="P511" s="55"/>
      <c r="Q511" s="55"/>
      <c r="R511" s="55"/>
      <c r="S511" s="55"/>
      <c r="T511" s="55"/>
      <c r="U511" s="55"/>
      <c r="V511" s="55"/>
      <c r="W511" s="55">
        <v>0</v>
      </c>
      <c r="X511" s="55">
        <v>1</v>
      </c>
      <c r="Y511" s="55">
        <v>0</v>
      </c>
      <c r="Z511" s="55"/>
      <c r="AA511" s="55"/>
      <c r="AB511" s="55"/>
    </row>
    <row r="512" spans="1:28">
      <c r="A512" s="55">
        <v>50</v>
      </c>
      <c r="B512" s="55">
        <v>0</v>
      </c>
      <c r="C512" s="55">
        <v>0</v>
      </c>
      <c r="D512" s="55">
        <v>1</v>
      </c>
      <c r="E512" s="55">
        <v>210</v>
      </c>
      <c r="F512" s="55">
        <f>ROUND(Source!X486,O512)</f>
        <v>8693.16</v>
      </c>
      <c r="G512" s="55" t="s">
        <v>210</v>
      </c>
      <c r="H512" s="55" t="s">
        <v>211</v>
      </c>
      <c r="I512" s="55"/>
      <c r="J512" s="55"/>
      <c r="K512" s="55">
        <v>210</v>
      </c>
      <c r="L512" s="55">
        <v>25</v>
      </c>
      <c r="M512" s="55">
        <v>3</v>
      </c>
      <c r="N512" s="55"/>
      <c r="O512" s="55">
        <v>2</v>
      </c>
      <c r="P512" s="55"/>
      <c r="Q512" s="55"/>
      <c r="R512" s="55"/>
      <c r="S512" s="55"/>
      <c r="T512" s="55"/>
      <c r="U512" s="55"/>
      <c r="V512" s="55"/>
      <c r="W512" s="55">
        <v>8693.16</v>
      </c>
      <c r="X512" s="55">
        <v>1</v>
      </c>
      <c r="Y512" s="55">
        <v>8693.16</v>
      </c>
      <c r="Z512" s="55"/>
      <c r="AA512" s="55"/>
      <c r="AB512" s="55"/>
    </row>
    <row r="513" spans="1:245">
      <c r="A513" s="55">
        <v>50</v>
      </c>
      <c r="B513" s="55">
        <v>0</v>
      </c>
      <c r="C513" s="55">
        <v>0</v>
      </c>
      <c r="D513" s="55">
        <v>1</v>
      </c>
      <c r="E513" s="55">
        <v>211</v>
      </c>
      <c r="F513" s="55">
        <f>ROUND(Source!Y486,O513)</f>
        <v>1241.8800000000001</v>
      </c>
      <c r="G513" s="55" t="s">
        <v>212</v>
      </c>
      <c r="H513" s="55" t="s">
        <v>213</v>
      </c>
      <c r="I513" s="55"/>
      <c r="J513" s="55"/>
      <c r="K513" s="55">
        <v>211</v>
      </c>
      <c r="L513" s="55">
        <v>26</v>
      </c>
      <c r="M513" s="55">
        <v>3</v>
      </c>
      <c r="N513" s="55"/>
      <c r="O513" s="55">
        <v>2</v>
      </c>
      <c r="P513" s="55"/>
      <c r="Q513" s="55"/>
      <c r="R513" s="55"/>
      <c r="S513" s="55"/>
      <c r="T513" s="55"/>
      <c r="U513" s="55"/>
      <c r="V513" s="55"/>
      <c r="W513" s="55">
        <v>1241.8800000000001</v>
      </c>
      <c r="X513" s="55">
        <v>1</v>
      </c>
      <c r="Y513" s="55">
        <v>1241.8800000000001</v>
      </c>
      <c r="Z513" s="55"/>
      <c r="AA513" s="55"/>
      <c r="AB513" s="55"/>
    </row>
    <row r="514" spans="1:245">
      <c r="A514" s="55">
        <v>50</v>
      </c>
      <c r="B514" s="55">
        <v>0</v>
      </c>
      <c r="C514" s="55">
        <v>0</v>
      </c>
      <c r="D514" s="55">
        <v>1</v>
      </c>
      <c r="E514" s="55">
        <v>224</v>
      </c>
      <c r="F514" s="55">
        <f>ROUND(Source!AR486,O514)</f>
        <v>145875.18</v>
      </c>
      <c r="G514" s="55" t="s">
        <v>214</v>
      </c>
      <c r="H514" s="55" t="s">
        <v>215</v>
      </c>
      <c r="I514" s="55"/>
      <c r="J514" s="55"/>
      <c r="K514" s="55">
        <v>224</v>
      </c>
      <c r="L514" s="55">
        <v>27</v>
      </c>
      <c r="M514" s="55">
        <v>3</v>
      </c>
      <c r="N514" s="55"/>
      <c r="O514" s="55">
        <v>2</v>
      </c>
      <c r="P514" s="55"/>
      <c r="Q514" s="55"/>
      <c r="R514" s="55"/>
      <c r="S514" s="55"/>
      <c r="T514" s="55"/>
      <c r="U514" s="55"/>
      <c r="V514" s="55"/>
      <c r="W514" s="55">
        <v>145875.18</v>
      </c>
      <c r="X514" s="55">
        <v>1</v>
      </c>
      <c r="Y514" s="55">
        <v>145875.18</v>
      </c>
      <c r="Z514" s="55"/>
      <c r="AA514" s="55"/>
      <c r="AB514" s="55"/>
    </row>
    <row r="515" spans="1:245">
      <c r="A515" s="55">
        <v>50</v>
      </c>
      <c r="B515" s="55">
        <v>1</v>
      </c>
      <c r="C515" s="55">
        <v>0</v>
      </c>
      <c r="D515" s="55">
        <v>2</v>
      </c>
      <c r="E515" s="55">
        <v>0</v>
      </c>
      <c r="F515" s="55">
        <f>ROUND(F514,O515)</f>
        <v>145875.18</v>
      </c>
      <c r="G515" s="55" t="s">
        <v>216</v>
      </c>
      <c r="H515" s="55" t="s">
        <v>217</v>
      </c>
      <c r="I515" s="55"/>
      <c r="J515" s="55"/>
      <c r="K515" s="55">
        <v>212</v>
      </c>
      <c r="L515" s="55">
        <v>28</v>
      </c>
      <c r="M515" s="55">
        <v>0</v>
      </c>
      <c r="N515" s="55"/>
      <c r="O515" s="55">
        <v>2</v>
      </c>
      <c r="P515" s="55"/>
      <c r="Q515" s="55"/>
      <c r="R515" s="55"/>
      <c r="S515" s="55"/>
      <c r="T515" s="55"/>
      <c r="U515" s="55"/>
      <c r="V515" s="55"/>
      <c r="W515" s="55">
        <v>145875.18</v>
      </c>
      <c r="X515" s="55">
        <v>1</v>
      </c>
      <c r="Y515" s="55">
        <v>145875.18</v>
      </c>
      <c r="Z515" s="55"/>
      <c r="AA515" s="55"/>
      <c r="AB515" s="55"/>
    </row>
    <row r="516" spans="1:245">
      <c r="A516" s="55">
        <v>50</v>
      </c>
      <c r="B516" s="55">
        <v>1</v>
      </c>
      <c r="C516" s="55">
        <v>0</v>
      </c>
      <c r="D516" s="55">
        <v>2</v>
      </c>
      <c r="E516" s="55">
        <v>0</v>
      </c>
      <c r="F516" s="55">
        <f>ROUND(F515*0.2,O516)</f>
        <v>29175.040000000001</v>
      </c>
      <c r="G516" s="55" t="s">
        <v>218</v>
      </c>
      <c r="H516" s="55" t="s">
        <v>219</v>
      </c>
      <c r="I516" s="55"/>
      <c r="J516" s="55"/>
      <c r="K516" s="55">
        <v>212</v>
      </c>
      <c r="L516" s="55">
        <v>29</v>
      </c>
      <c r="M516" s="55">
        <v>0</v>
      </c>
      <c r="N516" s="55"/>
      <c r="O516" s="55">
        <v>2</v>
      </c>
      <c r="P516" s="55"/>
      <c r="Q516" s="55"/>
      <c r="R516" s="55"/>
      <c r="S516" s="55"/>
      <c r="T516" s="55"/>
      <c r="U516" s="55"/>
      <c r="V516" s="55"/>
      <c r="W516" s="55">
        <v>29175.040000000001</v>
      </c>
      <c r="X516" s="55">
        <v>1</v>
      </c>
      <c r="Y516" s="55">
        <v>29175.040000000001</v>
      </c>
      <c r="Z516" s="55"/>
      <c r="AA516" s="55"/>
      <c r="AB516" s="55"/>
    </row>
    <row r="517" spans="1:245">
      <c r="A517" s="55">
        <v>50</v>
      </c>
      <c r="B517" s="55">
        <v>1</v>
      </c>
      <c r="C517" s="55">
        <v>0</v>
      </c>
      <c r="D517" s="55">
        <v>2</v>
      </c>
      <c r="E517" s="55">
        <v>213</v>
      </c>
      <c r="F517" s="55">
        <f>ROUND(F515+F516,O517)</f>
        <v>175050.22</v>
      </c>
      <c r="G517" s="55" t="s">
        <v>220</v>
      </c>
      <c r="H517" s="55" t="s">
        <v>214</v>
      </c>
      <c r="I517" s="55"/>
      <c r="J517" s="55"/>
      <c r="K517" s="55">
        <v>212</v>
      </c>
      <c r="L517" s="55">
        <v>30</v>
      </c>
      <c r="M517" s="55">
        <v>0</v>
      </c>
      <c r="N517" s="55"/>
      <c r="O517" s="55">
        <v>2</v>
      </c>
      <c r="P517" s="55"/>
      <c r="Q517" s="55"/>
      <c r="R517" s="55"/>
      <c r="S517" s="55"/>
      <c r="T517" s="55"/>
      <c r="U517" s="55"/>
      <c r="V517" s="55"/>
      <c r="W517" s="55">
        <v>175050.22</v>
      </c>
      <c r="X517" s="55">
        <v>1</v>
      </c>
      <c r="Y517" s="55">
        <v>175050.22</v>
      </c>
      <c r="Z517" s="55"/>
      <c r="AA517" s="55"/>
      <c r="AB517" s="55"/>
    </row>
    <row r="518" spans="1:245">
      <c r="A518" s="55">
        <v>50</v>
      </c>
      <c r="B518" s="55">
        <v>1</v>
      </c>
      <c r="C518" s="55">
        <v>0</v>
      </c>
      <c r="D518" s="55">
        <v>2</v>
      </c>
      <c r="E518" s="55">
        <v>0</v>
      </c>
      <c r="F518" s="55">
        <f>ROUND(F517*0.5857501461,O518)</f>
        <v>102535.69</v>
      </c>
      <c r="G518" s="55" t="s">
        <v>221</v>
      </c>
      <c r="H518" s="55" t="s">
        <v>222</v>
      </c>
      <c r="I518" s="55"/>
      <c r="J518" s="55"/>
      <c r="K518" s="55">
        <v>212</v>
      </c>
      <c r="L518" s="55">
        <v>31</v>
      </c>
      <c r="M518" s="55">
        <v>0</v>
      </c>
      <c r="N518" s="55"/>
      <c r="O518" s="55">
        <v>2</v>
      </c>
      <c r="P518" s="55"/>
      <c r="Q518" s="55"/>
      <c r="R518" s="55"/>
      <c r="S518" s="55"/>
      <c r="T518" s="55"/>
      <c r="U518" s="55"/>
      <c r="V518" s="55"/>
      <c r="W518" s="55">
        <v>102535.69</v>
      </c>
      <c r="X518" s="55">
        <v>1</v>
      </c>
      <c r="Y518" s="55">
        <v>102535.69</v>
      </c>
      <c r="Z518" s="55"/>
      <c r="AA518" s="55"/>
      <c r="AB518" s="55"/>
    </row>
    <row r="520" spans="1:245">
      <c r="A520" s="52">
        <v>4</v>
      </c>
      <c r="B520" s="52">
        <v>1</v>
      </c>
      <c r="C520" s="52"/>
      <c r="D520" s="52">
        <f>ROW(A610)</f>
        <v>610</v>
      </c>
      <c r="E520" s="52"/>
      <c r="F520" s="52" t="s">
        <v>138</v>
      </c>
      <c r="G520" s="52" t="s">
        <v>233</v>
      </c>
      <c r="H520" s="52"/>
      <c r="I520" s="52">
        <v>0</v>
      </c>
      <c r="J520" s="52"/>
      <c r="K520" s="52">
        <v>-1</v>
      </c>
      <c r="L520" s="52"/>
      <c r="M520" s="52"/>
      <c r="N520" s="52"/>
      <c r="O520" s="52"/>
      <c r="P520" s="52"/>
      <c r="Q520" s="52"/>
      <c r="R520" s="52"/>
      <c r="S520" s="52">
        <v>0</v>
      </c>
      <c r="T520" s="52"/>
      <c r="U520" s="52"/>
      <c r="V520" s="52">
        <v>0</v>
      </c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>
        <v>0</v>
      </c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>
        <v>0</v>
      </c>
    </row>
    <row r="522" spans="1:245">
      <c r="A522" s="53">
        <v>52</v>
      </c>
      <c r="B522" s="53">
        <f t="shared" ref="B522:G522" si="472">B610</f>
        <v>1</v>
      </c>
      <c r="C522" s="53">
        <f t="shared" si="472"/>
        <v>4</v>
      </c>
      <c r="D522" s="53">
        <f t="shared" si="472"/>
        <v>520</v>
      </c>
      <c r="E522" s="53">
        <f t="shared" si="472"/>
        <v>0</v>
      </c>
      <c r="F522" s="53" t="str">
        <f t="shared" si="472"/>
        <v>Новый раздел</v>
      </c>
      <c r="G522" s="53" t="str">
        <f t="shared" si="472"/>
        <v>Котляковское кладбище, ул.Деловая, 20-А</v>
      </c>
      <c r="H522" s="53"/>
      <c r="I522" s="53"/>
      <c r="J522" s="53"/>
      <c r="K522" s="53"/>
      <c r="L522" s="53"/>
      <c r="M522" s="53"/>
      <c r="N522" s="53"/>
      <c r="O522" s="53">
        <f t="shared" ref="O522:AT522" si="473">O610</f>
        <v>265617.39</v>
      </c>
      <c r="P522" s="53">
        <f t="shared" si="473"/>
        <v>142349.5</v>
      </c>
      <c r="Q522" s="53">
        <f t="shared" si="473"/>
        <v>96948.89</v>
      </c>
      <c r="R522" s="53">
        <f t="shared" si="473"/>
        <v>50374.32</v>
      </c>
      <c r="S522" s="53">
        <f t="shared" si="473"/>
        <v>26319</v>
      </c>
      <c r="T522" s="53">
        <f t="shared" si="473"/>
        <v>0</v>
      </c>
      <c r="U522" s="53">
        <f t="shared" si="473"/>
        <v>102</v>
      </c>
      <c r="V522" s="53">
        <f t="shared" si="473"/>
        <v>0</v>
      </c>
      <c r="W522" s="53">
        <f t="shared" si="473"/>
        <v>0</v>
      </c>
      <c r="X522" s="53">
        <f t="shared" si="473"/>
        <v>18423.3</v>
      </c>
      <c r="Y522" s="53">
        <f t="shared" si="473"/>
        <v>2631.9</v>
      </c>
      <c r="Z522" s="53">
        <f t="shared" si="473"/>
        <v>0</v>
      </c>
      <c r="AA522" s="53">
        <f t="shared" si="473"/>
        <v>0</v>
      </c>
      <c r="AB522" s="53">
        <f t="shared" si="473"/>
        <v>0</v>
      </c>
      <c r="AC522" s="53">
        <f t="shared" si="473"/>
        <v>0</v>
      </c>
      <c r="AD522" s="53">
        <f t="shared" si="473"/>
        <v>0</v>
      </c>
      <c r="AE522" s="53">
        <f t="shared" si="473"/>
        <v>0</v>
      </c>
      <c r="AF522" s="53">
        <f t="shared" si="473"/>
        <v>0</v>
      </c>
      <c r="AG522" s="53">
        <f t="shared" si="473"/>
        <v>0</v>
      </c>
      <c r="AH522" s="53">
        <f t="shared" si="473"/>
        <v>0</v>
      </c>
      <c r="AI522" s="53">
        <f t="shared" si="473"/>
        <v>0</v>
      </c>
      <c r="AJ522" s="53">
        <f t="shared" si="473"/>
        <v>0</v>
      </c>
      <c r="AK522" s="53">
        <f t="shared" si="473"/>
        <v>0</v>
      </c>
      <c r="AL522" s="53">
        <f t="shared" si="473"/>
        <v>0</v>
      </c>
      <c r="AM522" s="53">
        <f t="shared" si="473"/>
        <v>0</v>
      </c>
      <c r="AN522" s="53">
        <f t="shared" si="473"/>
        <v>0</v>
      </c>
      <c r="AO522" s="53">
        <f t="shared" si="473"/>
        <v>0</v>
      </c>
      <c r="AP522" s="53">
        <f t="shared" si="473"/>
        <v>0</v>
      </c>
      <c r="AQ522" s="53">
        <f t="shared" si="473"/>
        <v>0</v>
      </c>
      <c r="AR522" s="53">
        <f t="shared" si="473"/>
        <v>306412.83</v>
      </c>
      <c r="AS522" s="53">
        <f t="shared" si="473"/>
        <v>0</v>
      </c>
      <c r="AT522" s="53">
        <f t="shared" si="473"/>
        <v>0</v>
      </c>
      <c r="AU522" s="53">
        <f t="shared" ref="AU522:BZ522" si="474">AU610</f>
        <v>306412.83</v>
      </c>
      <c r="AV522" s="53">
        <f t="shared" si="474"/>
        <v>142349.5</v>
      </c>
      <c r="AW522" s="53">
        <f t="shared" si="474"/>
        <v>142349.5</v>
      </c>
      <c r="AX522" s="53">
        <f t="shared" si="474"/>
        <v>0</v>
      </c>
      <c r="AY522" s="53">
        <f t="shared" si="474"/>
        <v>142349.5</v>
      </c>
      <c r="AZ522" s="53">
        <f t="shared" si="474"/>
        <v>0</v>
      </c>
      <c r="BA522" s="53">
        <f t="shared" si="474"/>
        <v>0</v>
      </c>
      <c r="BB522" s="53">
        <f t="shared" si="474"/>
        <v>0</v>
      </c>
      <c r="BC522" s="53">
        <f t="shared" si="474"/>
        <v>0</v>
      </c>
      <c r="BD522" s="53">
        <f t="shared" si="474"/>
        <v>0</v>
      </c>
      <c r="BE522" s="53">
        <f t="shared" si="474"/>
        <v>0</v>
      </c>
      <c r="BF522" s="53">
        <f t="shared" si="474"/>
        <v>0</v>
      </c>
      <c r="BG522" s="53">
        <f t="shared" si="474"/>
        <v>0</v>
      </c>
      <c r="BH522" s="53">
        <f t="shared" si="474"/>
        <v>0</v>
      </c>
      <c r="BI522" s="53">
        <f t="shared" si="474"/>
        <v>0</v>
      </c>
      <c r="BJ522" s="53">
        <f t="shared" si="474"/>
        <v>0</v>
      </c>
      <c r="BK522" s="53">
        <f t="shared" si="474"/>
        <v>0</v>
      </c>
      <c r="BL522" s="53">
        <f t="shared" si="474"/>
        <v>0</v>
      </c>
      <c r="BM522" s="53">
        <f t="shared" si="474"/>
        <v>0</v>
      </c>
      <c r="BN522" s="53">
        <f t="shared" si="474"/>
        <v>0</v>
      </c>
      <c r="BO522" s="53">
        <f t="shared" si="474"/>
        <v>0</v>
      </c>
      <c r="BP522" s="53">
        <f t="shared" si="474"/>
        <v>0</v>
      </c>
      <c r="BQ522" s="53">
        <f t="shared" si="474"/>
        <v>0</v>
      </c>
      <c r="BR522" s="53">
        <f t="shared" si="474"/>
        <v>0</v>
      </c>
      <c r="BS522" s="53">
        <f t="shared" si="474"/>
        <v>0</v>
      </c>
      <c r="BT522" s="53">
        <f t="shared" si="474"/>
        <v>0</v>
      </c>
      <c r="BU522" s="53">
        <f t="shared" si="474"/>
        <v>0</v>
      </c>
      <c r="BV522" s="53">
        <f t="shared" si="474"/>
        <v>0</v>
      </c>
      <c r="BW522" s="53">
        <f t="shared" si="474"/>
        <v>0</v>
      </c>
      <c r="BX522" s="53">
        <f t="shared" si="474"/>
        <v>0</v>
      </c>
      <c r="BY522" s="53">
        <f t="shared" si="474"/>
        <v>0</v>
      </c>
      <c r="BZ522" s="53">
        <f t="shared" si="474"/>
        <v>0</v>
      </c>
      <c r="CA522" s="53">
        <f t="shared" ref="CA522:DF522" si="475">CA610</f>
        <v>0</v>
      </c>
      <c r="CB522" s="53">
        <f t="shared" si="475"/>
        <v>0</v>
      </c>
      <c r="CC522" s="53">
        <f t="shared" si="475"/>
        <v>0</v>
      </c>
      <c r="CD522" s="53">
        <f t="shared" si="475"/>
        <v>0</v>
      </c>
      <c r="CE522" s="53">
        <f t="shared" si="475"/>
        <v>0</v>
      </c>
      <c r="CF522" s="53">
        <f t="shared" si="475"/>
        <v>0</v>
      </c>
      <c r="CG522" s="53">
        <f t="shared" si="475"/>
        <v>0</v>
      </c>
      <c r="CH522" s="53">
        <f t="shared" si="475"/>
        <v>0</v>
      </c>
      <c r="CI522" s="53">
        <f t="shared" si="475"/>
        <v>0</v>
      </c>
      <c r="CJ522" s="53">
        <f t="shared" si="475"/>
        <v>0</v>
      </c>
      <c r="CK522" s="53">
        <f t="shared" si="475"/>
        <v>0</v>
      </c>
      <c r="CL522" s="53">
        <f t="shared" si="475"/>
        <v>0</v>
      </c>
      <c r="CM522" s="53">
        <f t="shared" si="475"/>
        <v>0</v>
      </c>
      <c r="CN522" s="53">
        <f t="shared" si="475"/>
        <v>0</v>
      </c>
      <c r="CO522" s="53">
        <f t="shared" si="475"/>
        <v>0</v>
      </c>
      <c r="CP522" s="53">
        <f t="shared" si="475"/>
        <v>0</v>
      </c>
      <c r="CQ522" s="53">
        <f t="shared" si="475"/>
        <v>0</v>
      </c>
      <c r="CR522" s="53">
        <f t="shared" si="475"/>
        <v>0</v>
      </c>
      <c r="CS522" s="53">
        <f t="shared" si="475"/>
        <v>0</v>
      </c>
      <c r="CT522" s="53">
        <f t="shared" si="475"/>
        <v>0</v>
      </c>
      <c r="CU522" s="53">
        <f t="shared" si="475"/>
        <v>0</v>
      </c>
      <c r="CV522" s="53">
        <f t="shared" si="475"/>
        <v>0</v>
      </c>
      <c r="CW522" s="53">
        <f t="shared" si="475"/>
        <v>0</v>
      </c>
      <c r="CX522" s="53">
        <f t="shared" si="475"/>
        <v>0</v>
      </c>
      <c r="CY522" s="53">
        <f t="shared" si="475"/>
        <v>0</v>
      </c>
      <c r="CZ522" s="53">
        <f t="shared" si="475"/>
        <v>0</v>
      </c>
      <c r="DA522" s="53">
        <f t="shared" si="475"/>
        <v>0</v>
      </c>
      <c r="DB522" s="53">
        <f t="shared" si="475"/>
        <v>0</v>
      </c>
      <c r="DC522" s="53">
        <f t="shared" si="475"/>
        <v>0</v>
      </c>
      <c r="DD522" s="53">
        <f t="shared" si="475"/>
        <v>0</v>
      </c>
      <c r="DE522" s="53">
        <f t="shared" si="475"/>
        <v>0</v>
      </c>
      <c r="DF522" s="53">
        <f t="shared" si="475"/>
        <v>0</v>
      </c>
      <c r="DG522" s="54">
        <f t="shared" ref="DG522:EL522" si="476">DG610</f>
        <v>0</v>
      </c>
      <c r="DH522" s="54">
        <f t="shared" si="476"/>
        <v>0</v>
      </c>
      <c r="DI522" s="54">
        <f t="shared" si="476"/>
        <v>0</v>
      </c>
      <c r="DJ522" s="54">
        <f t="shared" si="476"/>
        <v>0</v>
      </c>
      <c r="DK522" s="54">
        <f t="shared" si="476"/>
        <v>0</v>
      </c>
      <c r="DL522" s="54">
        <f t="shared" si="476"/>
        <v>0</v>
      </c>
      <c r="DM522" s="54">
        <f t="shared" si="476"/>
        <v>0</v>
      </c>
      <c r="DN522" s="54">
        <f t="shared" si="476"/>
        <v>0</v>
      </c>
      <c r="DO522" s="54">
        <f t="shared" si="476"/>
        <v>0</v>
      </c>
      <c r="DP522" s="54">
        <f t="shared" si="476"/>
        <v>0</v>
      </c>
      <c r="DQ522" s="54">
        <f t="shared" si="476"/>
        <v>0</v>
      </c>
      <c r="DR522" s="54">
        <f t="shared" si="476"/>
        <v>0</v>
      </c>
      <c r="DS522" s="54">
        <f t="shared" si="476"/>
        <v>0</v>
      </c>
      <c r="DT522" s="54">
        <f t="shared" si="476"/>
        <v>0</v>
      </c>
      <c r="DU522" s="54">
        <f t="shared" si="476"/>
        <v>0</v>
      </c>
      <c r="DV522" s="54">
        <f t="shared" si="476"/>
        <v>0</v>
      </c>
      <c r="DW522" s="54">
        <f t="shared" si="476"/>
        <v>0</v>
      </c>
      <c r="DX522" s="54">
        <f t="shared" si="476"/>
        <v>0</v>
      </c>
      <c r="DY522" s="54">
        <f t="shared" si="476"/>
        <v>0</v>
      </c>
      <c r="DZ522" s="54">
        <f t="shared" si="476"/>
        <v>0</v>
      </c>
      <c r="EA522" s="54">
        <f t="shared" si="476"/>
        <v>0</v>
      </c>
      <c r="EB522" s="54">
        <f t="shared" si="476"/>
        <v>0</v>
      </c>
      <c r="EC522" s="54">
        <f t="shared" si="476"/>
        <v>0</v>
      </c>
      <c r="ED522" s="54">
        <f t="shared" si="476"/>
        <v>0</v>
      </c>
      <c r="EE522" s="54">
        <f t="shared" si="476"/>
        <v>0</v>
      </c>
      <c r="EF522" s="54">
        <f t="shared" si="476"/>
        <v>0</v>
      </c>
      <c r="EG522" s="54">
        <f t="shared" si="476"/>
        <v>0</v>
      </c>
      <c r="EH522" s="54">
        <f t="shared" si="476"/>
        <v>0</v>
      </c>
      <c r="EI522" s="54">
        <f t="shared" si="476"/>
        <v>0</v>
      </c>
      <c r="EJ522" s="54">
        <f t="shared" si="476"/>
        <v>0</v>
      </c>
      <c r="EK522" s="54">
        <f t="shared" si="476"/>
        <v>0</v>
      </c>
      <c r="EL522" s="54">
        <f t="shared" si="476"/>
        <v>0</v>
      </c>
      <c r="EM522" s="54">
        <f t="shared" ref="EM522:FR522" si="477">EM610</f>
        <v>0</v>
      </c>
      <c r="EN522" s="54">
        <f t="shared" si="477"/>
        <v>0</v>
      </c>
      <c r="EO522" s="54">
        <f t="shared" si="477"/>
        <v>0</v>
      </c>
      <c r="EP522" s="54">
        <f t="shared" si="477"/>
        <v>0</v>
      </c>
      <c r="EQ522" s="54">
        <f t="shared" si="477"/>
        <v>0</v>
      </c>
      <c r="ER522" s="54">
        <f t="shared" si="477"/>
        <v>0</v>
      </c>
      <c r="ES522" s="54">
        <f t="shared" si="477"/>
        <v>0</v>
      </c>
      <c r="ET522" s="54">
        <f t="shared" si="477"/>
        <v>0</v>
      </c>
      <c r="EU522" s="54">
        <f t="shared" si="477"/>
        <v>0</v>
      </c>
      <c r="EV522" s="54">
        <f t="shared" si="477"/>
        <v>0</v>
      </c>
      <c r="EW522" s="54">
        <f t="shared" si="477"/>
        <v>0</v>
      </c>
      <c r="EX522" s="54">
        <f t="shared" si="477"/>
        <v>0</v>
      </c>
      <c r="EY522" s="54">
        <f t="shared" si="477"/>
        <v>0</v>
      </c>
      <c r="EZ522" s="54">
        <f t="shared" si="477"/>
        <v>0</v>
      </c>
      <c r="FA522" s="54">
        <f t="shared" si="477"/>
        <v>0</v>
      </c>
      <c r="FB522" s="54">
        <f t="shared" si="477"/>
        <v>0</v>
      </c>
      <c r="FC522" s="54">
        <f t="shared" si="477"/>
        <v>0</v>
      </c>
      <c r="FD522" s="54">
        <f t="shared" si="477"/>
        <v>0</v>
      </c>
      <c r="FE522" s="54">
        <f t="shared" si="477"/>
        <v>0</v>
      </c>
      <c r="FF522" s="54">
        <f t="shared" si="477"/>
        <v>0</v>
      </c>
      <c r="FG522" s="54">
        <f t="shared" si="477"/>
        <v>0</v>
      </c>
      <c r="FH522" s="54">
        <f t="shared" si="477"/>
        <v>0</v>
      </c>
      <c r="FI522" s="54">
        <f t="shared" si="477"/>
        <v>0</v>
      </c>
      <c r="FJ522" s="54">
        <f t="shared" si="477"/>
        <v>0</v>
      </c>
      <c r="FK522" s="54">
        <f t="shared" si="477"/>
        <v>0</v>
      </c>
      <c r="FL522" s="54">
        <f t="shared" si="477"/>
        <v>0</v>
      </c>
      <c r="FM522" s="54">
        <f t="shared" si="477"/>
        <v>0</v>
      </c>
      <c r="FN522" s="54">
        <f t="shared" si="477"/>
        <v>0</v>
      </c>
      <c r="FO522" s="54">
        <f t="shared" si="477"/>
        <v>0</v>
      </c>
      <c r="FP522" s="54">
        <f t="shared" si="477"/>
        <v>0</v>
      </c>
      <c r="FQ522" s="54">
        <f t="shared" si="477"/>
        <v>0</v>
      </c>
      <c r="FR522" s="54">
        <f t="shared" si="477"/>
        <v>0</v>
      </c>
      <c r="FS522" s="54">
        <f t="shared" ref="FS522:GX522" si="478">FS610</f>
        <v>0</v>
      </c>
      <c r="FT522" s="54">
        <f t="shared" si="478"/>
        <v>0</v>
      </c>
      <c r="FU522" s="54">
        <f t="shared" si="478"/>
        <v>0</v>
      </c>
      <c r="FV522" s="54">
        <f t="shared" si="478"/>
        <v>0</v>
      </c>
      <c r="FW522" s="54">
        <f t="shared" si="478"/>
        <v>0</v>
      </c>
      <c r="FX522" s="54">
        <f t="shared" si="478"/>
        <v>0</v>
      </c>
      <c r="FY522" s="54">
        <f t="shared" si="478"/>
        <v>0</v>
      </c>
      <c r="FZ522" s="54">
        <f t="shared" si="478"/>
        <v>0</v>
      </c>
      <c r="GA522" s="54">
        <f t="shared" si="478"/>
        <v>0</v>
      </c>
      <c r="GB522" s="54">
        <f t="shared" si="478"/>
        <v>0</v>
      </c>
      <c r="GC522" s="54">
        <f t="shared" si="478"/>
        <v>0</v>
      </c>
      <c r="GD522" s="54">
        <f t="shared" si="478"/>
        <v>0</v>
      </c>
      <c r="GE522" s="54">
        <f t="shared" si="478"/>
        <v>0</v>
      </c>
      <c r="GF522" s="54">
        <f t="shared" si="478"/>
        <v>0</v>
      </c>
      <c r="GG522" s="54">
        <f t="shared" si="478"/>
        <v>0</v>
      </c>
      <c r="GH522" s="54">
        <f t="shared" si="478"/>
        <v>0</v>
      </c>
      <c r="GI522" s="54">
        <f t="shared" si="478"/>
        <v>0</v>
      </c>
      <c r="GJ522" s="54">
        <f t="shared" si="478"/>
        <v>0</v>
      </c>
      <c r="GK522" s="54">
        <f t="shared" si="478"/>
        <v>0</v>
      </c>
      <c r="GL522" s="54">
        <f t="shared" si="478"/>
        <v>0</v>
      </c>
      <c r="GM522" s="54">
        <f t="shared" si="478"/>
        <v>0</v>
      </c>
      <c r="GN522" s="54">
        <f t="shared" si="478"/>
        <v>0</v>
      </c>
      <c r="GO522" s="54">
        <f t="shared" si="478"/>
        <v>0</v>
      </c>
      <c r="GP522" s="54">
        <f t="shared" si="478"/>
        <v>0</v>
      </c>
      <c r="GQ522" s="54">
        <f t="shared" si="478"/>
        <v>0</v>
      </c>
      <c r="GR522" s="54">
        <f t="shared" si="478"/>
        <v>0</v>
      </c>
      <c r="GS522" s="54">
        <f t="shared" si="478"/>
        <v>0</v>
      </c>
      <c r="GT522" s="54">
        <f t="shared" si="478"/>
        <v>0</v>
      </c>
      <c r="GU522" s="54">
        <f t="shared" si="478"/>
        <v>0</v>
      </c>
      <c r="GV522" s="54">
        <f t="shared" si="478"/>
        <v>0</v>
      </c>
      <c r="GW522" s="54">
        <f t="shared" si="478"/>
        <v>0</v>
      </c>
      <c r="GX522" s="54">
        <f t="shared" si="478"/>
        <v>0</v>
      </c>
    </row>
    <row r="524" spans="1:245">
      <c r="A524" s="52">
        <v>5</v>
      </c>
      <c r="B524" s="52">
        <v>1</v>
      </c>
      <c r="C524" s="52"/>
      <c r="D524" s="52">
        <f>ROW(A533)</f>
        <v>533</v>
      </c>
      <c r="E524" s="52"/>
      <c r="F524" s="52" t="s">
        <v>140</v>
      </c>
      <c r="G524" s="52" t="s">
        <v>234</v>
      </c>
      <c r="H524" s="52"/>
      <c r="I524" s="52">
        <v>0</v>
      </c>
      <c r="J524" s="52"/>
      <c r="K524" s="52">
        <v>-1</v>
      </c>
      <c r="L524" s="52"/>
      <c r="M524" s="52"/>
      <c r="N524" s="52"/>
      <c r="O524" s="52"/>
      <c r="P524" s="52"/>
      <c r="Q524" s="52"/>
      <c r="R524" s="52"/>
      <c r="S524" s="52">
        <v>0</v>
      </c>
      <c r="T524" s="52"/>
      <c r="U524" s="52"/>
      <c r="V524" s="52">
        <v>0</v>
      </c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>
        <v>0</v>
      </c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>
        <v>0</v>
      </c>
    </row>
    <row r="526" spans="1:245">
      <c r="A526" s="53">
        <v>52</v>
      </c>
      <c r="B526" s="53">
        <f t="shared" ref="B526:G526" si="479">B533</f>
        <v>1</v>
      </c>
      <c r="C526" s="53">
        <f t="shared" si="479"/>
        <v>5</v>
      </c>
      <c r="D526" s="53">
        <f t="shared" si="479"/>
        <v>524</v>
      </c>
      <c r="E526" s="53">
        <f t="shared" si="479"/>
        <v>0</v>
      </c>
      <c r="F526" s="53" t="str">
        <f t="shared" si="479"/>
        <v>Новый подраздел</v>
      </c>
      <c r="G526" s="53" t="str">
        <f t="shared" si="479"/>
        <v>Ремонт асфальтобетонного покрытия - 300,0 м2</v>
      </c>
      <c r="H526" s="53"/>
      <c r="I526" s="53"/>
      <c r="J526" s="53"/>
      <c r="K526" s="53"/>
      <c r="L526" s="53"/>
      <c r="M526" s="53"/>
      <c r="N526" s="53"/>
      <c r="O526" s="53">
        <f t="shared" ref="O526:AT526" si="480">O533</f>
        <v>204333.65</v>
      </c>
      <c r="P526" s="53">
        <f t="shared" si="480"/>
        <v>113622</v>
      </c>
      <c r="Q526" s="53">
        <f t="shared" si="480"/>
        <v>71799.649999999994</v>
      </c>
      <c r="R526" s="53">
        <f t="shared" si="480"/>
        <v>36549.72</v>
      </c>
      <c r="S526" s="53">
        <f t="shared" si="480"/>
        <v>18912</v>
      </c>
      <c r="T526" s="53">
        <f t="shared" si="480"/>
        <v>0</v>
      </c>
      <c r="U526" s="53">
        <f t="shared" si="480"/>
        <v>69</v>
      </c>
      <c r="V526" s="53">
        <f t="shared" si="480"/>
        <v>0</v>
      </c>
      <c r="W526" s="53">
        <f t="shared" si="480"/>
        <v>0</v>
      </c>
      <c r="X526" s="53">
        <f t="shared" si="480"/>
        <v>13238.4</v>
      </c>
      <c r="Y526" s="53">
        <f t="shared" si="480"/>
        <v>1891.2</v>
      </c>
      <c r="Z526" s="53">
        <f t="shared" si="480"/>
        <v>0</v>
      </c>
      <c r="AA526" s="53">
        <f t="shared" si="480"/>
        <v>0</v>
      </c>
      <c r="AB526" s="53">
        <f t="shared" si="480"/>
        <v>204333.65</v>
      </c>
      <c r="AC526" s="53">
        <f t="shared" si="480"/>
        <v>113622</v>
      </c>
      <c r="AD526" s="53">
        <f t="shared" si="480"/>
        <v>71799.649999999994</v>
      </c>
      <c r="AE526" s="53">
        <f t="shared" si="480"/>
        <v>36549.72</v>
      </c>
      <c r="AF526" s="53">
        <f t="shared" si="480"/>
        <v>18912</v>
      </c>
      <c r="AG526" s="53">
        <f t="shared" si="480"/>
        <v>0</v>
      </c>
      <c r="AH526" s="53">
        <f t="shared" si="480"/>
        <v>69</v>
      </c>
      <c r="AI526" s="53">
        <f t="shared" si="480"/>
        <v>0</v>
      </c>
      <c r="AJ526" s="53">
        <f t="shared" si="480"/>
        <v>0</v>
      </c>
      <c r="AK526" s="53">
        <f t="shared" si="480"/>
        <v>13238.4</v>
      </c>
      <c r="AL526" s="53">
        <f t="shared" si="480"/>
        <v>1891.2</v>
      </c>
      <c r="AM526" s="53">
        <f t="shared" si="480"/>
        <v>0</v>
      </c>
      <c r="AN526" s="53">
        <f t="shared" si="480"/>
        <v>0</v>
      </c>
      <c r="AO526" s="53">
        <f t="shared" si="480"/>
        <v>0</v>
      </c>
      <c r="AP526" s="53">
        <f t="shared" si="480"/>
        <v>0</v>
      </c>
      <c r="AQ526" s="53">
        <f t="shared" si="480"/>
        <v>0</v>
      </c>
      <c r="AR526" s="53">
        <f t="shared" si="480"/>
        <v>233100.41</v>
      </c>
      <c r="AS526" s="53">
        <f t="shared" si="480"/>
        <v>0</v>
      </c>
      <c r="AT526" s="53">
        <f t="shared" si="480"/>
        <v>0</v>
      </c>
      <c r="AU526" s="53">
        <f t="shared" ref="AU526:BZ526" si="481">AU533</f>
        <v>233100.41</v>
      </c>
      <c r="AV526" s="53">
        <f t="shared" si="481"/>
        <v>113622</v>
      </c>
      <c r="AW526" s="53">
        <f t="shared" si="481"/>
        <v>113622</v>
      </c>
      <c r="AX526" s="53">
        <f t="shared" si="481"/>
        <v>0</v>
      </c>
      <c r="AY526" s="53">
        <f t="shared" si="481"/>
        <v>113622</v>
      </c>
      <c r="AZ526" s="53">
        <f t="shared" si="481"/>
        <v>0</v>
      </c>
      <c r="BA526" s="53">
        <f t="shared" si="481"/>
        <v>0</v>
      </c>
      <c r="BB526" s="53">
        <f t="shared" si="481"/>
        <v>0</v>
      </c>
      <c r="BC526" s="53">
        <f t="shared" si="481"/>
        <v>0</v>
      </c>
      <c r="BD526" s="53">
        <f t="shared" si="481"/>
        <v>0</v>
      </c>
      <c r="BE526" s="53">
        <f t="shared" si="481"/>
        <v>0</v>
      </c>
      <c r="BF526" s="53">
        <f t="shared" si="481"/>
        <v>0</v>
      </c>
      <c r="BG526" s="53">
        <f t="shared" si="481"/>
        <v>0</v>
      </c>
      <c r="BH526" s="53">
        <f t="shared" si="481"/>
        <v>0</v>
      </c>
      <c r="BI526" s="53">
        <f t="shared" si="481"/>
        <v>0</v>
      </c>
      <c r="BJ526" s="53">
        <f t="shared" si="481"/>
        <v>0</v>
      </c>
      <c r="BK526" s="53">
        <f t="shared" si="481"/>
        <v>0</v>
      </c>
      <c r="BL526" s="53">
        <f t="shared" si="481"/>
        <v>0</v>
      </c>
      <c r="BM526" s="53">
        <f t="shared" si="481"/>
        <v>0</v>
      </c>
      <c r="BN526" s="53">
        <f t="shared" si="481"/>
        <v>0</v>
      </c>
      <c r="BO526" s="53">
        <f t="shared" si="481"/>
        <v>0</v>
      </c>
      <c r="BP526" s="53">
        <f t="shared" si="481"/>
        <v>0</v>
      </c>
      <c r="BQ526" s="53">
        <f t="shared" si="481"/>
        <v>0</v>
      </c>
      <c r="BR526" s="53">
        <f t="shared" si="481"/>
        <v>0</v>
      </c>
      <c r="BS526" s="53">
        <f t="shared" si="481"/>
        <v>0</v>
      </c>
      <c r="BT526" s="53">
        <f t="shared" si="481"/>
        <v>0</v>
      </c>
      <c r="BU526" s="53">
        <f t="shared" si="481"/>
        <v>0</v>
      </c>
      <c r="BV526" s="53">
        <f t="shared" si="481"/>
        <v>0</v>
      </c>
      <c r="BW526" s="53">
        <f t="shared" si="481"/>
        <v>0</v>
      </c>
      <c r="BX526" s="53">
        <f t="shared" si="481"/>
        <v>0</v>
      </c>
      <c r="BY526" s="53">
        <f t="shared" si="481"/>
        <v>0</v>
      </c>
      <c r="BZ526" s="53">
        <f t="shared" si="481"/>
        <v>0</v>
      </c>
      <c r="CA526" s="53">
        <f t="shared" ref="CA526:DF526" si="482">CA533</f>
        <v>233100.41</v>
      </c>
      <c r="CB526" s="53">
        <f t="shared" si="482"/>
        <v>0</v>
      </c>
      <c r="CC526" s="53">
        <f t="shared" si="482"/>
        <v>0</v>
      </c>
      <c r="CD526" s="53">
        <f t="shared" si="482"/>
        <v>233100.41</v>
      </c>
      <c r="CE526" s="53">
        <f t="shared" si="482"/>
        <v>113622</v>
      </c>
      <c r="CF526" s="53">
        <f t="shared" si="482"/>
        <v>113622</v>
      </c>
      <c r="CG526" s="53">
        <f t="shared" si="482"/>
        <v>0</v>
      </c>
      <c r="CH526" s="53">
        <f t="shared" si="482"/>
        <v>113622</v>
      </c>
      <c r="CI526" s="53">
        <f t="shared" si="482"/>
        <v>0</v>
      </c>
      <c r="CJ526" s="53">
        <f t="shared" si="482"/>
        <v>0</v>
      </c>
      <c r="CK526" s="53">
        <f t="shared" si="482"/>
        <v>0</v>
      </c>
      <c r="CL526" s="53">
        <f t="shared" si="482"/>
        <v>0</v>
      </c>
      <c r="CM526" s="53">
        <f t="shared" si="482"/>
        <v>0</v>
      </c>
      <c r="CN526" s="53">
        <f t="shared" si="482"/>
        <v>0</v>
      </c>
      <c r="CO526" s="53">
        <f t="shared" si="482"/>
        <v>0</v>
      </c>
      <c r="CP526" s="53">
        <f t="shared" si="482"/>
        <v>0</v>
      </c>
      <c r="CQ526" s="53">
        <f t="shared" si="482"/>
        <v>0</v>
      </c>
      <c r="CR526" s="53">
        <f t="shared" si="482"/>
        <v>0</v>
      </c>
      <c r="CS526" s="53">
        <f t="shared" si="482"/>
        <v>0</v>
      </c>
      <c r="CT526" s="53">
        <f t="shared" si="482"/>
        <v>0</v>
      </c>
      <c r="CU526" s="53">
        <f t="shared" si="482"/>
        <v>0</v>
      </c>
      <c r="CV526" s="53">
        <f t="shared" si="482"/>
        <v>0</v>
      </c>
      <c r="CW526" s="53">
        <f t="shared" si="482"/>
        <v>0</v>
      </c>
      <c r="CX526" s="53">
        <f t="shared" si="482"/>
        <v>0</v>
      </c>
      <c r="CY526" s="53">
        <f t="shared" si="482"/>
        <v>0</v>
      </c>
      <c r="CZ526" s="53">
        <f t="shared" si="482"/>
        <v>0</v>
      </c>
      <c r="DA526" s="53">
        <f t="shared" si="482"/>
        <v>0</v>
      </c>
      <c r="DB526" s="53">
        <f t="shared" si="482"/>
        <v>0</v>
      </c>
      <c r="DC526" s="53">
        <f t="shared" si="482"/>
        <v>0</v>
      </c>
      <c r="DD526" s="53">
        <f t="shared" si="482"/>
        <v>0</v>
      </c>
      <c r="DE526" s="53">
        <f t="shared" si="482"/>
        <v>0</v>
      </c>
      <c r="DF526" s="53">
        <f t="shared" si="482"/>
        <v>0</v>
      </c>
      <c r="DG526" s="54">
        <f t="shared" ref="DG526:EL526" si="483">DG533</f>
        <v>0</v>
      </c>
      <c r="DH526" s="54">
        <f t="shared" si="483"/>
        <v>0</v>
      </c>
      <c r="DI526" s="54">
        <f t="shared" si="483"/>
        <v>0</v>
      </c>
      <c r="DJ526" s="54">
        <f t="shared" si="483"/>
        <v>0</v>
      </c>
      <c r="DK526" s="54">
        <f t="shared" si="483"/>
        <v>0</v>
      </c>
      <c r="DL526" s="54">
        <f t="shared" si="483"/>
        <v>0</v>
      </c>
      <c r="DM526" s="54">
        <f t="shared" si="483"/>
        <v>0</v>
      </c>
      <c r="DN526" s="54">
        <f t="shared" si="483"/>
        <v>0</v>
      </c>
      <c r="DO526" s="54">
        <f t="shared" si="483"/>
        <v>0</v>
      </c>
      <c r="DP526" s="54">
        <f t="shared" si="483"/>
        <v>0</v>
      </c>
      <c r="DQ526" s="54">
        <f t="shared" si="483"/>
        <v>0</v>
      </c>
      <c r="DR526" s="54">
        <f t="shared" si="483"/>
        <v>0</v>
      </c>
      <c r="DS526" s="54">
        <f t="shared" si="483"/>
        <v>0</v>
      </c>
      <c r="DT526" s="54">
        <f t="shared" si="483"/>
        <v>0</v>
      </c>
      <c r="DU526" s="54">
        <f t="shared" si="483"/>
        <v>0</v>
      </c>
      <c r="DV526" s="54">
        <f t="shared" si="483"/>
        <v>0</v>
      </c>
      <c r="DW526" s="54">
        <f t="shared" si="483"/>
        <v>0</v>
      </c>
      <c r="DX526" s="54">
        <f t="shared" si="483"/>
        <v>0</v>
      </c>
      <c r="DY526" s="54">
        <f t="shared" si="483"/>
        <v>0</v>
      </c>
      <c r="DZ526" s="54">
        <f t="shared" si="483"/>
        <v>0</v>
      </c>
      <c r="EA526" s="54">
        <f t="shared" si="483"/>
        <v>0</v>
      </c>
      <c r="EB526" s="54">
        <f t="shared" si="483"/>
        <v>0</v>
      </c>
      <c r="EC526" s="54">
        <f t="shared" si="483"/>
        <v>0</v>
      </c>
      <c r="ED526" s="54">
        <f t="shared" si="483"/>
        <v>0</v>
      </c>
      <c r="EE526" s="54">
        <f t="shared" si="483"/>
        <v>0</v>
      </c>
      <c r="EF526" s="54">
        <f t="shared" si="483"/>
        <v>0</v>
      </c>
      <c r="EG526" s="54">
        <f t="shared" si="483"/>
        <v>0</v>
      </c>
      <c r="EH526" s="54">
        <f t="shared" si="483"/>
        <v>0</v>
      </c>
      <c r="EI526" s="54">
        <f t="shared" si="483"/>
        <v>0</v>
      </c>
      <c r="EJ526" s="54">
        <f t="shared" si="483"/>
        <v>0</v>
      </c>
      <c r="EK526" s="54">
        <f t="shared" si="483"/>
        <v>0</v>
      </c>
      <c r="EL526" s="54">
        <f t="shared" si="483"/>
        <v>0</v>
      </c>
      <c r="EM526" s="54">
        <f t="shared" ref="EM526:FR526" si="484">EM533</f>
        <v>0</v>
      </c>
      <c r="EN526" s="54">
        <f t="shared" si="484"/>
        <v>0</v>
      </c>
      <c r="EO526" s="54">
        <f t="shared" si="484"/>
        <v>0</v>
      </c>
      <c r="EP526" s="54">
        <f t="shared" si="484"/>
        <v>0</v>
      </c>
      <c r="EQ526" s="54">
        <f t="shared" si="484"/>
        <v>0</v>
      </c>
      <c r="ER526" s="54">
        <f t="shared" si="484"/>
        <v>0</v>
      </c>
      <c r="ES526" s="54">
        <f t="shared" si="484"/>
        <v>0</v>
      </c>
      <c r="ET526" s="54">
        <f t="shared" si="484"/>
        <v>0</v>
      </c>
      <c r="EU526" s="54">
        <f t="shared" si="484"/>
        <v>0</v>
      </c>
      <c r="EV526" s="54">
        <f t="shared" si="484"/>
        <v>0</v>
      </c>
      <c r="EW526" s="54">
        <f t="shared" si="484"/>
        <v>0</v>
      </c>
      <c r="EX526" s="54">
        <f t="shared" si="484"/>
        <v>0</v>
      </c>
      <c r="EY526" s="54">
        <f t="shared" si="484"/>
        <v>0</v>
      </c>
      <c r="EZ526" s="54">
        <f t="shared" si="484"/>
        <v>0</v>
      </c>
      <c r="FA526" s="54">
        <f t="shared" si="484"/>
        <v>0</v>
      </c>
      <c r="FB526" s="54">
        <f t="shared" si="484"/>
        <v>0</v>
      </c>
      <c r="FC526" s="54">
        <f t="shared" si="484"/>
        <v>0</v>
      </c>
      <c r="FD526" s="54">
        <f t="shared" si="484"/>
        <v>0</v>
      </c>
      <c r="FE526" s="54">
        <f t="shared" si="484"/>
        <v>0</v>
      </c>
      <c r="FF526" s="54">
        <f t="shared" si="484"/>
        <v>0</v>
      </c>
      <c r="FG526" s="54">
        <f t="shared" si="484"/>
        <v>0</v>
      </c>
      <c r="FH526" s="54">
        <f t="shared" si="484"/>
        <v>0</v>
      </c>
      <c r="FI526" s="54">
        <f t="shared" si="484"/>
        <v>0</v>
      </c>
      <c r="FJ526" s="54">
        <f t="shared" si="484"/>
        <v>0</v>
      </c>
      <c r="FK526" s="54">
        <f t="shared" si="484"/>
        <v>0</v>
      </c>
      <c r="FL526" s="54">
        <f t="shared" si="484"/>
        <v>0</v>
      </c>
      <c r="FM526" s="54">
        <f t="shared" si="484"/>
        <v>0</v>
      </c>
      <c r="FN526" s="54">
        <f t="shared" si="484"/>
        <v>0</v>
      </c>
      <c r="FO526" s="54">
        <f t="shared" si="484"/>
        <v>0</v>
      </c>
      <c r="FP526" s="54">
        <f t="shared" si="484"/>
        <v>0</v>
      </c>
      <c r="FQ526" s="54">
        <f t="shared" si="484"/>
        <v>0</v>
      </c>
      <c r="FR526" s="54">
        <f t="shared" si="484"/>
        <v>0</v>
      </c>
      <c r="FS526" s="54">
        <f t="shared" ref="FS526:GX526" si="485">FS533</f>
        <v>0</v>
      </c>
      <c r="FT526" s="54">
        <f t="shared" si="485"/>
        <v>0</v>
      </c>
      <c r="FU526" s="54">
        <f t="shared" si="485"/>
        <v>0</v>
      </c>
      <c r="FV526" s="54">
        <f t="shared" si="485"/>
        <v>0</v>
      </c>
      <c r="FW526" s="54">
        <f t="shared" si="485"/>
        <v>0</v>
      </c>
      <c r="FX526" s="54">
        <f t="shared" si="485"/>
        <v>0</v>
      </c>
      <c r="FY526" s="54">
        <f t="shared" si="485"/>
        <v>0</v>
      </c>
      <c r="FZ526" s="54">
        <f t="shared" si="485"/>
        <v>0</v>
      </c>
      <c r="GA526" s="54">
        <f t="shared" si="485"/>
        <v>0</v>
      </c>
      <c r="GB526" s="54">
        <f t="shared" si="485"/>
        <v>0</v>
      </c>
      <c r="GC526" s="54">
        <f t="shared" si="485"/>
        <v>0</v>
      </c>
      <c r="GD526" s="54">
        <f t="shared" si="485"/>
        <v>0</v>
      </c>
      <c r="GE526" s="54">
        <f t="shared" si="485"/>
        <v>0</v>
      </c>
      <c r="GF526" s="54">
        <f t="shared" si="485"/>
        <v>0</v>
      </c>
      <c r="GG526" s="54">
        <f t="shared" si="485"/>
        <v>0</v>
      </c>
      <c r="GH526" s="54">
        <f t="shared" si="485"/>
        <v>0</v>
      </c>
      <c r="GI526" s="54">
        <f t="shared" si="485"/>
        <v>0</v>
      </c>
      <c r="GJ526" s="54">
        <f t="shared" si="485"/>
        <v>0</v>
      </c>
      <c r="GK526" s="54">
        <f t="shared" si="485"/>
        <v>0</v>
      </c>
      <c r="GL526" s="54">
        <f t="shared" si="485"/>
        <v>0</v>
      </c>
      <c r="GM526" s="54">
        <f t="shared" si="485"/>
        <v>0</v>
      </c>
      <c r="GN526" s="54">
        <f t="shared" si="485"/>
        <v>0</v>
      </c>
      <c r="GO526" s="54">
        <f t="shared" si="485"/>
        <v>0</v>
      </c>
      <c r="GP526" s="54">
        <f t="shared" si="485"/>
        <v>0</v>
      </c>
      <c r="GQ526" s="54">
        <f t="shared" si="485"/>
        <v>0</v>
      </c>
      <c r="GR526" s="54">
        <f t="shared" si="485"/>
        <v>0</v>
      </c>
      <c r="GS526" s="54">
        <f t="shared" si="485"/>
        <v>0</v>
      </c>
      <c r="GT526" s="54">
        <f t="shared" si="485"/>
        <v>0</v>
      </c>
      <c r="GU526" s="54">
        <f t="shared" si="485"/>
        <v>0</v>
      </c>
      <c r="GV526" s="54">
        <f t="shared" si="485"/>
        <v>0</v>
      </c>
      <c r="GW526" s="54">
        <f t="shared" si="485"/>
        <v>0</v>
      </c>
      <c r="GX526" s="54">
        <f t="shared" si="485"/>
        <v>0</v>
      </c>
    </row>
    <row r="528" spans="1:245">
      <c r="A528">
        <v>17</v>
      </c>
      <c r="B528">
        <v>1</v>
      </c>
      <c r="D528">
        <f>ROW(EtalonRes!A123)</f>
        <v>123</v>
      </c>
      <c r="E528" t="s">
        <v>142</v>
      </c>
      <c r="F528" t="s">
        <v>143</v>
      </c>
      <c r="G528" t="s">
        <v>144</v>
      </c>
      <c r="H528" t="s">
        <v>39</v>
      </c>
      <c r="I528">
        <v>300</v>
      </c>
      <c r="J528">
        <v>0</v>
      </c>
      <c r="K528">
        <v>300</v>
      </c>
      <c r="O528">
        <f t="shared" ref="O528:O531" si="486">ROUND(CP528,2)</f>
        <v>159990</v>
      </c>
      <c r="P528">
        <f t="shared" ref="P528:P531" si="487">ROUND(CQ528*I528,2)</f>
        <v>113622</v>
      </c>
      <c r="Q528">
        <f t="shared" ref="Q528:Q531" si="488">ROUND(CR528*I528,2)</f>
        <v>27456</v>
      </c>
      <c r="R528">
        <f t="shared" ref="R528:R531" si="489">ROUND(CS528*I528,2)</f>
        <v>12627</v>
      </c>
      <c r="S528">
        <f t="shared" ref="S528:S531" si="490">ROUND(CT528*I528,2)</f>
        <v>18912</v>
      </c>
      <c r="T528">
        <f t="shared" ref="T528:T531" si="491">ROUND(CU528*I528,2)</f>
        <v>0</v>
      </c>
      <c r="U528">
        <f t="shared" ref="U528:U531" si="492">CV528*I528</f>
        <v>69</v>
      </c>
      <c r="V528">
        <f t="shared" ref="V528:V531" si="493">CW528*I528</f>
        <v>0</v>
      </c>
      <c r="W528">
        <f t="shared" ref="W528:W531" si="494">ROUND(CX528*I528,2)</f>
        <v>0</v>
      </c>
      <c r="X528">
        <f t="shared" ref="X528:X531" si="495">ROUND(CY528,2)</f>
        <v>13238.4</v>
      </c>
      <c r="Y528">
        <f t="shared" ref="Y528:Y531" si="496">ROUND(CZ528,2)</f>
        <v>1891.2</v>
      </c>
      <c r="AA528">
        <v>52146028</v>
      </c>
      <c r="AB528">
        <f t="shared" ref="AB528:AB531" si="497">ROUND((AC528+AD528+AF528),6)</f>
        <v>533.29999999999995</v>
      </c>
      <c r="AC528">
        <f t="shared" ref="AC528:AC531" si="498">ROUND((ES528),6)</f>
        <v>378.74</v>
      </c>
      <c r="AD528">
        <f t="shared" ref="AD528:AD530" si="499">ROUND((((ET528)-(EU528))+AE528),6)</f>
        <v>91.52</v>
      </c>
      <c r="AE528">
        <f t="shared" ref="AE528:AE530" si="500">ROUND((EU528),6)</f>
        <v>42.09</v>
      </c>
      <c r="AF528">
        <f t="shared" ref="AF528:AF530" si="501">ROUND((EV528),6)</f>
        <v>63.04</v>
      </c>
      <c r="AG528">
        <f t="shared" ref="AG528:AG531" si="502">ROUND((AP528),6)</f>
        <v>0</v>
      </c>
      <c r="AH528">
        <f t="shared" ref="AH528:AH530" si="503">(EW528)</f>
        <v>0.23</v>
      </c>
      <c r="AI528">
        <f t="shared" ref="AI528:AI530" si="504">(EX528)</f>
        <v>0</v>
      </c>
      <c r="AJ528">
        <f t="shared" ref="AJ528:AJ531" si="505">(AS528)</f>
        <v>0</v>
      </c>
      <c r="AK528">
        <v>533.29999999999995</v>
      </c>
      <c r="AL528">
        <v>378.74</v>
      </c>
      <c r="AM528">
        <v>91.52</v>
      </c>
      <c r="AN528">
        <v>42.09</v>
      </c>
      <c r="AO528">
        <v>63.04</v>
      </c>
      <c r="AP528">
        <v>0</v>
      </c>
      <c r="AQ528">
        <v>0.23</v>
      </c>
      <c r="AR528">
        <v>0</v>
      </c>
      <c r="AS528">
        <v>0</v>
      </c>
      <c r="AT528">
        <v>70</v>
      </c>
      <c r="AU528">
        <v>10</v>
      </c>
      <c r="AV528">
        <v>1</v>
      </c>
      <c r="AW528">
        <v>1</v>
      </c>
      <c r="AZ528">
        <v>1</v>
      </c>
      <c r="BA528">
        <v>1</v>
      </c>
      <c r="BB528">
        <v>1</v>
      </c>
      <c r="BC528">
        <v>1</v>
      </c>
      <c r="BH528">
        <v>0</v>
      </c>
      <c r="BI528">
        <v>4</v>
      </c>
      <c r="BJ528" t="s">
        <v>145</v>
      </c>
      <c r="BM528">
        <v>0</v>
      </c>
      <c r="BN528">
        <v>0</v>
      </c>
      <c r="BP528">
        <v>0</v>
      </c>
      <c r="BQ528">
        <v>1</v>
      </c>
      <c r="BR528">
        <v>0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Z528">
        <v>70</v>
      </c>
      <c r="CA528">
        <v>10</v>
      </c>
      <c r="CE528">
        <v>0</v>
      </c>
      <c r="CF528">
        <v>0</v>
      </c>
      <c r="CG528">
        <v>0</v>
      </c>
      <c r="CM528">
        <v>0</v>
      </c>
      <c r="CO528">
        <v>0</v>
      </c>
      <c r="CP528">
        <f t="shared" ref="CP528:CP531" si="506">(P528+Q528+S528)</f>
        <v>159990</v>
      </c>
      <c r="CQ528">
        <f t="shared" ref="CQ528:CQ531" si="507">(AC528*BC528*AW528)</f>
        <v>378.74</v>
      </c>
      <c r="CR528">
        <f t="shared" ref="CR528:CR530" si="508">((((ET528)*BB528-(EU528)*BS528)+AE528*BS528)*AV528)</f>
        <v>91.52</v>
      </c>
      <c r="CS528">
        <f t="shared" ref="CS528:CS531" si="509">(AE528*BS528*AV528)</f>
        <v>42.09</v>
      </c>
      <c r="CT528">
        <f t="shared" ref="CT528:CT531" si="510">(AF528*BA528*AV528)</f>
        <v>63.04</v>
      </c>
      <c r="CU528">
        <f t="shared" ref="CU528:CU531" si="511">AG528</f>
        <v>0</v>
      </c>
      <c r="CV528">
        <f t="shared" ref="CV528:CV531" si="512">(AH528*AV528)</f>
        <v>0.23</v>
      </c>
      <c r="CW528">
        <f t="shared" ref="CW528:CW531" si="513">AI528</f>
        <v>0</v>
      </c>
      <c r="CX528">
        <f t="shared" ref="CX528:CX531" si="514">AJ528</f>
        <v>0</v>
      </c>
      <c r="CY528">
        <f t="shared" ref="CY528:CY531" si="515">((S528*BZ528)/100)</f>
        <v>13238.4</v>
      </c>
      <c r="CZ528">
        <f t="shared" ref="CZ528:CZ531" si="516">((S528*CA528)/100)</f>
        <v>1891.2</v>
      </c>
      <c r="DN528">
        <v>0</v>
      </c>
      <c r="DO528">
        <v>0</v>
      </c>
      <c r="DP528">
        <v>1</v>
      </c>
      <c r="DQ528">
        <v>1</v>
      </c>
      <c r="DU528">
        <v>1005</v>
      </c>
      <c r="DV528" t="s">
        <v>39</v>
      </c>
      <c r="DW528" t="s">
        <v>39</v>
      </c>
      <c r="DX528">
        <v>1</v>
      </c>
      <c r="EE528">
        <v>51761345</v>
      </c>
      <c r="EF528">
        <v>1</v>
      </c>
      <c r="EG528" t="s">
        <v>18</v>
      </c>
      <c r="EH528">
        <v>0</v>
      </c>
      <c r="EJ528">
        <v>4</v>
      </c>
      <c r="EK528">
        <v>0</v>
      </c>
      <c r="EL528" t="s">
        <v>146</v>
      </c>
      <c r="EM528" t="s">
        <v>147</v>
      </c>
      <c r="EQ528">
        <v>0</v>
      </c>
      <c r="ER528">
        <v>533.29999999999995</v>
      </c>
      <c r="ES528">
        <v>378.74</v>
      </c>
      <c r="ET528">
        <v>91.52</v>
      </c>
      <c r="EU528">
        <v>42.09</v>
      </c>
      <c r="EV528">
        <v>63.04</v>
      </c>
      <c r="EW528">
        <v>0.23</v>
      </c>
      <c r="EX528">
        <v>0</v>
      </c>
      <c r="EY528">
        <v>0</v>
      </c>
      <c r="FQ528">
        <v>0</v>
      </c>
      <c r="FR528">
        <f t="shared" ref="FR528:FR531" si="517">ROUND(IF(AND(BH528=3,BI528=3),P528,0),2)</f>
        <v>0</v>
      </c>
      <c r="FS528">
        <v>0</v>
      </c>
      <c r="FX528">
        <v>70</v>
      </c>
      <c r="FY528">
        <v>10</v>
      </c>
      <c r="GD528">
        <v>0</v>
      </c>
      <c r="GF528">
        <v>196493599</v>
      </c>
      <c r="GG528">
        <v>2</v>
      </c>
      <c r="GH528">
        <v>1</v>
      </c>
      <c r="GI528">
        <v>-2</v>
      </c>
      <c r="GJ528">
        <v>0</v>
      </c>
      <c r="GK528">
        <f>ROUND(R528*(R12)/100,2)</f>
        <v>13637.16</v>
      </c>
      <c r="GL528">
        <f t="shared" ref="GL528:GL531" si="518">ROUND(IF(AND(BH528=3,BI528=3,FS528&lt;&gt;0),P528,0),2)</f>
        <v>0</v>
      </c>
      <c r="GM528">
        <f t="shared" ref="GM528:GM529" si="519">ROUND(O528+X528+Y528+GK528,2)+GX528</f>
        <v>188756.76</v>
      </c>
      <c r="GN528">
        <f t="shared" ref="GN528:GN529" si="520">IF(OR(BI528=0,BI528=1),ROUND(O528+X528+Y528+GK528,2),0)</f>
        <v>0</v>
      </c>
      <c r="GO528">
        <f t="shared" ref="GO528:GO529" si="521">IF(BI528=2,ROUND(O528+X528+Y528+GK528,2),0)</f>
        <v>0</v>
      </c>
      <c r="GP528">
        <f t="shared" ref="GP528:GP529" si="522">IF(BI528=4,ROUND(O528+X528+Y528+GK528,2)+GX528,0)</f>
        <v>188756.76</v>
      </c>
      <c r="GR528">
        <v>0</v>
      </c>
      <c r="GS528">
        <v>3</v>
      </c>
      <c r="GT528">
        <v>0</v>
      </c>
      <c r="GV528">
        <f t="shared" ref="GV528:GV531" si="523">ROUND((GT528),6)</f>
        <v>0</v>
      </c>
      <c r="GW528">
        <v>1</v>
      </c>
      <c r="GX528">
        <f t="shared" ref="GX528:GX531" si="524">ROUND(HC528*I528,2)</f>
        <v>0</v>
      </c>
      <c r="HA528">
        <v>0</v>
      </c>
      <c r="HB528">
        <v>0</v>
      </c>
      <c r="HC528">
        <f t="shared" ref="HC528:HC531" si="525">GV528*GW528</f>
        <v>0</v>
      </c>
      <c r="IK528">
        <v>0</v>
      </c>
    </row>
    <row r="529" spans="1:245">
      <c r="A529">
        <v>18</v>
      </c>
      <c r="B529">
        <v>1</v>
      </c>
      <c r="E529" t="s">
        <v>148</v>
      </c>
      <c r="F529" t="s">
        <v>149</v>
      </c>
      <c r="G529" t="s">
        <v>150</v>
      </c>
      <c r="H529" t="s">
        <v>151</v>
      </c>
      <c r="I529">
        <f>I528*J529</f>
        <v>-36</v>
      </c>
      <c r="J529">
        <v>-0.12</v>
      </c>
      <c r="K529">
        <v>-0.12</v>
      </c>
      <c r="O529">
        <f t="shared" si="486"/>
        <v>0</v>
      </c>
      <c r="P529">
        <f t="shared" si="487"/>
        <v>0</v>
      </c>
      <c r="Q529">
        <f t="shared" si="488"/>
        <v>0</v>
      </c>
      <c r="R529">
        <f t="shared" si="489"/>
        <v>0</v>
      </c>
      <c r="S529">
        <f t="shared" si="490"/>
        <v>0</v>
      </c>
      <c r="T529">
        <f t="shared" si="491"/>
        <v>0</v>
      </c>
      <c r="U529">
        <f t="shared" si="492"/>
        <v>0</v>
      </c>
      <c r="V529">
        <f t="shared" si="493"/>
        <v>0</v>
      </c>
      <c r="W529">
        <f t="shared" si="494"/>
        <v>0</v>
      </c>
      <c r="X529">
        <f t="shared" si="495"/>
        <v>0</v>
      </c>
      <c r="Y529">
        <f t="shared" si="496"/>
        <v>0</v>
      </c>
      <c r="AA529">
        <v>52146028</v>
      </c>
      <c r="AB529">
        <f t="shared" si="497"/>
        <v>0</v>
      </c>
      <c r="AC529">
        <f t="shared" si="498"/>
        <v>0</v>
      </c>
      <c r="AD529">
        <f t="shared" si="499"/>
        <v>0</v>
      </c>
      <c r="AE529">
        <f t="shared" si="500"/>
        <v>0</v>
      </c>
      <c r="AF529">
        <f t="shared" si="501"/>
        <v>0</v>
      </c>
      <c r="AG529">
        <f t="shared" si="502"/>
        <v>0</v>
      </c>
      <c r="AH529">
        <f t="shared" si="503"/>
        <v>0</v>
      </c>
      <c r="AI529">
        <f t="shared" si="504"/>
        <v>0</v>
      </c>
      <c r="AJ529">
        <f t="shared" si="505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70</v>
      </c>
      <c r="AU529">
        <v>10</v>
      </c>
      <c r="AV529">
        <v>1</v>
      </c>
      <c r="AW529">
        <v>1</v>
      </c>
      <c r="AZ529">
        <v>1</v>
      </c>
      <c r="BA529">
        <v>1</v>
      </c>
      <c r="BB529">
        <v>1</v>
      </c>
      <c r="BC529">
        <v>1</v>
      </c>
      <c r="BH529">
        <v>3</v>
      </c>
      <c r="BI529">
        <v>4</v>
      </c>
      <c r="BM529">
        <v>0</v>
      </c>
      <c r="BN529">
        <v>0</v>
      </c>
      <c r="BP529">
        <v>0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Z529">
        <v>70</v>
      </c>
      <c r="CA529">
        <v>10</v>
      </c>
      <c r="CE529">
        <v>0</v>
      </c>
      <c r="CF529">
        <v>0</v>
      </c>
      <c r="CG529">
        <v>0</v>
      </c>
      <c r="CM529">
        <v>0</v>
      </c>
      <c r="CO529">
        <v>0</v>
      </c>
      <c r="CP529">
        <f t="shared" si="506"/>
        <v>0</v>
      </c>
      <c r="CQ529">
        <f t="shared" si="507"/>
        <v>0</v>
      </c>
      <c r="CR529">
        <f t="shared" si="508"/>
        <v>0</v>
      </c>
      <c r="CS529">
        <f t="shared" si="509"/>
        <v>0</v>
      </c>
      <c r="CT529">
        <f t="shared" si="510"/>
        <v>0</v>
      </c>
      <c r="CU529">
        <f t="shared" si="511"/>
        <v>0</v>
      </c>
      <c r="CV529">
        <f t="shared" si="512"/>
        <v>0</v>
      </c>
      <c r="CW529">
        <f t="shared" si="513"/>
        <v>0</v>
      </c>
      <c r="CX529">
        <f t="shared" si="514"/>
        <v>0</v>
      </c>
      <c r="CY529">
        <f t="shared" si="515"/>
        <v>0</v>
      </c>
      <c r="CZ529">
        <f t="shared" si="516"/>
        <v>0</v>
      </c>
      <c r="DN529">
        <v>0</v>
      </c>
      <c r="DO529">
        <v>0</v>
      </c>
      <c r="DP529">
        <v>1</v>
      </c>
      <c r="DQ529">
        <v>1</v>
      </c>
      <c r="DU529">
        <v>1009</v>
      </c>
      <c r="DV529" t="s">
        <v>151</v>
      </c>
      <c r="DW529" t="s">
        <v>151</v>
      </c>
      <c r="DX529">
        <v>1000</v>
      </c>
      <c r="EE529">
        <v>51761345</v>
      </c>
      <c r="EF529">
        <v>1</v>
      </c>
      <c r="EG529" t="s">
        <v>18</v>
      </c>
      <c r="EH529">
        <v>0</v>
      </c>
      <c r="EJ529">
        <v>4</v>
      </c>
      <c r="EK529">
        <v>0</v>
      </c>
      <c r="EL529" t="s">
        <v>146</v>
      </c>
      <c r="EM529" t="s">
        <v>147</v>
      </c>
      <c r="EQ529">
        <v>32768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FQ529">
        <v>0</v>
      </c>
      <c r="FR529">
        <f t="shared" si="517"/>
        <v>0</v>
      </c>
      <c r="FS529">
        <v>0</v>
      </c>
      <c r="FX529">
        <v>70</v>
      </c>
      <c r="FY529">
        <v>10</v>
      </c>
      <c r="GD529">
        <v>0</v>
      </c>
      <c r="GF529">
        <v>1489638031</v>
      </c>
      <c r="GG529">
        <v>2</v>
      </c>
      <c r="GH529">
        <v>1</v>
      </c>
      <c r="GI529">
        <v>-2</v>
      </c>
      <c r="GJ529">
        <v>0</v>
      </c>
      <c r="GK529">
        <f>ROUND(R529*(R12)/100,2)</f>
        <v>0</v>
      </c>
      <c r="GL529">
        <f t="shared" si="518"/>
        <v>0</v>
      </c>
      <c r="GM529">
        <f t="shared" si="519"/>
        <v>0</v>
      </c>
      <c r="GN529">
        <f t="shared" si="520"/>
        <v>0</v>
      </c>
      <c r="GO529">
        <f t="shared" si="521"/>
        <v>0</v>
      </c>
      <c r="GP529">
        <f t="shared" si="522"/>
        <v>0</v>
      </c>
      <c r="GR529">
        <v>0</v>
      </c>
      <c r="GS529">
        <v>3</v>
      </c>
      <c r="GT529">
        <v>0</v>
      </c>
      <c r="GV529">
        <f t="shared" si="523"/>
        <v>0</v>
      </c>
      <c r="GW529">
        <v>1</v>
      </c>
      <c r="GX529">
        <f t="shared" si="524"/>
        <v>0</v>
      </c>
      <c r="HA529">
        <v>0</v>
      </c>
      <c r="HB529">
        <v>0</v>
      </c>
      <c r="HC529">
        <f t="shared" si="525"/>
        <v>0</v>
      </c>
      <c r="IK529">
        <v>0</v>
      </c>
    </row>
    <row r="530" spans="1:245">
      <c r="A530">
        <v>17</v>
      </c>
      <c r="B530">
        <v>1</v>
      </c>
      <c r="D530">
        <f>ROW(EtalonRes!A125)</f>
        <v>125</v>
      </c>
      <c r="E530" t="s">
        <v>152</v>
      </c>
      <c r="F530" t="s">
        <v>153</v>
      </c>
      <c r="G530" t="s">
        <v>227</v>
      </c>
      <c r="H530" t="s">
        <v>151</v>
      </c>
      <c r="I530">
        <f>ROUND(36*0.8,9)</f>
        <v>28.8</v>
      </c>
      <c r="J530">
        <v>0</v>
      </c>
      <c r="K530">
        <f>ROUND(36*0.8,9)</f>
        <v>28.8</v>
      </c>
      <c r="O530">
        <f t="shared" si="486"/>
        <v>1763.14</v>
      </c>
      <c r="P530">
        <f t="shared" si="487"/>
        <v>0</v>
      </c>
      <c r="Q530">
        <f t="shared" si="488"/>
        <v>1763.14</v>
      </c>
      <c r="R530">
        <f t="shared" si="489"/>
        <v>950.69</v>
      </c>
      <c r="S530">
        <f t="shared" si="490"/>
        <v>0</v>
      </c>
      <c r="T530">
        <f t="shared" si="491"/>
        <v>0</v>
      </c>
      <c r="U530">
        <f t="shared" si="492"/>
        <v>0</v>
      </c>
      <c r="V530">
        <f t="shared" si="493"/>
        <v>0</v>
      </c>
      <c r="W530">
        <f t="shared" si="494"/>
        <v>0</v>
      </c>
      <c r="X530">
        <f t="shared" si="495"/>
        <v>0</v>
      </c>
      <c r="Y530">
        <f t="shared" si="496"/>
        <v>0</v>
      </c>
      <c r="AA530">
        <v>52146028</v>
      </c>
      <c r="AB530">
        <f t="shared" si="497"/>
        <v>61.22</v>
      </c>
      <c r="AC530">
        <f t="shared" si="498"/>
        <v>0</v>
      </c>
      <c r="AD530">
        <f t="shared" si="499"/>
        <v>61.22</v>
      </c>
      <c r="AE530">
        <f t="shared" si="500"/>
        <v>33.01</v>
      </c>
      <c r="AF530">
        <f t="shared" si="501"/>
        <v>0</v>
      </c>
      <c r="AG530">
        <f t="shared" si="502"/>
        <v>0</v>
      </c>
      <c r="AH530">
        <f t="shared" si="503"/>
        <v>0</v>
      </c>
      <c r="AI530">
        <f t="shared" si="504"/>
        <v>0</v>
      </c>
      <c r="AJ530">
        <f t="shared" si="505"/>
        <v>0</v>
      </c>
      <c r="AK530">
        <v>61.22</v>
      </c>
      <c r="AL530">
        <v>0</v>
      </c>
      <c r="AM530">
        <v>61.22</v>
      </c>
      <c r="AN530">
        <v>33.01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Z530">
        <v>1</v>
      </c>
      <c r="BA530">
        <v>1</v>
      </c>
      <c r="BB530">
        <v>1</v>
      </c>
      <c r="BC530">
        <v>1</v>
      </c>
      <c r="BH530">
        <v>0</v>
      </c>
      <c r="BI530">
        <v>4</v>
      </c>
      <c r="BJ530" t="s">
        <v>155</v>
      </c>
      <c r="BM530">
        <v>1</v>
      </c>
      <c r="BN530">
        <v>0</v>
      </c>
      <c r="BP530">
        <v>0</v>
      </c>
      <c r="BQ530">
        <v>1</v>
      </c>
      <c r="BR530">
        <v>0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Z530">
        <v>0</v>
      </c>
      <c r="CA530">
        <v>0</v>
      </c>
      <c r="CE530">
        <v>0</v>
      </c>
      <c r="CF530">
        <v>0</v>
      </c>
      <c r="CG530">
        <v>0</v>
      </c>
      <c r="CM530">
        <v>0</v>
      </c>
      <c r="CO530">
        <v>0</v>
      </c>
      <c r="CP530">
        <f t="shared" si="506"/>
        <v>1763.14</v>
      </c>
      <c r="CQ530">
        <f t="shared" si="507"/>
        <v>0</v>
      </c>
      <c r="CR530">
        <f t="shared" si="508"/>
        <v>61.22</v>
      </c>
      <c r="CS530">
        <f t="shared" si="509"/>
        <v>33.01</v>
      </c>
      <c r="CT530">
        <f t="shared" si="510"/>
        <v>0</v>
      </c>
      <c r="CU530">
        <f t="shared" si="511"/>
        <v>0</v>
      </c>
      <c r="CV530">
        <f t="shared" si="512"/>
        <v>0</v>
      </c>
      <c r="CW530">
        <f t="shared" si="513"/>
        <v>0</v>
      </c>
      <c r="CX530">
        <f t="shared" si="514"/>
        <v>0</v>
      </c>
      <c r="CY530">
        <f t="shared" si="515"/>
        <v>0</v>
      </c>
      <c r="CZ530">
        <f t="shared" si="516"/>
        <v>0</v>
      </c>
      <c r="DN530">
        <v>0</v>
      </c>
      <c r="DO530">
        <v>0</v>
      </c>
      <c r="DP530">
        <v>1</v>
      </c>
      <c r="DQ530">
        <v>1</v>
      </c>
      <c r="DU530">
        <v>1009</v>
      </c>
      <c r="DV530" t="s">
        <v>151</v>
      </c>
      <c r="DW530" t="s">
        <v>151</v>
      </c>
      <c r="DX530">
        <v>1000</v>
      </c>
      <c r="EE530">
        <v>51761347</v>
      </c>
      <c r="EF530">
        <v>1</v>
      </c>
      <c r="EG530" t="s">
        <v>18</v>
      </c>
      <c r="EH530">
        <v>0</v>
      </c>
      <c r="EJ530">
        <v>4</v>
      </c>
      <c r="EK530">
        <v>1</v>
      </c>
      <c r="EL530" t="s">
        <v>156</v>
      </c>
      <c r="EM530" t="s">
        <v>147</v>
      </c>
      <c r="EQ530">
        <v>0</v>
      </c>
      <c r="ER530">
        <v>61.22</v>
      </c>
      <c r="ES530">
        <v>0</v>
      </c>
      <c r="ET530">
        <v>61.22</v>
      </c>
      <c r="EU530">
        <v>33.01</v>
      </c>
      <c r="EV530">
        <v>0</v>
      </c>
      <c r="EW530">
        <v>0</v>
      </c>
      <c r="EX530">
        <v>0</v>
      </c>
      <c r="EY530">
        <v>0</v>
      </c>
      <c r="FQ530">
        <v>0</v>
      </c>
      <c r="FR530">
        <f t="shared" si="517"/>
        <v>0</v>
      </c>
      <c r="FS530">
        <v>0</v>
      </c>
      <c r="FX530">
        <v>0</v>
      </c>
      <c r="FY530">
        <v>0</v>
      </c>
      <c r="GD530">
        <v>1</v>
      </c>
      <c r="GF530">
        <v>1602572179</v>
      </c>
      <c r="GG530">
        <v>2</v>
      </c>
      <c r="GH530">
        <v>1</v>
      </c>
      <c r="GI530">
        <v>-2</v>
      </c>
      <c r="GJ530">
        <v>0</v>
      </c>
      <c r="GK530">
        <v>0</v>
      </c>
      <c r="GL530">
        <f t="shared" si="518"/>
        <v>0</v>
      </c>
      <c r="GM530">
        <f t="shared" ref="GM530:GM531" si="526">ROUND(O530+X530+Y530,2)+GX530</f>
        <v>1763.14</v>
      </c>
      <c r="GN530">
        <f t="shared" ref="GN530:GN531" si="527">IF(OR(BI530=0,BI530=1),ROUND(O530+X530+Y530,2),0)</f>
        <v>0</v>
      </c>
      <c r="GO530">
        <f t="shared" ref="GO530:GO531" si="528">IF(BI530=2,ROUND(O530+X530+Y530,2),0)</f>
        <v>0</v>
      </c>
      <c r="GP530">
        <f t="shared" ref="GP530:GP531" si="529">IF(BI530=4,ROUND(O530+X530+Y530,2)+GX530,0)</f>
        <v>1763.14</v>
      </c>
      <c r="GR530">
        <v>0</v>
      </c>
      <c r="GS530">
        <v>3</v>
      </c>
      <c r="GT530">
        <v>0</v>
      </c>
      <c r="GV530">
        <f t="shared" si="523"/>
        <v>0</v>
      </c>
      <c r="GW530">
        <v>1</v>
      </c>
      <c r="GX530">
        <f t="shared" si="524"/>
        <v>0</v>
      </c>
      <c r="HA530">
        <v>0</v>
      </c>
      <c r="HB530">
        <v>0</v>
      </c>
      <c r="HC530">
        <f t="shared" si="525"/>
        <v>0</v>
      </c>
      <c r="IK530">
        <v>0</v>
      </c>
    </row>
    <row r="531" spans="1:245">
      <c r="A531">
        <v>17</v>
      </c>
      <c r="B531">
        <v>1</v>
      </c>
      <c r="D531">
        <f>ROW(EtalonRes!A127)</f>
        <v>127</v>
      </c>
      <c r="E531" t="s">
        <v>157</v>
      </c>
      <c r="F531" t="s">
        <v>158</v>
      </c>
      <c r="G531" t="s">
        <v>159</v>
      </c>
      <c r="H531" t="s">
        <v>151</v>
      </c>
      <c r="I531">
        <f>ROUND(I530,9)</f>
        <v>28.8</v>
      </c>
      <c r="J531">
        <v>0</v>
      </c>
      <c r="K531">
        <f>ROUND(I530,9)</f>
        <v>28.8</v>
      </c>
      <c r="O531">
        <f t="shared" si="486"/>
        <v>42580.51</v>
      </c>
      <c r="P531">
        <f t="shared" si="487"/>
        <v>0</v>
      </c>
      <c r="Q531">
        <f t="shared" si="488"/>
        <v>42580.51</v>
      </c>
      <c r="R531">
        <f t="shared" si="489"/>
        <v>22972.03</v>
      </c>
      <c r="S531">
        <f t="shared" si="490"/>
        <v>0</v>
      </c>
      <c r="T531">
        <f t="shared" si="491"/>
        <v>0</v>
      </c>
      <c r="U531">
        <f t="shared" si="492"/>
        <v>0</v>
      </c>
      <c r="V531">
        <f t="shared" si="493"/>
        <v>0</v>
      </c>
      <c r="W531">
        <f t="shared" si="494"/>
        <v>0</v>
      </c>
      <c r="X531">
        <f t="shared" si="495"/>
        <v>0</v>
      </c>
      <c r="Y531">
        <f t="shared" si="496"/>
        <v>0</v>
      </c>
      <c r="AA531">
        <v>52146028</v>
      </c>
      <c r="AB531">
        <f t="shared" si="497"/>
        <v>1478.49</v>
      </c>
      <c r="AC531">
        <f t="shared" si="498"/>
        <v>0</v>
      </c>
      <c r="AD531">
        <f>ROUND(((((ET531*51))-((EU531*51)))+AE531),6)</f>
        <v>1478.49</v>
      </c>
      <c r="AE531">
        <f>ROUND(((EU531*51)),6)</f>
        <v>797.64</v>
      </c>
      <c r="AF531">
        <f>ROUND(((EV531*51)),6)</f>
        <v>0</v>
      </c>
      <c r="AG531">
        <f t="shared" si="502"/>
        <v>0</v>
      </c>
      <c r="AH531">
        <f>((EW531*51))</f>
        <v>0</v>
      </c>
      <c r="AI531">
        <f>((EX531*51))</f>
        <v>0</v>
      </c>
      <c r="AJ531">
        <f t="shared" si="505"/>
        <v>0</v>
      </c>
      <c r="AK531">
        <v>28.99</v>
      </c>
      <c r="AL531">
        <v>0</v>
      </c>
      <c r="AM531">
        <v>28.99</v>
      </c>
      <c r="AN531">
        <v>15.64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Z531">
        <v>1</v>
      </c>
      <c r="BA531">
        <v>1</v>
      </c>
      <c r="BB531">
        <v>1</v>
      </c>
      <c r="BC531">
        <v>1</v>
      </c>
      <c r="BH531">
        <v>0</v>
      </c>
      <c r="BI531">
        <v>4</v>
      </c>
      <c r="BJ531" t="s">
        <v>160</v>
      </c>
      <c r="BM531">
        <v>1</v>
      </c>
      <c r="BN531">
        <v>0</v>
      </c>
      <c r="BP531">
        <v>0</v>
      </c>
      <c r="BQ531">
        <v>1</v>
      </c>
      <c r="BR531">
        <v>0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Z531">
        <v>0</v>
      </c>
      <c r="CA531">
        <v>0</v>
      </c>
      <c r="CE531">
        <v>0</v>
      </c>
      <c r="CF531">
        <v>0</v>
      </c>
      <c r="CG531">
        <v>0</v>
      </c>
      <c r="CM531">
        <v>0</v>
      </c>
      <c r="CO531">
        <v>0</v>
      </c>
      <c r="CP531">
        <f t="shared" si="506"/>
        <v>42580.51</v>
      </c>
      <c r="CQ531">
        <f t="shared" si="507"/>
        <v>0</v>
      </c>
      <c r="CR531">
        <f>(((((ET531*51))*BB531-((EU531*51))*BS531)+AE531*BS531)*AV531)</f>
        <v>1478.49</v>
      </c>
      <c r="CS531">
        <f t="shared" si="509"/>
        <v>797.64</v>
      </c>
      <c r="CT531">
        <f t="shared" si="510"/>
        <v>0</v>
      </c>
      <c r="CU531">
        <f t="shared" si="511"/>
        <v>0</v>
      </c>
      <c r="CV531">
        <f t="shared" si="512"/>
        <v>0</v>
      </c>
      <c r="CW531">
        <f t="shared" si="513"/>
        <v>0</v>
      </c>
      <c r="CX531">
        <f t="shared" si="514"/>
        <v>0</v>
      </c>
      <c r="CY531">
        <f t="shared" si="515"/>
        <v>0</v>
      </c>
      <c r="CZ531">
        <f t="shared" si="516"/>
        <v>0</v>
      </c>
      <c r="DE531" t="s">
        <v>161</v>
      </c>
      <c r="DF531" t="s">
        <v>161</v>
      </c>
      <c r="DG531" t="s">
        <v>161</v>
      </c>
      <c r="DI531" t="s">
        <v>161</v>
      </c>
      <c r="DJ531" t="s">
        <v>161</v>
      </c>
      <c r="DN531">
        <v>0</v>
      </c>
      <c r="DO531">
        <v>0</v>
      </c>
      <c r="DP531">
        <v>1</v>
      </c>
      <c r="DQ531">
        <v>1</v>
      </c>
      <c r="DU531">
        <v>1009</v>
      </c>
      <c r="DV531" t="s">
        <v>151</v>
      </c>
      <c r="DW531" t="s">
        <v>151</v>
      </c>
      <c r="DX531">
        <v>1000</v>
      </c>
      <c r="EE531">
        <v>51761347</v>
      </c>
      <c r="EF531">
        <v>1</v>
      </c>
      <c r="EG531" t="s">
        <v>18</v>
      </c>
      <c r="EH531">
        <v>0</v>
      </c>
      <c r="EJ531">
        <v>4</v>
      </c>
      <c r="EK531">
        <v>1</v>
      </c>
      <c r="EL531" t="s">
        <v>156</v>
      </c>
      <c r="EM531" t="s">
        <v>147</v>
      </c>
      <c r="EQ531">
        <v>0</v>
      </c>
      <c r="ER531">
        <v>28.99</v>
      </c>
      <c r="ES531">
        <v>0</v>
      </c>
      <c r="ET531">
        <v>28.99</v>
      </c>
      <c r="EU531">
        <v>15.64</v>
      </c>
      <c r="EV531">
        <v>0</v>
      </c>
      <c r="EW531">
        <v>0</v>
      </c>
      <c r="EX531">
        <v>0</v>
      </c>
      <c r="EY531">
        <v>0</v>
      </c>
      <c r="FQ531">
        <v>0</v>
      </c>
      <c r="FR531">
        <f t="shared" si="517"/>
        <v>0</v>
      </c>
      <c r="FS531">
        <v>0</v>
      </c>
      <c r="FX531">
        <v>0</v>
      </c>
      <c r="FY531">
        <v>0</v>
      </c>
      <c r="GD531">
        <v>1</v>
      </c>
      <c r="GF531">
        <v>-1355325295</v>
      </c>
      <c r="GG531">
        <v>2</v>
      </c>
      <c r="GH531">
        <v>1</v>
      </c>
      <c r="GI531">
        <v>-2</v>
      </c>
      <c r="GJ531">
        <v>0</v>
      </c>
      <c r="GK531">
        <v>0</v>
      </c>
      <c r="GL531">
        <f t="shared" si="518"/>
        <v>0</v>
      </c>
      <c r="GM531">
        <f t="shared" si="526"/>
        <v>42580.51</v>
      </c>
      <c r="GN531">
        <f t="shared" si="527"/>
        <v>0</v>
      </c>
      <c r="GO531">
        <f t="shared" si="528"/>
        <v>0</v>
      </c>
      <c r="GP531">
        <f t="shared" si="529"/>
        <v>42580.51</v>
      </c>
      <c r="GR531">
        <v>0</v>
      </c>
      <c r="GS531">
        <v>3</v>
      </c>
      <c r="GT531">
        <v>0</v>
      </c>
      <c r="GV531">
        <f t="shared" si="523"/>
        <v>0</v>
      </c>
      <c r="GW531">
        <v>1</v>
      </c>
      <c r="GX531">
        <f t="shared" si="524"/>
        <v>0</v>
      </c>
      <c r="HA531">
        <v>0</v>
      </c>
      <c r="HB531">
        <v>0</v>
      </c>
      <c r="HC531">
        <f t="shared" si="525"/>
        <v>0</v>
      </c>
      <c r="IK531">
        <v>0</v>
      </c>
    </row>
    <row r="533" spans="1:245">
      <c r="A533" s="53">
        <v>51</v>
      </c>
      <c r="B533" s="53">
        <f>B524</f>
        <v>1</v>
      </c>
      <c r="C533" s="53">
        <f>A524</f>
        <v>5</v>
      </c>
      <c r="D533" s="53">
        <f>ROW(A524)</f>
        <v>524</v>
      </c>
      <c r="E533" s="53"/>
      <c r="F533" s="53" t="str">
        <f>IF(F524&lt;&gt;"",F524,"")</f>
        <v>Новый подраздел</v>
      </c>
      <c r="G533" s="53" t="str">
        <f>IF(G524&lt;&gt;"",G524,"")</f>
        <v>Ремонт асфальтобетонного покрытия - 300,0 м2</v>
      </c>
      <c r="H533" s="53">
        <v>0</v>
      </c>
      <c r="I533" s="53"/>
      <c r="J533" s="53"/>
      <c r="K533" s="53"/>
      <c r="L533" s="53"/>
      <c r="M533" s="53"/>
      <c r="N533" s="53"/>
      <c r="O533" s="53">
        <f t="shared" ref="O533:T533" si="530">ROUND(AB533,2)</f>
        <v>204333.65</v>
      </c>
      <c r="P533" s="53">
        <f t="shared" si="530"/>
        <v>113622</v>
      </c>
      <c r="Q533" s="53">
        <f t="shared" si="530"/>
        <v>71799.649999999994</v>
      </c>
      <c r="R533" s="53">
        <f t="shared" si="530"/>
        <v>36549.72</v>
      </c>
      <c r="S533" s="53">
        <f t="shared" si="530"/>
        <v>18912</v>
      </c>
      <c r="T533" s="53">
        <f t="shared" si="530"/>
        <v>0</v>
      </c>
      <c r="U533" s="53">
        <f>AH533</f>
        <v>69</v>
      </c>
      <c r="V533" s="53">
        <f>AI533</f>
        <v>0</v>
      </c>
      <c r="W533" s="53">
        <f>ROUND(AJ533,2)</f>
        <v>0</v>
      </c>
      <c r="X533" s="53">
        <f>ROUND(AK533,2)</f>
        <v>13238.4</v>
      </c>
      <c r="Y533" s="53">
        <f>ROUND(AL533,2)</f>
        <v>1891.2</v>
      </c>
      <c r="Z533" s="53"/>
      <c r="AA533" s="53"/>
      <c r="AB533" s="53">
        <f>ROUND(SUMIF(AA528:AA531,"=52146028",O528:O531),2)</f>
        <v>204333.65</v>
      </c>
      <c r="AC533" s="53">
        <f>ROUND(SUMIF(AA528:AA531,"=52146028",P528:P531),2)</f>
        <v>113622</v>
      </c>
      <c r="AD533" s="53">
        <f>ROUND(SUMIF(AA528:AA531,"=52146028",Q528:Q531),2)</f>
        <v>71799.649999999994</v>
      </c>
      <c r="AE533" s="53">
        <f>ROUND(SUMIF(AA528:AA531,"=52146028",R528:R531),2)</f>
        <v>36549.72</v>
      </c>
      <c r="AF533" s="53">
        <f>ROUND(SUMIF(AA528:AA531,"=52146028",S528:S531),2)</f>
        <v>18912</v>
      </c>
      <c r="AG533" s="53">
        <f>ROUND(SUMIF(AA528:AA531,"=52146028",T528:T531),2)</f>
        <v>0</v>
      </c>
      <c r="AH533" s="53">
        <f>SUMIF(AA528:AA531,"=52146028",U528:U531)</f>
        <v>69</v>
      </c>
      <c r="AI533" s="53">
        <f>SUMIF(AA528:AA531,"=52146028",V528:V531)</f>
        <v>0</v>
      </c>
      <c r="AJ533" s="53">
        <f>ROUND(SUMIF(AA528:AA531,"=52146028",W528:W531),2)</f>
        <v>0</v>
      </c>
      <c r="AK533" s="53">
        <f>ROUND(SUMIF(AA528:AA531,"=52146028",X528:X531),2)</f>
        <v>13238.4</v>
      </c>
      <c r="AL533" s="53">
        <f>ROUND(SUMIF(AA528:AA531,"=52146028",Y528:Y531),2)</f>
        <v>1891.2</v>
      </c>
      <c r="AM533" s="53"/>
      <c r="AN533" s="53"/>
      <c r="AO533" s="53">
        <f t="shared" ref="AO533:BD533" si="531">ROUND(BX533,2)</f>
        <v>0</v>
      </c>
      <c r="AP533" s="53">
        <f t="shared" si="531"/>
        <v>0</v>
      </c>
      <c r="AQ533" s="53">
        <f t="shared" si="531"/>
        <v>0</v>
      </c>
      <c r="AR533" s="53">
        <f t="shared" si="531"/>
        <v>233100.41</v>
      </c>
      <c r="AS533" s="53">
        <f t="shared" si="531"/>
        <v>0</v>
      </c>
      <c r="AT533" s="53">
        <f t="shared" si="531"/>
        <v>0</v>
      </c>
      <c r="AU533" s="53">
        <f t="shared" si="531"/>
        <v>233100.41</v>
      </c>
      <c r="AV533" s="53">
        <f t="shared" si="531"/>
        <v>113622</v>
      </c>
      <c r="AW533" s="53">
        <f t="shared" si="531"/>
        <v>113622</v>
      </c>
      <c r="AX533" s="53">
        <f t="shared" si="531"/>
        <v>0</v>
      </c>
      <c r="AY533" s="53">
        <f t="shared" si="531"/>
        <v>113622</v>
      </c>
      <c r="AZ533" s="53">
        <f t="shared" si="531"/>
        <v>0</v>
      </c>
      <c r="BA533" s="53">
        <f t="shared" si="531"/>
        <v>0</v>
      </c>
      <c r="BB533" s="53">
        <f t="shared" si="531"/>
        <v>0</v>
      </c>
      <c r="BC533" s="53">
        <f t="shared" si="531"/>
        <v>0</v>
      </c>
      <c r="BD533" s="53">
        <f t="shared" si="531"/>
        <v>0</v>
      </c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>
        <f>ROUND(SUMIF(AA528:AA531,"=52146028",FQ528:FQ531),2)</f>
        <v>0</v>
      </c>
      <c r="BY533" s="53">
        <f>ROUND(SUMIF(AA528:AA531,"=52146028",FR528:FR531),2)</f>
        <v>0</v>
      </c>
      <c r="BZ533" s="53">
        <f>ROUND(SUMIF(AA528:AA531,"=52146028",GL528:GL531),2)</f>
        <v>0</v>
      </c>
      <c r="CA533" s="53">
        <f>ROUND(SUMIF(AA528:AA531,"=52146028",GM528:GM531),2)</f>
        <v>233100.41</v>
      </c>
      <c r="CB533" s="53">
        <f>ROUND(SUMIF(AA528:AA531,"=52146028",GN528:GN531),2)</f>
        <v>0</v>
      </c>
      <c r="CC533" s="53">
        <f>ROUND(SUMIF(AA528:AA531,"=52146028",GO528:GO531),2)</f>
        <v>0</v>
      </c>
      <c r="CD533" s="53">
        <f>ROUND(SUMIF(AA528:AA531,"=52146028",GP528:GP531),2)</f>
        <v>233100.41</v>
      </c>
      <c r="CE533" s="53">
        <f>AC533-BX533</f>
        <v>113622</v>
      </c>
      <c r="CF533" s="53">
        <f>AC533-BY533</f>
        <v>113622</v>
      </c>
      <c r="CG533" s="53">
        <f>BX533-BZ533</f>
        <v>0</v>
      </c>
      <c r="CH533" s="53">
        <f>AC533-BX533-BY533+BZ533</f>
        <v>113622</v>
      </c>
      <c r="CI533" s="53">
        <f>BY533-BZ533</f>
        <v>0</v>
      </c>
      <c r="CJ533" s="53">
        <f>ROUND(SUMIF(AA528:AA531,"=52146028",GX528:GX531),2)</f>
        <v>0</v>
      </c>
      <c r="CK533" s="53">
        <f>ROUND(SUMIF(AA528:AA531,"=52146028",GY528:GY531),2)</f>
        <v>0</v>
      </c>
      <c r="CL533" s="53">
        <f>ROUND(SUMIF(AA528:AA531,"=52146028",GZ528:GZ531),2)</f>
        <v>0</v>
      </c>
      <c r="CM533" s="53">
        <f>ROUND(SUMIF(AA528:AA531,"=52146028",HD528:HD531),2)</f>
        <v>0</v>
      </c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  <c r="DR533" s="54"/>
      <c r="DS533" s="54"/>
      <c r="DT533" s="54"/>
      <c r="DU533" s="54"/>
      <c r="DV533" s="54"/>
      <c r="DW533" s="54"/>
      <c r="DX533" s="54"/>
      <c r="DY533" s="54"/>
      <c r="DZ533" s="54"/>
      <c r="EA533" s="54"/>
      <c r="EB533" s="54"/>
      <c r="EC533" s="54"/>
      <c r="ED533" s="54"/>
      <c r="EE533" s="54"/>
      <c r="EF533" s="54"/>
      <c r="EG533" s="54"/>
      <c r="EH533" s="54"/>
      <c r="EI533" s="54"/>
      <c r="EJ533" s="54"/>
      <c r="EK533" s="54"/>
      <c r="EL533" s="54"/>
      <c r="EM533" s="54"/>
      <c r="EN533" s="54"/>
      <c r="EO533" s="54"/>
      <c r="EP533" s="54"/>
      <c r="EQ533" s="54"/>
      <c r="ER533" s="54"/>
      <c r="ES533" s="54"/>
      <c r="ET533" s="54"/>
      <c r="EU533" s="54"/>
      <c r="EV533" s="54"/>
      <c r="EW533" s="54"/>
      <c r="EX533" s="54"/>
      <c r="EY533" s="54"/>
      <c r="EZ533" s="54"/>
      <c r="FA533" s="54"/>
      <c r="FB533" s="54"/>
      <c r="FC533" s="54"/>
      <c r="FD533" s="54"/>
      <c r="FE533" s="54"/>
      <c r="FF533" s="54"/>
      <c r="FG533" s="54"/>
      <c r="FH533" s="54"/>
      <c r="FI533" s="54"/>
      <c r="FJ533" s="54"/>
      <c r="FK533" s="54"/>
      <c r="FL533" s="54"/>
      <c r="FM533" s="54"/>
      <c r="FN533" s="54"/>
      <c r="FO533" s="54"/>
      <c r="FP533" s="54"/>
      <c r="FQ533" s="54"/>
      <c r="FR533" s="54"/>
      <c r="FS533" s="54"/>
      <c r="FT533" s="54"/>
      <c r="FU533" s="54"/>
      <c r="FV533" s="54"/>
      <c r="FW533" s="54"/>
      <c r="FX533" s="54"/>
      <c r="FY533" s="54"/>
      <c r="FZ533" s="54"/>
      <c r="GA533" s="54"/>
      <c r="GB533" s="54"/>
      <c r="GC533" s="54"/>
      <c r="GD533" s="54"/>
      <c r="GE533" s="54"/>
      <c r="GF533" s="54"/>
      <c r="GG533" s="54"/>
      <c r="GH533" s="54"/>
      <c r="GI533" s="54"/>
      <c r="GJ533" s="54"/>
      <c r="GK533" s="54"/>
      <c r="GL533" s="54"/>
      <c r="GM533" s="54"/>
      <c r="GN533" s="54"/>
      <c r="GO533" s="54"/>
      <c r="GP533" s="54"/>
      <c r="GQ533" s="54"/>
      <c r="GR533" s="54"/>
      <c r="GS533" s="54"/>
      <c r="GT533" s="54"/>
      <c r="GU533" s="54"/>
      <c r="GV533" s="54"/>
      <c r="GW533" s="54"/>
      <c r="GX533" s="54">
        <v>0</v>
      </c>
    </row>
    <row r="535" spans="1:245">
      <c r="A535" s="55">
        <v>50</v>
      </c>
      <c r="B535" s="55">
        <v>0</v>
      </c>
      <c r="C535" s="55">
        <v>0</v>
      </c>
      <c r="D535" s="55">
        <v>1</v>
      </c>
      <c r="E535" s="55">
        <v>201</v>
      </c>
      <c r="F535" s="55">
        <f>ROUND(Source!O533,O535)</f>
        <v>204333.65</v>
      </c>
      <c r="G535" s="55" t="s">
        <v>162</v>
      </c>
      <c r="H535" s="55" t="s">
        <v>163</v>
      </c>
      <c r="I535" s="55"/>
      <c r="J535" s="55"/>
      <c r="K535" s="55">
        <v>201</v>
      </c>
      <c r="L535" s="55">
        <v>1</v>
      </c>
      <c r="M535" s="55">
        <v>3</v>
      </c>
      <c r="N535" s="55"/>
      <c r="O535" s="55">
        <v>2</v>
      </c>
      <c r="P535" s="55"/>
      <c r="Q535" s="55"/>
      <c r="R535" s="55"/>
      <c r="S535" s="55"/>
      <c r="T535" s="55"/>
      <c r="U535" s="55"/>
      <c r="V535" s="55"/>
      <c r="W535" s="55">
        <v>204333.65</v>
      </c>
      <c r="X535" s="55">
        <v>1</v>
      </c>
      <c r="Y535" s="55">
        <v>204333.65</v>
      </c>
      <c r="Z535" s="55"/>
      <c r="AA535" s="55"/>
      <c r="AB535" s="55"/>
    </row>
    <row r="536" spans="1:245">
      <c r="A536" s="55">
        <v>50</v>
      </c>
      <c r="B536" s="55">
        <v>0</v>
      </c>
      <c r="C536" s="55">
        <v>0</v>
      </c>
      <c r="D536" s="55">
        <v>1</v>
      </c>
      <c r="E536" s="55">
        <v>202</v>
      </c>
      <c r="F536" s="55">
        <f>ROUND(Source!P533,O536)</f>
        <v>113622</v>
      </c>
      <c r="G536" s="55" t="s">
        <v>164</v>
      </c>
      <c r="H536" s="55" t="s">
        <v>165</v>
      </c>
      <c r="I536" s="55"/>
      <c r="J536" s="55"/>
      <c r="K536" s="55">
        <v>202</v>
      </c>
      <c r="L536" s="55">
        <v>2</v>
      </c>
      <c r="M536" s="55">
        <v>3</v>
      </c>
      <c r="N536" s="55"/>
      <c r="O536" s="55">
        <v>2</v>
      </c>
      <c r="P536" s="55"/>
      <c r="Q536" s="55"/>
      <c r="R536" s="55"/>
      <c r="S536" s="55"/>
      <c r="T536" s="55"/>
      <c r="U536" s="55"/>
      <c r="V536" s="55"/>
      <c r="W536" s="55">
        <v>113622</v>
      </c>
      <c r="X536" s="55">
        <v>1</v>
      </c>
      <c r="Y536" s="55">
        <v>113622</v>
      </c>
      <c r="Z536" s="55"/>
      <c r="AA536" s="55"/>
      <c r="AB536" s="55"/>
    </row>
    <row r="537" spans="1:245">
      <c r="A537" s="55">
        <v>50</v>
      </c>
      <c r="B537" s="55">
        <v>0</v>
      </c>
      <c r="C537" s="55">
        <v>0</v>
      </c>
      <c r="D537" s="55">
        <v>1</v>
      </c>
      <c r="E537" s="55">
        <v>222</v>
      </c>
      <c r="F537" s="55">
        <f>ROUND(Source!AO533,O537)</f>
        <v>0</v>
      </c>
      <c r="G537" s="55" t="s">
        <v>166</v>
      </c>
      <c r="H537" s="55" t="s">
        <v>167</v>
      </c>
      <c r="I537" s="55"/>
      <c r="J537" s="55"/>
      <c r="K537" s="55">
        <v>222</v>
      </c>
      <c r="L537" s="55">
        <v>3</v>
      </c>
      <c r="M537" s="55">
        <v>3</v>
      </c>
      <c r="N537" s="55"/>
      <c r="O537" s="55">
        <v>2</v>
      </c>
      <c r="P537" s="55"/>
      <c r="Q537" s="55"/>
      <c r="R537" s="55"/>
      <c r="S537" s="55"/>
      <c r="T537" s="55"/>
      <c r="U537" s="55"/>
      <c r="V537" s="55"/>
      <c r="W537" s="55">
        <v>0</v>
      </c>
      <c r="X537" s="55">
        <v>1</v>
      </c>
      <c r="Y537" s="55">
        <v>0</v>
      </c>
      <c r="Z537" s="55"/>
      <c r="AA537" s="55"/>
      <c r="AB537" s="55"/>
    </row>
    <row r="538" spans="1:245">
      <c r="A538" s="55">
        <v>50</v>
      </c>
      <c r="B538" s="55">
        <v>0</v>
      </c>
      <c r="C538" s="55">
        <v>0</v>
      </c>
      <c r="D538" s="55">
        <v>1</v>
      </c>
      <c r="E538" s="55">
        <v>225</v>
      </c>
      <c r="F538" s="55">
        <f>ROUND(Source!AV533,O538)</f>
        <v>113622</v>
      </c>
      <c r="G538" s="55" t="s">
        <v>168</v>
      </c>
      <c r="H538" s="55" t="s">
        <v>169</v>
      </c>
      <c r="I538" s="55"/>
      <c r="J538" s="55"/>
      <c r="K538" s="55">
        <v>225</v>
      </c>
      <c r="L538" s="55">
        <v>4</v>
      </c>
      <c r="M538" s="55">
        <v>3</v>
      </c>
      <c r="N538" s="55"/>
      <c r="O538" s="55">
        <v>2</v>
      </c>
      <c r="P538" s="55"/>
      <c r="Q538" s="55"/>
      <c r="R538" s="55"/>
      <c r="S538" s="55"/>
      <c r="T538" s="55"/>
      <c r="U538" s="55"/>
      <c r="V538" s="55"/>
      <c r="W538" s="55">
        <v>113622</v>
      </c>
      <c r="X538" s="55">
        <v>1</v>
      </c>
      <c r="Y538" s="55">
        <v>113622</v>
      </c>
      <c r="Z538" s="55"/>
      <c r="AA538" s="55"/>
      <c r="AB538" s="55"/>
    </row>
    <row r="539" spans="1:245">
      <c r="A539" s="55">
        <v>50</v>
      </c>
      <c r="B539" s="55">
        <v>0</v>
      </c>
      <c r="C539" s="55">
        <v>0</v>
      </c>
      <c r="D539" s="55">
        <v>1</v>
      </c>
      <c r="E539" s="55">
        <v>226</v>
      </c>
      <c r="F539" s="55">
        <f>ROUND(Source!AW533,O539)</f>
        <v>113622</v>
      </c>
      <c r="G539" s="55" t="s">
        <v>170</v>
      </c>
      <c r="H539" s="55" t="s">
        <v>171</v>
      </c>
      <c r="I539" s="55"/>
      <c r="J539" s="55"/>
      <c r="K539" s="55">
        <v>226</v>
      </c>
      <c r="L539" s="55">
        <v>5</v>
      </c>
      <c r="M539" s="55">
        <v>3</v>
      </c>
      <c r="N539" s="55"/>
      <c r="O539" s="55">
        <v>2</v>
      </c>
      <c r="P539" s="55"/>
      <c r="Q539" s="55"/>
      <c r="R539" s="55"/>
      <c r="S539" s="55"/>
      <c r="T539" s="55"/>
      <c r="U539" s="55"/>
      <c r="V539" s="55"/>
      <c r="W539" s="55">
        <v>113622</v>
      </c>
      <c r="X539" s="55">
        <v>1</v>
      </c>
      <c r="Y539" s="55">
        <v>113622</v>
      </c>
      <c r="Z539" s="55"/>
      <c r="AA539" s="55"/>
      <c r="AB539" s="55"/>
    </row>
    <row r="540" spans="1:245">
      <c r="A540" s="55">
        <v>50</v>
      </c>
      <c r="B540" s="55">
        <v>0</v>
      </c>
      <c r="C540" s="55">
        <v>0</v>
      </c>
      <c r="D540" s="55">
        <v>1</v>
      </c>
      <c r="E540" s="55">
        <v>227</v>
      </c>
      <c r="F540" s="55">
        <f>ROUND(Source!AX533,O540)</f>
        <v>0</v>
      </c>
      <c r="G540" s="55" t="s">
        <v>172</v>
      </c>
      <c r="H540" s="55" t="s">
        <v>173</v>
      </c>
      <c r="I540" s="55"/>
      <c r="J540" s="55"/>
      <c r="K540" s="55">
        <v>227</v>
      </c>
      <c r="L540" s="55">
        <v>6</v>
      </c>
      <c r="M540" s="55">
        <v>3</v>
      </c>
      <c r="N540" s="55"/>
      <c r="O540" s="55">
        <v>2</v>
      </c>
      <c r="P540" s="55"/>
      <c r="Q540" s="55"/>
      <c r="R540" s="55"/>
      <c r="S540" s="55"/>
      <c r="T540" s="55"/>
      <c r="U540" s="55"/>
      <c r="V540" s="55"/>
      <c r="W540" s="55">
        <v>0</v>
      </c>
      <c r="X540" s="55">
        <v>1</v>
      </c>
      <c r="Y540" s="55">
        <v>0</v>
      </c>
      <c r="Z540" s="55"/>
      <c r="AA540" s="55"/>
      <c r="AB540" s="55"/>
    </row>
    <row r="541" spans="1:245">
      <c r="A541" s="55">
        <v>50</v>
      </c>
      <c r="B541" s="55">
        <v>0</v>
      </c>
      <c r="C541" s="55">
        <v>0</v>
      </c>
      <c r="D541" s="55">
        <v>1</v>
      </c>
      <c r="E541" s="55">
        <v>228</v>
      </c>
      <c r="F541" s="55">
        <f>ROUND(Source!AY533,O541)</f>
        <v>113622</v>
      </c>
      <c r="G541" s="55" t="s">
        <v>174</v>
      </c>
      <c r="H541" s="55" t="s">
        <v>175</v>
      </c>
      <c r="I541" s="55"/>
      <c r="J541" s="55"/>
      <c r="K541" s="55">
        <v>228</v>
      </c>
      <c r="L541" s="55">
        <v>7</v>
      </c>
      <c r="M541" s="55">
        <v>3</v>
      </c>
      <c r="N541" s="55"/>
      <c r="O541" s="55">
        <v>2</v>
      </c>
      <c r="P541" s="55"/>
      <c r="Q541" s="55"/>
      <c r="R541" s="55"/>
      <c r="S541" s="55"/>
      <c r="T541" s="55"/>
      <c r="U541" s="55"/>
      <c r="V541" s="55"/>
      <c r="W541" s="55">
        <v>113622</v>
      </c>
      <c r="X541" s="55">
        <v>1</v>
      </c>
      <c r="Y541" s="55">
        <v>113622</v>
      </c>
      <c r="Z541" s="55"/>
      <c r="AA541" s="55"/>
      <c r="AB541" s="55"/>
    </row>
    <row r="542" spans="1:245">
      <c r="A542" s="55">
        <v>50</v>
      </c>
      <c r="B542" s="55">
        <v>0</v>
      </c>
      <c r="C542" s="55">
        <v>0</v>
      </c>
      <c r="D542" s="55">
        <v>1</v>
      </c>
      <c r="E542" s="55">
        <v>216</v>
      </c>
      <c r="F542" s="55">
        <f>ROUND(Source!AP533,O542)</f>
        <v>0</v>
      </c>
      <c r="G542" s="55" t="s">
        <v>176</v>
      </c>
      <c r="H542" s="55" t="s">
        <v>177</v>
      </c>
      <c r="I542" s="55"/>
      <c r="J542" s="55"/>
      <c r="K542" s="55">
        <v>216</v>
      </c>
      <c r="L542" s="55">
        <v>8</v>
      </c>
      <c r="M542" s="55">
        <v>3</v>
      </c>
      <c r="N542" s="55"/>
      <c r="O542" s="55">
        <v>2</v>
      </c>
      <c r="P542" s="55"/>
      <c r="Q542" s="55"/>
      <c r="R542" s="55"/>
      <c r="S542" s="55"/>
      <c r="T542" s="55"/>
      <c r="U542" s="55"/>
      <c r="V542" s="55"/>
      <c r="W542" s="55">
        <v>0</v>
      </c>
      <c r="X542" s="55">
        <v>1</v>
      </c>
      <c r="Y542" s="55">
        <v>0</v>
      </c>
      <c r="Z542" s="55"/>
      <c r="AA542" s="55"/>
      <c r="AB542" s="55"/>
    </row>
    <row r="543" spans="1:245">
      <c r="A543" s="55">
        <v>50</v>
      </c>
      <c r="B543" s="55">
        <v>0</v>
      </c>
      <c r="C543" s="55">
        <v>0</v>
      </c>
      <c r="D543" s="55">
        <v>1</v>
      </c>
      <c r="E543" s="55">
        <v>223</v>
      </c>
      <c r="F543" s="55">
        <f>ROUND(Source!AQ533,O543)</f>
        <v>0</v>
      </c>
      <c r="G543" s="55" t="s">
        <v>178</v>
      </c>
      <c r="H543" s="55" t="s">
        <v>179</v>
      </c>
      <c r="I543" s="55"/>
      <c r="J543" s="55"/>
      <c r="K543" s="55">
        <v>223</v>
      </c>
      <c r="L543" s="55">
        <v>9</v>
      </c>
      <c r="M543" s="55">
        <v>3</v>
      </c>
      <c r="N543" s="55"/>
      <c r="O543" s="55">
        <v>2</v>
      </c>
      <c r="P543" s="55"/>
      <c r="Q543" s="55"/>
      <c r="R543" s="55"/>
      <c r="S543" s="55"/>
      <c r="T543" s="55"/>
      <c r="U543" s="55"/>
      <c r="V543" s="55"/>
      <c r="W543" s="55">
        <v>0</v>
      </c>
      <c r="X543" s="55">
        <v>1</v>
      </c>
      <c r="Y543" s="55">
        <v>0</v>
      </c>
      <c r="Z543" s="55"/>
      <c r="AA543" s="55"/>
      <c r="AB543" s="55"/>
    </row>
    <row r="544" spans="1:245">
      <c r="A544" s="55">
        <v>50</v>
      </c>
      <c r="B544" s="55">
        <v>0</v>
      </c>
      <c r="C544" s="55">
        <v>0</v>
      </c>
      <c r="D544" s="55">
        <v>1</v>
      </c>
      <c r="E544" s="55">
        <v>229</v>
      </c>
      <c r="F544" s="55">
        <f>ROUND(Source!AZ533,O544)</f>
        <v>0</v>
      </c>
      <c r="G544" s="55" t="s">
        <v>180</v>
      </c>
      <c r="H544" s="55" t="s">
        <v>181</v>
      </c>
      <c r="I544" s="55"/>
      <c r="J544" s="55"/>
      <c r="K544" s="55">
        <v>229</v>
      </c>
      <c r="L544" s="55">
        <v>10</v>
      </c>
      <c r="M544" s="55">
        <v>3</v>
      </c>
      <c r="N544" s="55"/>
      <c r="O544" s="55">
        <v>2</v>
      </c>
      <c r="P544" s="55"/>
      <c r="Q544" s="55"/>
      <c r="R544" s="55"/>
      <c r="S544" s="55"/>
      <c r="T544" s="55"/>
      <c r="U544" s="55"/>
      <c r="V544" s="55"/>
      <c r="W544" s="55">
        <v>0</v>
      </c>
      <c r="X544" s="55">
        <v>1</v>
      </c>
      <c r="Y544" s="55">
        <v>0</v>
      </c>
      <c r="Z544" s="55"/>
      <c r="AA544" s="55"/>
      <c r="AB544" s="55"/>
    </row>
    <row r="545" spans="1:28">
      <c r="A545" s="55">
        <v>50</v>
      </c>
      <c r="B545" s="55">
        <v>0</v>
      </c>
      <c r="C545" s="55">
        <v>0</v>
      </c>
      <c r="D545" s="55">
        <v>1</v>
      </c>
      <c r="E545" s="55">
        <v>203</v>
      </c>
      <c r="F545" s="55">
        <f>ROUND(Source!Q533,O545)</f>
        <v>71799.649999999994</v>
      </c>
      <c r="G545" s="55" t="s">
        <v>182</v>
      </c>
      <c r="H545" s="55" t="s">
        <v>183</v>
      </c>
      <c r="I545" s="55"/>
      <c r="J545" s="55"/>
      <c r="K545" s="55">
        <v>203</v>
      </c>
      <c r="L545" s="55">
        <v>11</v>
      </c>
      <c r="M545" s="55">
        <v>3</v>
      </c>
      <c r="N545" s="55"/>
      <c r="O545" s="55">
        <v>2</v>
      </c>
      <c r="P545" s="55"/>
      <c r="Q545" s="55"/>
      <c r="R545" s="55"/>
      <c r="S545" s="55"/>
      <c r="T545" s="55"/>
      <c r="U545" s="55"/>
      <c r="V545" s="55"/>
      <c r="W545" s="55">
        <v>71799.649999999994</v>
      </c>
      <c r="X545" s="55">
        <v>1</v>
      </c>
      <c r="Y545" s="55">
        <v>71799.649999999994</v>
      </c>
      <c r="Z545" s="55"/>
      <c r="AA545" s="55"/>
      <c r="AB545" s="55"/>
    </row>
    <row r="546" spans="1:28">
      <c r="A546" s="55">
        <v>50</v>
      </c>
      <c r="B546" s="55">
        <v>0</v>
      </c>
      <c r="C546" s="55">
        <v>0</v>
      </c>
      <c r="D546" s="55">
        <v>1</v>
      </c>
      <c r="E546" s="55">
        <v>231</v>
      </c>
      <c r="F546" s="55">
        <f>ROUND(Source!BB533,O546)</f>
        <v>0</v>
      </c>
      <c r="G546" s="55" t="s">
        <v>184</v>
      </c>
      <c r="H546" s="55" t="s">
        <v>185</v>
      </c>
      <c r="I546" s="55"/>
      <c r="J546" s="55"/>
      <c r="K546" s="55">
        <v>231</v>
      </c>
      <c r="L546" s="55">
        <v>12</v>
      </c>
      <c r="M546" s="55">
        <v>3</v>
      </c>
      <c r="N546" s="55"/>
      <c r="O546" s="55">
        <v>2</v>
      </c>
      <c r="P546" s="55"/>
      <c r="Q546" s="55"/>
      <c r="R546" s="55"/>
      <c r="S546" s="55"/>
      <c r="T546" s="55"/>
      <c r="U546" s="55"/>
      <c r="V546" s="55"/>
      <c r="W546" s="55">
        <v>0</v>
      </c>
      <c r="X546" s="55">
        <v>1</v>
      </c>
      <c r="Y546" s="55">
        <v>0</v>
      </c>
      <c r="Z546" s="55"/>
      <c r="AA546" s="55"/>
      <c r="AB546" s="55"/>
    </row>
    <row r="547" spans="1:28">
      <c r="A547" s="55">
        <v>50</v>
      </c>
      <c r="B547" s="55">
        <v>0</v>
      </c>
      <c r="C547" s="55">
        <v>0</v>
      </c>
      <c r="D547" s="55">
        <v>1</v>
      </c>
      <c r="E547" s="55">
        <v>204</v>
      </c>
      <c r="F547" s="55">
        <f>ROUND(Source!R533,O547)</f>
        <v>36549.72</v>
      </c>
      <c r="G547" s="55" t="s">
        <v>186</v>
      </c>
      <c r="H547" s="55" t="s">
        <v>187</v>
      </c>
      <c r="I547" s="55"/>
      <c r="J547" s="55"/>
      <c r="K547" s="55">
        <v>204</v>
      </c>
      <c r="L547" s="55">
        <v>13</v>
      </c>
      <c r="M547" s="55">
        <v>3</v>
      </c>
      <c r="N547" s="55"/>
      <c r="O547" s="55">
        <v>2</v>
      </c>
      <c r="P547" s="55"/>
      <c r="Q547" s="55"/>
      <c r="R547" s="55"/>
      <c r="S547" s="55"/>
      <c r="T547" s="55"/>
      <c r="U547" s="55"/>
      <c r="V547" s="55"/>
      <c r="W547" s="55">
        <v>36549.72</v>
      </c>
      <c r="X547" s="55">
        <v>1</v>
      </c>
      <c r="Y547" s="55">
        <v>36549.72</v>
      </c>
      <c r="Z547" s="55"/>
      <c r="AA547" s="55"/>
      <c r="AB547" s="55"/>
    </row>
    <row r="548" spans="1:28">
      <c r="A548" s="55">
        <v>50</v>
      </c>
      <c r="B548" s="55">
        <v>0</v>
      </c>
      <c r="C548" s="55">
        <v>0</v>
      </c>
      <c r="D548" s="55">
        <v>1</v>
      </c>
      <c r="E548" s="55">
        <v>205</v>
      </c>
      <c r="F548" s="55">
        <f>ROUND(Source!S533,O548)</f>
        <v>18912</v>
      </c>
      <c r="G548" s="55" t="s">
        <v>188</v>
      </c>
      <c r="H548" s="55" t="s">
        <v>189</v>
      </c>
      <c r="I548" s="55"/>
      <c r="J548" s="55"/>
      <c r="K548" s="55">
        <v>205</v>
      </c>
      <c r="L548" s="55">
        <v>14</v>
      </c>
      <c r="M548" s="55">
        <v>3</v>
      </c>
      <c r="N548" s="55"/>
      <c r="O548" s="55">
        <v>2</v>
      </c>
      <c r="P548" s="55"/>
      <c r="Q548" s="55"/>
      <c r="R548" s="55"/>
      <c r="S548" s="55"/>
      <c r="T548" s="55"/>
      <c r="U548" s="55"/>
      <c r="V548" s="55"/>
      <c r="W548" s="55">
        <v>18912</v>
      </c>
      <c r="X548" s="55">
        <v>1</v>
      </c>
      <c r="Y548" s="55">
        <v>18912</v>
      </c>
      <c r="Z548" s="55"/>
      <c r="AA548" s="55"/>
      <c r="AB548" s="55"/>
    </row>
    <row r="549" spans="1:28">
      <c r="A549" s="55">
        <v>50</v>
      </c>
      <c r="B549" s="55">
        <v>0</v>
      </c>
      <c r="C549" s="55">
        <v>0</v>
      </c>
      <c r="D549" s="55">
        <v>1</v>
      </c>
      <c r="E549" s="55">
        <v>232</v>
      </c>
      <c r="F549" s="55">
        <f>ROUND(Source!BC533,O549)</f>
        <v>0</v>
      </c>
      <c r="G549" s="55" t="s">
        <v>190</v>
      </c>
      <c r="H549" s="55" t="s">
        <v>191</v>
      </c>
      <c r="I549" s="55"/>
      <c r="J549" s="55"/>
      <c r="K549" s="55">
        <v>232</v>
      </c>
      <c r="L549" s="55">
        <v>15</v>
      </c>
      <c r="M549" s="55">
        <v>3</v>
      </c>
      <c r="N549" s="55"/>
      <c r="O549" s="55">
        <v>2</v>
      </c>
      <c r="P549" s="55"/>
      <c r="Q549" s="55"/>
      <c r="R549" s="55"/>
      <c r="S549" s="55"/>
      <c r="T549" s="55"/>
      <c r="U549" s="55"/>
      <c r="V549" s="55"/>
      <c r="W549" s="55">
        <v>0</v>
      </c>
      <c r="X549" s="55">
        <v>1</v>
      </c>
      <c r="Y549" s="55">
        <v>0</v>
      </c>
      <c r="Z549" s="55"/>
      <c r="AA549" s="55"/>
      <c r="AB549" s="55"/>
    </row>
    <row r="550" spans="1:28">
      <c r="A550" s="55">
        <v>50</v>
      </c>
      <c r="B550" s="55">
        <v>0</v>
      </c>
      <c r="C550" s="55">
        <v>0</v>
      </c>
      <c r="D550" s="55">
        <v>1</v>
      </c>
      <c r="E550" s="55">
        <v>214</v>
      </c>
      <c r="F550" s="55">
        <f>ROUND(Source!AS533,O550)</f>
        <v>0</v>
      </c>
      <c r="G550" s="55" t="s">
        <v>192</v>
      </c>
      <c r="H550" s="55" t="s">
        <v>193</v>
      </c>
      <c r="I550" s="55"/>
      <c r="J550" s="55"/>
      <c r="K550" s="55">
        <v>214</v>
      </c>
      <c r="L550" s="55">
        <v>16</v>
      </c>
      <c r="M550" s="55">
        <v>3</v>
      </c>
      <c r="N550" s="55"/>
      <c r="O550" s="55">
        <v>2</v>
      </c>
      <c r="P550" s="55"/>
      <c r="Q550" s="55"/>
      <c r="R550" s="55"/>
      <c r="S550" s="55"/>
      <c r="T550" s="55"/>
      <c r="U550" s="55"/>
      <c r="V550" s="55"/>
      <c r="W550" s="55">
        <v>0</v>
      </c>
      <c r="X550" s="55">
        <v>1</v>
      </c>
      <c r="Y550" s="55">
        <v>0</v>
      </c>
      <c r="Z550" s="55"/>
      <c r="AA550" s="55"/>
      <c r="AB550" s="55"/>
    </row>
    <row r="551" spans="1:28">
      <c r="A551" s="55">
        <v>50</v>
      </c>
      <c r="B551" s="55">
        <v>0</v>
      </c>
      <c r="C551" s="55">
        <v>0</v>
      </c>
      <c r="D551" s="55">
        <v>1</v>
      </c>
      <c r="E551" s="55">
        <v>215</v>
      </c>
      <c r="F551" s="55">
        <f>ROUND(Source!AT533,O551)</f>
        <v>0</v>
      </c>
      <c r="G551" s="55" t="s">
        <v>194</v>
      </c>
      <c r="H551" s="55" t="s">
        <v>195</v>
      </c>
      <c r="I551" s="55"/>
      <c r="J551" s="55"/>
      <c r="K551" s="55">
        <v>215</v>
      </c>
      <c r="L551" s="55">
        <v>17</v>
      </c>
      <c r="M551" s="55">
        <v>3</v>
      </c>
      <c r="N551" s="55"/>
      <c r="O551" s="55">
        <v>2</v>
      </c>
      <c r="P551" s="55"/>
      <c r="Q551" s="55"/>
      <c r="R551" s="55"/>
      <c r="S551" s="55"/>
      <c r="T551" s="55"/>
      <c r="U551" s="55"/>
      <c r="V551" s="55"/>
      <c r="W551" s="55">
        <v>0</v>
      </c>
      <c r="X551" s="55">
        <v>1</v>
      </c>
      <c r="Y551" s="55">
        <v>0</v>
      </c>
      <c r="Z551" s="55"/>
      <c r="AA551" s="55"/>
      <c r="AB551" s="55"/>
    </row>
    <row r="552" spans="1:28">
      <c r="A552" s="55">
        <v>50</v>
      </c>
      <c r="B552" s="55">
        <v>0</v>
      </c>
      <c r="C552" s="55">
        <v>0</v>
      </c>
      <c r="D552" s="55">
        <v>1</v>
      </c>
      <c r="E552" s="55">
        <v>217</v>
      </c>
      <c r="F552" s="55">
        <f>ROUND(Source!AU533,O552)</f>
        <v>233100.41</v>
      </c>
      <c r="G552" s="55" t="s">
        <v>196</v>
      </c>
      <c r="H552" s="55" t="s">
        <v>197</v>
      </c>
      <c r="I552" s="55"/>
      <c r="J552" s="55"/>
      <c r="K552" s="55">
        <v>217</v>
      </c>
      <c r="L552" s="55">
        <v>18</v>
      </c>
      <c r="M552" s="55">
        <v>3</v>
      </c>
      <c r="N552" s="55"/>
      <c r="O552" s="55">
        <v>2</v>
      </c>
      <c r="P552" s="55"/>
      <c r="Q552" s="55"/>
      <c r="R552" s="55"/>
      <c r="S552" s="55"/>
      <c r="T552" s="55"/>
      <c r="U552" s="55"/>
      <c r="V552" s="55"/>
      <c r="W552" s="55">
        <v>233100.41</v>
      </c>
      <c r="X552" s="55">
        <v>1</v>
      </c>
      <c r="Y552" s="55">
        <v>233100.41</v>
      </c>
      <c r="Z552" s="55"/>
      <c r="AA552" s="55"/>
      <c r="AB552" s="55"/>
    </row>
    <row r="553" spans="1:28">
      <c r="A553" s="55">
        <v>50</v>
      </c>
      <c r="B553" s="55">
        <v>0</v>
      </c>
      <c r="C553" s="55">
        <v>0</v>
      </c>
      <c r="D553" s="55">
        <v>1</v>
      </c>
      <c r="E553" s="55">
        <v>230</v>
      </c>
      <c r="F553" s="55">
        <f>ROUND(Source!BA533,O553)</f>
        <v>0</v>
      </c>
      <c r="G553" s="55" t="s">
        <v>198</v>
      </c>
      <c r="H553" s="55" t="s">
        <v>199</v>
      </c>
      <c r="I553" s="55"/>
      <c r="J553" s="55"/>
      <c r="K553" s="55">
        <v>230</v>
      </c>
      <c r="L553" s="55">
        <v>19</v>
      </c>
      <c r="M553" s="55">
        <v>3</v>
      </c>
      <c r="N553" s="55"/>
      <c r="O553" s="55">
        <v>2</v>
      </c>
      <c r="P553" s="55"/>
      <c r="Q553" s="55"/>
      <c r="R553" s="55"/>
      <c r="S553" s="55"/>
      <c r="T553" s="55"/>
      <c r="U553" s="55"/>
      <c r="V553" s="55"/>
      <c r="W553" s="55">
        <v>0</v>
      </c>
      <c r="X553" s="55">
        <v>1</v>
      </c>
      <c r="Y553" s="55">
        <v>0</v>
      </c>
      <c r="Z553" s="55"/>
      <c r="AA553" s="55"/>
      <c r="AB553" s="55"/>
    </row>
    <row r="554" spans="1:28">
      <c r="A554" s="55">
        <v>50</v>
      </c>
      <c r="B554" s="55">
        <v>0</v>
      </c>
      <c r="C554" s="55">
        <v>0</v>
      </c>
      <c r="D554" s="55">
        <v>1</v>
      </c>
      <c r="E554" s="55">
        <v>206</v>
      </c>
      <c r="F554" s="55">
        <f>ROUND(Source!T533,O554)</f>
        <v>0</v>
      </c>
      <c r="G554" s="55" t="s">
        <v>200</v>
      </c>
      <c r="H554" s="55" t="s">
        <v>201</v>
      </c>
      <c r="I554" s="55"/>
      <c r="J554" s="55"/>
      <c r="K554" s="55">
        <v>206</v>
      </c>
      <c r="L554" s="55">
        <v>20</v>
      </c>
      <c r="M554" s="55">
        <v>3</v>
      </c>
      <c r="N554" s="55"/>
      <c r="O554" s="55">
        <v>2</v>
      </c>
      <c r="P554" s="55"/>
      <c r="Q554" s="55"/>
      <c r="R554" s="55"/>
      <c r="S554" s="55"/>
      <c r="T554" s="55"/>
      <c r="U554" s="55"/>
      <c r="V554" s="55"/>
      <c r="W554" s="55">
        <v>0</v>
      </c>
      <c r="X554" s="55">
        <v>1</v>
      </c>
      <c r="Y554" s="55">
        <v>0</v>
      </c>
      <c r="Z554" s="55"/>
      <c r="AA554" s="55"/>
      <c r="AB554" s="55"/>
    </row>
    <row r="555" spans="1:28">
      <c r="A555" s="55">
        <v>50</v>
      </c>
      <c r="B555" s="55">
        <v>0</v>
      </c>
      <c r="C555" s="55">
        <v>0</v>
      </c>
      <c r="D555" s="55">
        <v>1</v>
      </c>
      <c r="E555" s="55">
        <v>207</v>
      </c>
      <c r="F555" s="55">
        <f>Source!U533</f>
        <v>69</v>
      </c>
      <c r="G555" s="55" t="s">
        <v>202</v>
      </c>
      <c r="H555" s="55" t="s">
        <v>203</v>
      </c>
      <c r="I555" s="55"/>
      <c r="J555" s="55"/>
      <c r="K555" s="55">
        <v>207</v>
      </c>
      <c r="L555" s="55">
        <v>21</v>
      </c>
      <c r="M555" s="55">
        <v>3</v>
      </c>
      <c r="N555" s="55"/>
      <c r="O555" s="55">
        <v>-1</v>
      </c>
      <c r="P555" s="55"/>
      <c r="Q555" s="55"/>
      <c r="R555" s="55"/>
      <c r="S555" s="55"/>
      <c r="T555" s="55"/>
      <c r="U555" s="55"/>
      <c r="V555" s="55"/>
      <c r="W555" s="55">
        <v>69</v>
      </c>
      <c r="X555" s="55">
        <v>1</v>
      </c>
      <c r="Y555" s="55">
        <v>69</v>
      </c>
      <c r="Z555" s="55"/>
      <c r="AA555" s="55"/>
      <c r="AB555" s="55"/>
    </row>
    <row r="556" spans="1:28">
      <c r="A556" s="55">
        <v>50</v>
      </c>
      <c r="B556" s="55">
        <v>0</v>
      </c>
      <c r="C556" s="55">
        <v>0</v>
      </c>
      <c r="D556" s="55">
        <v>1</v>
      </c>
      <c r="E556" s="55">
        <v>208</v>
      </c>
      <c r="F556" s="55">
        <f>Source!V533</f>
        <v>0</v>
      </c>
      <c r="G556" s="55" t="s">
        <v>204</v>
      </c>
      <c r="H556" s="55" t="s">
        <v>205</v>
      </c>
      <c r="I556" s="55"/>
      <c r="J556" s="55"/>
      <c r="K556" s="55">
        <v>208</v>
      </c>
      <c r="L556" s="55">
        <v>22</v>
      </c>
      <c r="M556" s="55">
        <v>3</v>
      </c>
      <c r="N556" s="55"/>
      <c r="O556" s="55">
        <v>-1</v>
      </c>
      <c r="P556" s="55"/>
      <c r="Q556" s="55"/>
      <c r="R556" s="55"/>
      <c r="S556" s="55"/>
      <c r="T556" s="55"/>
      <c r="U556" s="55"/>
      <c r="V556" s="55"/>
      <c r="W556" s="55">
        <v>0</v>
      </c>
      <c r="X556" s="55">
        <v>1</v>
      </c>
      <c r="Y556" s="55">
        <v>0</v>
      </c>
      <c r="Z556" s="55"/>
      <c r="AA556" s="55"/>
      <c r="AB556" s="55"/>
    </row>
    <row r="557" spans="1:28">
      <c r="A557" s="55">
        <v>50</v>
      </c>
      <c r="B557" s="55">
        <v>0</v>
      </c>
      <c r="C557" s="55">
        <v>0</v>
      </c>
      <c r="D557" s="55">
        <v>1</v>
      </c>
      <c r="E557" s="55">
        <v>209</v>
      </c>
      <c r="F557" s="55">
        <f>ROUND(Source!W533,O557)</f>
        <v>0</v>
      </c>
      <c r="G557" s="55" t="s">
        <v>206</v>
      </c>
      <c r="H557" s="55" t="s">
        <v>207</v>
      </c>
      <c r="I557" s="55"/>
      <c r="J557" s="55"/>
      <c r="K557" s="55">
        <v>209</v>
      </c>
      <c r="L557" s="55">
        <v>23</v>
      </c>
      <c r="M557" s="55">
        <v>3</v>
      </c>
      <c r="N557" s="55"/>
      <c r="O557" s="55">
        <v>2</v>
      </c>
      <c r="P557" s="55"/>
      <c r="Q557" s="55"/>
      <c r="R557" s="55"/>
      <c r="S557" s="55"/>
      <c r="T557" s="55"/>
      <c r="U557" s="55"/>
      <c r="V557" s="55"/>
      <c r="W557" s="55">
        <v>0</v>
      </c>
      <c r="X557" s="55">
        <v>1</v>
      </c>
      <c r="Y557" s="55">
        <v>0</v>
      </c>
      <c r="Z557" s="55"/>
      <c r="AA557" s="55"/>
      <c r="AB557" s="55"/>
    </row>
    <row r="558" spans="1:28">
      <c r="A558" s="55">
        <v>50</v>
      </c>
      <c r="B558" s="55">
        <v>0</v>
      </c>
      <c r="C558" s="55">
        <v>0</v>
      </c>
      <c r="D558" s="55">
        <v>1</v>
      </c>
      <c r="E558" s="55">
        <v>233</v>
      </c>
      <c r="F558" s="55">
        <f>ROUND(Source!BD533,O558)</f>
        <v>0</v>
      </c>
      <c r="G558" s="55" t="s">
        <v>208</v>
      </c>
      <c r="H558" s="55" t="s">
        <v>209</v>
      </c>
      <c r="I558" s="55"/>
      <c r="J558" s="55"/>
      <c r="K558" s="55">
        <v>233</v>
      </c>
      <c r="L558" s="55">
        <v>24</v>
      </c>
      <c r="M558" s="55">
        <v>3</v>
      </c>
      <c r="N558" s="55"/>
      <c r="O558" s="55">
        <v>2</v>
      </c>
      <c r="P558" s="55"/>
      <c r="Q558" s="55"/>
      <c r="R558" s="55"/>
      <c r="S558" s="55"/>
      <c r="T558" s="55"/>
      <c r="U558" s="55"/>
      <c r="V558" s="55"/>
      <c r="W558" s="55">
        <v>0</v>
      </c>
      <c r="X558" s="55">
        <v>1</v>
      </c>
      <c r="Y558" s="55">
        <v>0</v>
      </c>
      <c r="Z558" s="55"/>
      <c r="AA558" s="55"/>
      <c r="AB558" s="55"/>
    </row>
    <row r="559" spans="1:28">
      <c r="A559" s="55">
        <v>50</v>
      </c>
      <c r="B559" s="55">
        <v>0</v>
      </c>
      <c r="C559" s="55">
        <v>0</v>
      </c>
      <c r="D559" s="55">
        <v>1</v>
      </c>
      <c r="E559" s="55">
        <v>210</v>
      </c>
      <c r="F559" s="55">
        <f>ROUND(Source!X533,O559)</f>
        <v>13238.4</v>
      </c>
      <c r="G559" s="55" t="s">
        <v>210</v>
      </c>
      <c r="H559" s="55" t="s">
        <v>211</v>
      </c>
      <c r="I559" s="55"/>
      <c r="J559" s="55"/>
      <c r="K559" s="55">
        <v>210</v>
      </c>
      <c r="L559" s="55">
        <v>25</v>
      </c>
      <c r="M559" s="55">
        <v>3</v>
      </c>
      <c r="N559" s="55"/>
      <c r="O559" s="55">
        <v>2</v>
      </c>
      <c r="P559" s="55"/>
      <c r="Q559" s="55"/>
      <c r="R559" s="55"/>
      <c r="S559" s="55"/>
      <c r="T559" s="55"/>
      <c r="U559" s="55"/>
      <c r="V559" s="55"/>
      <c r="W559" s="55">
        <v>13238.4</v>
      </c>
      <c r="X559" s="55">
        <v>1</v>
      </c>
      <c r="Y559" s="55">
        <v>13238.4</v>
      </c>
      <c r="Z559" s="55"/>
      <c r="AA559" s="55"/>
      <c r="AB559" s="55"/>
    </row>
    <row r="560" spans="1:28">
      <c r="A560" s="55">
        <v>50</v>
      </c>
      <c r="B560" s="55">
        <v>0</v>
      </c>
      <c r="C560" s="55">
        <v>0</v>
      </c>
      <c r="D560" s="55">
        <v>1</v>
      </c>
      <c r="E560" s="55">
        <v>211</v>
      </c>
      <c r="F560" s="55">
        <f>ROUND(Source!Y533,O560)</f>
        <v>1891.2</v>
      </c>
      <c r="G560" s="55" t="s">
        <v>212</v>
      </c>
      <c r="H560" s="55" t="s">
        <v>213</v>
      </c>
      <c r="I560" s="55"/>
      <c r="J560" s="55"/>
      <c r="K560" s="55">
        <v>211</v>
      </c>
      <c r="L560" s="55">
        <v>26</v>
      </c>
      <c r="M560" s="55">
        <v>3</v>
      </c>
      <c r="N560" s="55"/>
      <c r="O560" s="55">
        <v>2</v>
      </c>
      <c r="P560" s="55"/>
      <c r="Q560" s="55"/>
      <c r="R560" s="55"/>
      <c r="S560" s="55"/>
      <c r="T560" s="55"/>
      <c r="U560" s="55"/>
      <c r="V560" s="55"/>
      <c r="W560" s="55">
        <v>1891.2</v>
      </c>
      <c r="X560" s="55">
        <v>1</v>
      </c>
      <c r="Y560" s="55">
        <v>1891.2</v>
      </c>
      <c r="Z560" s="55"/>
      <c r="AA560" s="55"/>
      <c r="AB560" s="55"/>
    </row>
    <row r="561" spans="1:245">
      <c r="A561" s="55">
        <v>50</v>
      </c>
      <c r="B561" s="55">
        <v>0</v>
      </c>
      <c r="C561" s="55">
        <v>0</v>
      </c>
      <c r="D561" s="55">
        <v>1</v>
      </c>
      <c r="E561" s="55">
        <v>224</v>
      </c>
      <c r="F561" s="55">
        <f>ROUND(Source!AR533,O561)</f>
        <v>233100.41</v>
      </c>
      <c r="G561" s="55" t="s">
        <v>214</v>
      </c>
      <c r="H561" s="55" t="s">
        <v>215</v>
      </c>
      <c r="I561" s="55"/>
      <c r="J561" s="55"/>
      <c r="K561" s="55">
        <v>224</v>
      </c>
      <c r="L561" s="55">
        <v>27</v>
      </c>
      <c r="M561" s="55">
        <v>3</v>
      </c>
      <c r="N561" s="55"/>
      <c r="O561" s="55">
        <v>2</v>
      </c>
      <c r="P561" s="55"/>
      <c r="Q561" s="55"/>
      <c r="R561" s="55"/>
      <c r="S561" s="55"/>
      <c r="T561" s="55"/>
      <c r="U561" s="55"/>
      <c r="V561" s="55"/>
      <c r="W561" s="55">
        <v>233100.41</v>
      </c>
      <c r="X561" s="55">
        <v>1</v>
      </c>
      <c r="Y561" s="55">
        <v>233100.41</v>
      </c>
      <c r="Z561" s="55"/>
      <c r="AA561" s="55"/>
      <c r="AB561" s="55"/>
    </row>
    <row r="562" spans="1:245">
      <c r="A562" s="55">
        <v>50</v>
      </c>
      <c r="B562" s="55">
        <v>1</v>
      </c>
      <c r="C562" s="55">
        <v>0</v>
      </c>
      <c r="D562" s="55">
        <v>2</v>
      </c>
      <c r="E562" s="55">
        <v>0</v>
      </c>
      <c r="F562" s="55">
        <f>ROUND(F561,O562)</f>
        <v>233100.41</v>
      </c>
      <c r="G562" s="55" t="s">
        <v>216</v>
      </c>
      <c r="H562" s="55" t="s">
        <v>217</v>
      </c>
      <c r="I562" s="55"/>
      <c r="J562" s="55"/>
      <c r="K562" s="55">
        <v>212</v>
      </c>
      <c r="L562" s="55">
        <v>28</v>
      </c>
      <c r="M562" s="55">
        <v>0</v>
      </c>
      <c r="N562" s="55"/>
      <c r="O562" s="55">
        <v>2</v>
      </c>
      <c r="P562" s="55"/>
      <c r="Q562" s="55"/>
      <c r="R562" s="55"/>
      <c r="S562" s="55"/>
      <c r="T562" s="55"/>
      <c r="U562" s="55"/>
      <c r="V562" s="55"/>
      <c r="W562" s="55">
        <v>233100.41</v>
      </c>
      <c r="X562" s="55">
        <v>1</v>
      </c>
      <c r="Y562" s="55">
        <v>233100.41</v>
      </c>
      <c r="Z562" s="55"/>
      <c r="AA562" s="55"/>
      <c r="AB562" s="55"/>
    </row>
    <row r="563" spans="1:245">
      <c r="A563" s="55">
        <v>50</v>
      </c>
      <c r="B563" s="55">
        <v>1</v>
      </c>
      <c r="C563" s="55">
        <v>0</v>
      </c>
      <c r="D563" s="55">
        <v>2</v>
      </c>
      <c r="E563" s="55">
        <v>0</v>
      </c>
      <c r="F563" s="55">
        <f>ROUND(F562*0.2,O563)</f>
        <v>46620.08</v>
      </c>
      <c r="G563" s="55" t="s">
        <v>218</v>
      </c>
      <c r="H563" s="55" t="s">
        <v>219</v>
      </c>
      <c r="I563" s="55"/>
      <c r="J563" s="55"/>
      <c r="K563" s="55">
        <v>212</v>
      </c>
      <c r="L563" s="55">
        <v>29</v>
      </c>
      <c r="M563" s="55">
        <v>0</v>
      </c>
      <c r="N563" s="55"/>
      <c r="O563" s="55">
        <v>2</v>
      </c>
      <c r="P563" s="55"/>
      <c r="Q563" s="55"/>
      <c r="R563" s="55"/>
      <c r="S563" s="55"/>
      <c r="T563" s="55"/>
      <c r="U563" s="55"/>
      <c r="V563" s="55"/>
      <c r="W563" s="55">
        <v>46620.08</v>
      </c>
      <c r="X563" s="55">
        <v>1</v>
      </c>
      <c r="Y563" s="55">
        <v>46620.08</v>
      </c>
      <c r="Z563" s="55"/>
      <c r="AA563" s="55"/>
      <c r="AB563" s="55"/>
    </row>
    <row r="564" spans="1:245">
      <c r="A564" s="55">
        <v>50</v>
      </c>
      <c r="B564" s="55">
        <v>1</v>
      </c>
      <c r="C564" s="55">
        <v>0</v>
      </c>
      <c r="D564" s="55">
        <v>2</v>
      </c>
      <c r="E564" s="55">
        <v>213</v>
      </c>
      <c r="F564" s="55">
        <f>ROUND(F562+F563,O564)</f>
        <v>279720.49</v>
      </c>
      <c r="G564" s="55" t="s">
        <v>220</v>
      </c>
      <c r="H564" s="55" t="s">
        <v>214</v>
      </c>
      <c r="I564" s="55"/>
      <c r="J564" s="55"/>
      <c r="K564" s="55">
        <v>212</v>
      </c>
      <c r="L564" s="55">
        <v>30</v>
      </c>
      <c r="M564" s="55">
        <v>0</v>
      </c>
      <c r="N564" s="55"/>
      <c r="O564" s="55">
        <v>2</v>
      </c>
      <c r="P564" s="55"/>
      <c r="Q564" s="55"/>
      <c r="R564" s="55"/>
      <c r="S564" s="55"/>
      <c r="T564" s="55"/>
      <c r="U564" s="55"/>
      <c r="V564" s="55"/>
      <c r="W564" s="55">
        <v>279720.49</v>
      </c>
      <c r="X564" s="55">
        <v>1</v>
      </c>
      <c r="Y564" s="55">
        <v>279720.49</v>
      </c>
      <c r="Z564" s="55"/>
      <c r="AA564" s="55"/>
      <c r="AB564" s="55"/>
    </row>
    <row r="565" spans="1:245">
      <c r="A565" s="55">
        <v>50</v>
      </c>
      <c r="B565" s="55">
        <v>1</v>
      </c>
      <c r="C565" s="55">
        <v>0</v>
      </c>
      <c r="D565" s="55">
        <v>2</v>
      </c>
      <c r="E565" s="55">
        <v>0</v>
      </c>
      <c r="F565" s="55">
        <f>ROUND(F564*0.5857501461,O565)</f>
        <v>163846.32</v>
      </c>
      <c r="G565" s="55" t="s">
        <v>221</v>
      </c>
      <c r="H565" s="55" t="s">
        <v>222</v>
      </c>
      <c r="I565" s="55"/>
      <c r="J565" s="55"/>
      <c r="K565" s="55">
        <v>212</v>
      </c>
      <c r="L565" s="55">
        <v>31</v>
      </c>
      <c r="M565" s="55">
        <v>0</v>
      </c>
      <c r="N565" s="55"/>
      <c r="O565" s="55">
        <v>2</v>
      </c>
      <c r="P565" s="55"/>
      <c r="Q565" s="55"/>
      <c r="R565" s="55"/>
      <c r="S565" s="55"/>
      <c r="T565" s="55"/>
      <c r="U565" s="55"/>
      <c r="V565" s="55"/>
      <c r="W565" s="55">
        <v>163846.32</v>
      </c>
      <c r="X565" s="55">
        <v>1</v>
      </c>
      <c r="Y565" s="55">
        <v>163846.32</v>
      </c>
      <c r="Z565" s="55"/>
      <c r="AA565" s="55"/>
      <c r="AB565" s="55"/>
    </row>
    <row r="567" spans="1:245">
      <c r="A567" s="52">
        <v>5</v>
      </c>
      <c r="B567" s="52">
        <v>1</v>
      </c>
      <c r="C567" s="52"/>
      <c r="D567" s="52">
        <f>ROW(A576)</f>
        <v>576</v>
      </c>
      <c r="E567" s="52"/>
      <c r="F567" s="52" t="s">
        <v>140</v>
      </c>
      <c r="G567" s="52" t="s">
        <v>235</v>
      </c>
      <c r="H567" s="52"/>
      <c r="I567" s="52">
        <v>0</v>
      </c>
      <c r="J567" s="52"/>
      <c r="K567" s="52">
        <v>-1</v>
      </c>
      <c r="L567" s="52"/>
      <c r="M567" s="52"/>
      <c r="N567" s="52"/>
      <c r="O567" s="52"/>
      <c r="P567" s="52"/>
      <c r="Q567" s="52"/>
      <c r="R567" s="52"/>
      <c r="S567" s="52">
        <v>0</v>
      </c>
      <c r="T567" s="52"/>
      <c r="U567" s="52"/>
      <c r="V567" s="52">
        <v>0</v>
      </c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>
        <v>0</v>
      </c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>
        <v>0</v>
      </c>
    </row>
    <row r="569" spans="1:245">
      <c r="A569" s="53">
        <v>52</v>
      </c>
      <c r="B569" s="53">
        <f t="shared" ref="B569:G569" si="532">B576</f>
        <v>1</v>
      </c>
      <c r="C569" s="53">
        <f t="shared" si="532"/>
        <v>5</v>
      </c>
      <c r="D569" s="53">
        <f t="shared" si="532"/>
        <v>567</v>
      </c>
      <c r="E569" s="53">
        <f t="shared" si="532"/>
        <v>0</v>
      </c>
      <c r="F569" s="53" t="str">
        <f t="shared" si="532"/>
        <v>Новый подраздел</v>
      </c>
      <c r="G569" s="53" t="str">
        <f t="shared" si="532"/>
        <v>Замена бортового камня - 50,0 м.п.</v>
      </c>
      <c r="H569" s="53"/>
      <c r="I569" s="53"/>
      <c r="J569" s="53"/>
      <c r="K569" s="53"/>
      <c r="L569" s="53"/>
      <c r="M569" s="53"/>
      <c r="N569" s="53"/>
      <c r="O569" s="53">
        <f t="shared" ref="O569:AT569" si="533">O576</f>
        <v>61283.74</v>
      </c>
      <c r="P569" s="53">
        <f t="shared" si="533"/>
        <v>28727.5</v>
      </c>
      <c r="Q569" s="53">
        <f t="shared" si="533"/>
        <v>25149.24</v>
      </c>
      <c r="R569" s="53">
        <f t="shared" si="533"/>
        <v>13824.6</v>
      </c>
      <c r="S569" s="53">
        <f t="shared" si="533"/>
        <v>7407</v>
      </c>
      <c r="T569" s="53">
        <f t="shared" si="533"/>
        <v>0</v>
      </c>
      <c r="U569" s="53">
        <f t="shared" si="533"/>
        <v>33</v>
      </c>
      <c r="V569" s="53">
        <f t="shared" si="533"/>
        <v>0</v>
      </c>
      <c r="W569" s="53">
        <f t="shared" si="533"/>
        <v>0</v>
      </c>
      <c r="X569" s="53">
        <f t="shared" si="533"/>
        <v>5184.8999999999996</v>
      </c>
      <c r="Y569" s="53">
        <f t="shared" si="533"/>
        <v>740.7</v>
      </c>
      <c r="Z569" s="53">
        <f t="shared" si="533"/>
        <v>0</v>
      </c>
      <c r="AA569" s="53">
        <f t="shared" si="533"/>
        <v>0</v>
      </c>
      <c r="AB569" s="53">
        <f t="shared" si="533"/>
        <v>61283.74</v>
      </c>
      <c r="AC569" s="53">
        <f t="shared" si="533"/>
        <v>28727.5</v>
      </c>
      <c r="AD569" s="53">
        <f t="shared" si="533"/>
        <v>25149.24</v>
      </c>
      <c r="AE569" s="53">
        <f t="shared" si="533"/>
        <v>13824.6</v>
      </c>
      <c r="AF569" s="53">
        <f t="shared" si="533"/>
        <v>7407</v>
      </c>
      <c r="AG569" s="53">
        <f t="shared" si="533"/>
        <v>0</v>
      </c>
      <c r="AH569" s="53">
        <f t="shared" si="533"/>
        <v>33</v>
      </c>
      <c r="AI569" s="53">
        <f t="shared" si="533"/>
        <v>0</v>
      </c>
      <c r="AJ569" s="53">
        <f t="shared" si="533"/>
        <v>0</v>
      </c>
      <c r="AK569" s="53">
        <f t="shared" si="533"/>
        <v>5184.8999999999996</v>
      </c>
      <c r="AL569" s="53">
        <f t="shared" si="533"/>
        <v>740.7</v>
      </c>
      <c r="AM569" s="53">
        <f t="shared" si="533"/>
        <v>0</v>
      </c>
      <c r="AN569" s="53">
        <f t="shared" si="533"/>
        <v>0</v>
      </c>
      <c r="AO569" s="53">
        <f t="shared" si="533"/>
        <v>0</v>
      </c>
      <c r="AP569" s="53">
        <f t="shared" si="533"/>
        <v>0</v>
      </c>
      <c r="AQ569" s="53">
        <f t="shared" si="533"/>
        <v>0</v>
      </c>
      <c r="AR569" s="53">
        <f t="shared" si="533"/>
        <v>73312.42</v>
      </c>
      <c r="AS569" s="53">
        <f t="shared" si="533"/>
        <v>0</v>
      </c>
      <c r="AT569" s="53">
        <f t="shared" si="533"/>
        <v>0</v>
      </c>
      <c r="AU569" s="53">
        <f t="shared" ref="AU569:BZ569" si="534">AU576</f>
        <v>73312.42</v>
      </c>
      <c r="AV569" s="53">
        <f t="shared" si="534"/>
        <v>28727.5</v>
      </c>
      <c r="AW569" s="53">
        <f t="shared" si="534"/>
        <v>28727.5</v>
      </c>
      <c r="AX569" s="53">
        <f t="shared" si="534"/>
        <v>0</v>
      </c>
      <c r="AY569" s="53">
        <f t="shared" si="534"/>
        <v>28727.5</v>
      </c>
      <c r="AZ569" s="53">
        <f t="shared" si="534"/>
        <v>0</v>
      </c>
      <c r="BA569" s="53">
        <f t="shared" si="534"/>
        <v>0</v>
      </c>
      <c r="BB569" s="53">
        <f t="shared" si="534"/>
        <v>0</v>
      </c>
      <c r="BC569" s="53">
        <f t="shared" si="534"/>
        <v>0</v>
      </c>
      <c r="BD569" s="53">
        <f t="shared" si="534"/>
        <v>0</v>
      </c>
      <c r="BE569" s="53">
        <f t="shared" si="534"/>
        <v>0</v>
      </c>
      <c r="BF569" s="53">
        <f t="shared" si="534"/>
        <v>0</v>
      </c>
      <c r="BG569" s="53">
        <f t="shared" si="534"/>
        <v>0</v>
      </c>
      <c r="BH569" s="53">
        <f t="shared" si="534"/>
        <v>0</v>
      </c>
      <c r="BI569" s="53">
        <f t="shared" si="534"/>
        <v>0</v>
      </c>
      <c r="BJ569" s="53">
        <f t="shared" si="534"/>
        <v>0</v>
      </c>
      <c r="BK569" s="53">
        <f t="shared" si="534"/>
        <v>0</v>
      </c>
      <c r="BL569" s="53">
        <f t="shared" si="534"/>
        <v>0</v>
      </c>
      <c r="BM569" s="53">
        <f t="shared" si="534"/>
        <v>0</v>
      </c>
      <c r="BN569" s="53">
        <f t="shared" si="534"/>
        <v>0</v>
      </c>
      <c r="BO569" s="53">
        <f t="shared" si="534"/>
        <v>0</v>
      </c>
      <c r="BP569" s="53">
        <f t="shared" si="534"/>
        <v>0</v>
      </c>
      <c r="BQ569" s="53">
        <f t="shared" si="534"/>
        <v>0</v>
      </c>
      <c r="BR569" s="53">
        <f t="shared" si="534"/>
        <v>0</v>
      </c>
      <c r="BS569" s="53">
        <f t="shared" si="534"/>
        <v>0</v>
      </c>
      <c r="BT569" s="53">
        <f t="shared" si="534"/>
        <v>0</v>
      </c>
      <c r="BU569" s="53">
        <f t="shared" si="534"/>
        <v>0</v>
      </c>
      <c r="BV569" s="53">
        <f t="shared" si="534"/>
        <v>0</v>
      </c>
      <c r="BW569" s="53">
        <f t="shared" si="534"/>
        <v>0</v>
      </c>
      <c r="BX569" s="53">
        <f t="shared" si="534"/>
        <v>0</v>
      </c>
      <c r="BY569" s="53">
        <f t="shared" si="534"/>
        <v>0</v>
      </c>
      <c r="BZ569" s="53">
        <f t="shared" si="534"/>
        <v>0</v>
      </c>
      <c r="CA569" s="53">
        <f t="shared" ref="CA569:DF569" si="535">CA576</f>
        <v>73312.42</v>
      </c>
      <c r="CB569" s="53">
        <f t="shared" si="535"/>
        <v>0</v>
      </c>
      <c r="CC569" s="53">
        <f t="shared" si="535"/>
        <v>0</v>
      </c>
      <c r="CD569" s="53">
        <f t="shared" si="535"/>
        <v>73312.42</v>
      </c>
      <c r="CE569" s="53">
        <f t="shared" si="535"/>
        <v>28727.5</v>
      </c>
      <c r="CF569" s="53">
        <f t="shared" si="535"/>
        <v>28727.5</v>
      </c>
      <c r="CG569" s="53">
        <f t="shared" si="535"/>
        <v>0</v>
      </c>
      <c r="CH569" s="53">
        <f t="shared" si="535"/>
        <v>28727.5</v>
      </c>
      <c r="CI569" s="53">
        <f t="shared" si="535"/>
        <v>0</v>
      </c>
      <c r="CJ569" s="53">
        <f t="shared" si="535"/>
        <v>0</v>
      </c>
      <c r="CK569" s="53">
        <f t="shared" si="535"/>
        <v>0</v>
      </c>
      <c r="CL569" s="53">
        <f t="shared" si="535"/>
        <v>0</v>
      </c>
      <c r="CM569" s="53">
        <f t="shared" si="535"/>
        <v>0</v>
      </c>
      <c r="CN569" s="53">
        <f t="shared" si="535"/>
        <v>0</v>
      </c>
      <c r="CO569" s="53">
        <f t="shared" si="535"/>
        <v>0</v>
      </c>
      <c r="CP569" s="53">
        <f t="shared" si="535"/>
        <v>0</v>
      </c>
      <c r="CQ569" s="53">
        <f t="shared" si="535"/>
        <v>0</v>
      </c>
      <c r="CR569" s="53">
        <f t="shared" si="535"/>
        <v>0</v>
      </c>
      <c r="CS569" s="53">
        <f t="shared" si="535"/>
        <v>0</v>
      </c>
      <c r="CT569" s="53">
        <f t="shared" si="535"/>
        <v>0</v>
      </c>
      <c r="CU569" s="53">
        <f t="shared" si="535"/>
        <v>0</v>
      </c>
      <c r="CV569" s="53">
        <f t="shared" si="535"/>
        <v>0</v>
      </c>
      <c r="CW569" s="53">
        <f t="shared" si="535"/>
        <v>0</v>
      </c>
      <c r="CX569" s="53">
        <f t="shared" si="535"/>
        <v>0</v>
      </c>
      <c r="CY569" s="53">
        <f t="shared" si="535"/>
        <v>0</v>
      </c>
      <c r="CZ569" s="53">
        <f t="shared" si="535"/>
        <v>0</v>
      </c>
      <c r="DA569" s="53">
        <f t="shared" si="535"/>
        <v>0</v>
      </c>
      <c r="DB569" s="53">
        <f t="shared" si="535"/>
        <v>0</v>
      </c>
      <c r="DC569" s="53">
        <f t="shared" si="535"/>
        <v>0</v>
      </c>
      <c r="DD569" s="53">
        <f t="shared" si="535"/>
        <v>0</v>
      </c>
      <c r="DE569" s="53">
        <f t="shared" si="535"/>
        <v>0</v>
      </c>
      <c r="DF569" s="53">
        <f t="shared" si="535"/>
        <v>0</v>
      </c>
      <c r="DG569" s="54">
        <f t="shared" ref="DG569:EL569" si="536">DG576</f>
        <v>0</v>
      </c>
      <c r="DH569" s="54">
        <f t="shared" si="536"/>
        <v>0</v>
      </c>
      <c r="DI569" s="54">
        <f t="shared" si="536"/>
        <v>0</v>
      </c>
      <c r="DJ569" s="54">
        <f t="shared" si="536"/>
        <v>0</v>
      </c>
      <c r="DK569" s="54">
        <f t="shared" si="536"/>
        <v>0</v>
      </c>
      <c r="DL569" s="54">
        <f t="shared" si="536"/>
        <v>0</v>
      </c>
      <c r="DM569" s="54">
        <f t="shared" si="536"/>
        <v>0</v>
      </c>
      <c r="DN569" s="54">
        <f t="shared" si="536"/>
        <v>0</v>
      </c>
      <c r="DO569" s="54">
        <f t="shared" si="536"/>
        <v>0</v>
      </c>
      <c r="DP569" s="54">
        <f t="shared" si="536"/>
        <v>0</v>
      </c>
      <c r="DQ569" s="54">
        <f t="shared" si="536"/>
        <v>0</v>
      </c>
      <c r="DR569" s="54">
        <f t="shared" si="536"/>
        <v>0</v>
      </c>
      <c r="DS569" s="54">
        <f t="shared" si="536"/>
        <v>0</v>
      </c>
      <c r="DT569" s="54">
        <f t="shared" si="536"/>
        <v>0</v>
      </c>
      <c r="DU569" s="54">
        <f t="shared" si="536"/>
        <v>0</v>
      </c>
      <c r="DV569" s="54">
        <f t="shared" si="536"/>
        <v>0</v>
      </c>
      <c r="DW569" s="54">
        <f t="shared" si="536"/>
        <v>0</v>
      </c>
      <c r="DX569" s="54">
        <f t="shared" si="536"/>
        <v>0</v>
      </c>
      <c r="DY569" s="54">
        <f t="shared" si="536"/>
        <v>0</v>
      </c>
      <c r="DZ569" s="54">
        <f t="shared" si="536"/>
        <v>0</v>
      </c>
      <c r="EA569" s="54">
        <f t="shared" si="536"/>
        <v>0</v>
      </c>
      <c r="EB569" s="54">
        <f t="shared" si="536"/>
        <v>0</v>
      </c>
      <c r="EC569" s="54">
        <f t="shared" si="536"/>
        <v>0</v>
      </c>
      <c r="ED569" s="54">
        <f t="shared" si="536"/>
        <v>0</v>
      </c>
      <c r="EE569" s="54">
        <f t="shared" si="536"/>
        <v>0</v>
      </c>
      <c r="EF569" s="54">
        <f t="shared" si="536"/>
        <v>0</v>
      </c>
      <c r="EG569" s="54">
        <f t="shared" si="536"/>
        <v>0</v>
      </c>
      <c r="EH569" s="54">
        <f t="shared" si="536"/>
        <v>0</v>
      </c>
      <c r="EI569" s="54">
        <f t="shared" si="536"/>
        <v>0</v>
      </c>
      <c r="EJ569" s="54">
        <f t="shared" si="536"/>
        <v>0</v>
      </c>
      <c r="EK569" s="54">
        <f t="shared" si="536"/>
        <v>0</v>
      </c>
      <c r="EL569" s="54">
        <f t="shared" si="536"/>
        <v>0</v>
      </c>
      <c r="EM569" s="54">
        <f t="shared" ref="EM569:FR569" si="537">EM576</f>
        <v>0</v>
      </c>
      <c r="EN569" s="54">
        <f t="shared" si="537"/>
        <v>0</v>
      </c>
      <c r="EO569" s="54">
        <f t="shared" si="537"/>
        <v>0</v>
      </c>
      <c r="EP569" s="54">
        <f t="shared" si="537"/>
        <v>0</v>
      </c>
      <c r="EQ569" s="54">
        <f t="shared" si="537"/>
        <v>0</v>
      </c>
      <c r="ER569" s="54">
        <f t="shared" si="537"/>
        <v>0</v>
      </c>
      <c r="ES569" s="54">
        <f t="shared" si="537"/>
        <v>0</v>
      </c>
      <c r="ET569" s="54">
        <f t="shared" si="537"/>
        <v>0</v>
      </c>
      <c r="EU569" s="54">
        <f t="shared" si="537"/>
        <v>0</v>
      </c>
      <c r="EV569" s="54">
        <f t="shared" si="537"/>
        <v>0</v>
      </c>
      <c r="EW569" s="54">
        <f t="shared" si="537"/>
        <v>0</v>
      </c>
      <c r="EX569" s="54">
        <f t="shared" si="537"/>
        <v>0</v>
      </c>
      <c r="EY569" s="54">
        <f t="shared" si="537"/>
        <v>0</v>
      </c>
      <c r="EZ569" s="54">
        <f t="shared" si="537"/>
        <v>0</v>
      </c>
      <c r="FA569" s="54">
        <f t="shared" si="537"/>
        <v>0</v>
      </c>
      <c r="FB569" s="54">
        <f t="shared" si="537"/>
        <v>0</v>
      </c>
      <c r="FC569" s="54">
        <f t="shared" si="537"/>
        <v>0</v>
      </c>
      <c r="FD569" s="54">
        <f t="shared" si="537"/>
        <v>0</v>
      </c>
      <c r="FE569" s="54">
        <f t="shared" si="537"/>
        <v>0</v>
      </c>
      <c r="FF569" s="54">
        <f t="shared" si="537"/>
        <v>0</v>
      </c>
      <c r="FG569" s="54">
        <f t="shared" si="537"/>
        <v>0</v>
      </c>
      <c r="FH569" s="54">
        <f t="shared" si="537"/>
        <v>0</v>
      </c>
      <c r="FI569" s="54">
        <f t="shared" si="537"/>
        <v>0</v>
      </c>
      <c r="FJ569" s="54">
        <f t="shared" si="537"/>
        <v>0</v>
      </c>
      <c r="FK569" s="54">
        <f t="shared" si="537"/>
        <v>0</v>
      </c>
      <c r="FL569" s="54">
        <f t="shared" si="537"/>
        <v>0</v>
      </c>
      <c r="FM569" s="54">
        <f t="shared" si="537"/>
        <v>0</v>
      </c>
      <c r="FN569" s="54">
        <f t="shared" si="537"/>
        <v>0</v>
      </c>
      <c r="FO569" s="54">
        <f t="shared" si="537"/>
        <v>0</v>
      </c>
      <c r="FP569" s="54">
        <f t="shared" si="537"/>
        <v>0</v>
      </c>
      <c r="FQ569" s="54">
        <f t="shared" si="537"/>
        <v>0</v>
      </c>
      <c r="FR569" s="54">
        <f t="shared" si="537"/>
        <v>0</v>
      </c>
      <c r="FS569" s="54">
        <f t="shared" ref="FS569:GX569" si="538">FS576</f>
        <v>0</v>
      </c>
      <c r="FT569" s="54">
        <f t="shared" si="538"/>
        <v>0</v>
      </c>
      <c r="FU569" s="54">
        <f t="shared" si="538"/>
        <v>0</v>
      </c>
      <c r="FV569" s="54">
        <f t="shared" si="538"/>
        <v>0</v>
      </c>
      <c r="FW569" s="54">
        <f t="shared" si="538"/>
        <v>0</v>
      </c>
      <c r="FX569" s="54">
        <f t="shared" si="538"/>
        <v>0</v>
      </c>
      <c r="FY569" s="54">
        <f t="shared" si="538"/>
        <v>0</v>
      </c>
      <c r="FZ569" s="54">
        <f t="shared" si="538"/>
        <v>0</v>
      </c>
      <c r="GA569" s="54">
        <f t="shared" si="538"/>
        <v>0</v>
      </c>
      <c r="GB569" s="54">
        <f t="shared" si="538"/>
        <v>0</v>
      </c>
      <c r="GC569" s="54">
        <f t="shared" si="538"/>
        <v>0</v>
      </c>
      <c r="GD569" s="54">
        <f t="shared" si="538"/>
        <v>0</v>
      </c>
      <c r="GE569" s="54">
        <f t="shared" si="538"/>
        <v>0</v>
      </c>
      <c r="GF569" s="54">
        <f t="shared" si="538"/>
        <v>0</v>
      </c>
      <c r="GG569" s="54">
        <f t="shared" si="538"/>
        <v>0</v>
      </c>
      <c r="GH569" s="54">
        <f t="shared" si="538"/>
        <v>0</v>
      </c>
      <c r="GI569" s="54">
        <f t="shared" si="538"/>
        <v>0</v>
      </c>
      <c r="GJ569" s="54">
        <f t="shared" si="538"/>
        <v>0</v>
      </c>
      <c r="GK569" s="54">
        <f t="shared" si="538"/>
        <v>0</v>
      </c>
      <c r="GL569" s="54">
        <f t="shared" si="538"/>
        <v>0</v>
      </c>
      <c r="GM569" s="54">
        <f t="shared" si="538"/>
        <v>0</v>
      </c>
      <c r="GN569" s="54">
        <f t="shared" si="538"/>
        <v>0</v>
      </c>
      <c r="GO569" s="54">
        <f t="shared" si="538"/>
        <v>0</v>
      </c>
      <c r="GP569" s="54">
        <f t="shared" si="538"/>
        <v>0</v>
      </c>
      <c r="GQ569" s="54">
        <f t="shared" si="538"/>
        <v>0</v>
      </c>
      <c r="GR569" s="54">
        <f t="shared" si="538"/>
        <v>0</v>
      </c>
      <c r="GS569" s="54">
        <f t="shared" si="538"/>
        <v>0</v>
      </c>
      <c r="GT569" s="54">
        <f t="shared" si="538"/>
        <v>0</v>
      </c>
      <c r="GU569" s="54">
        <f t="shared" si="538"/>
        <v>0</v>
      </c>
      <c r="GV569" s="54">
        <f t="shared" si="538"/>
        <v>0</v>
      </c>
      <c r="GW569" s="54">
        <f t="shared" si="538"/>
        <v>0</v>
      </c>
      <c r="GX569" s="54">
        <f t="shared" si="538"/>
        <v>0</v>
      </c>
    </row>
    <row r="571" spans="1:245">
      <c r="A571">
        <v>17</v>
      </c>
      <c r="B571">
        <v>1</v>
      </c>
      <c r="D571">
        <f>ROW(EtalonRes!A136)</f>
        <v>136</v>
      </c>
      <c r="E571" t="s">
        <v>142</v>
      </c>
      <c r="F571" t="s">
        <v>224</v>
      </c>
      <c r="G571" t="s">
        <v>225</v>
      </c>
      <c r="H571" t="s">
        <v>57</v>
      </c>
      <c r="I571">
        <v>50</v>
      </c>
      <c r="J571">
        <v>0</v>
      </c>
      <c r="K571">
        <v>50</v>
      </c>
      <c r="O571">
        <f t="shared" ref="O571:O574" si="539">ROUND(CP571,2)</f>
        <v>46133</v>
      </c>
      <c r="P571">
        <f t="shared" ref="P571:P574" si="540">ROUND(CQ571*I571,2)</f>
        <v>28727.5</v>
      </c>
      <c r="Q571">
        <f t="shared" ref="Q571:Q574" si="541">ROUND(CR571*I571,2)</f>
        <v>9998.5</v>
      </c>
      <c r="R571">
        <f t="shared" ref="R571:R574" si="542">ROUND(CS571*I571,2)</f>
        <v>5651</v>
      </c>
      <c r="S571">
        <f t="shared" ref="S571:S574" si="543">ROUND(CT571*I571,2)</f>
        <v>7407</v>
      </c>
      <c r="T571">
        <f t="shared" ref="T571:T574" si="544">ROUND(CU571*I571,2)</f>
        <v>0</v>
      </c>
      <c r="U571">
        <f t="shared" ref="U571:U574" si="545">CV571*I571</f>
        <v>33</v>
      </c>
      <c r="V571">
        <f t="shared" ref="V571:V574" si="546">CW571*I571</f>
        <v>0</v>
      </c>
      <c r="W571">
        <f t="shared" ref="W571:W574" si="547">ROUND(CX571*I571,2)</f>
        <v>0</v>
      </c>
      <c r="X571">
        <f t="shared" ref="X571:X574" si="548">ROUND(CY571,2)</f>
        <v>5184.8999999999996</v>
      </c>
      <c r="Y571">
        <f t="shared" ref="Y571:Y574" si="549">ROUND(CZ571,2)</f>
        <v>740.7</v>
      </c>
      <c r="AA571">
        <v>52146028</v>
      </c>
      <c r="AB571">
        <f t="shared" ref="AB571:AB574" si="550">ROUND((AC571+AD571+AF571),6)</f>
        <v>922.66</v>
      </c>
      <c r="AC571">
        <f t="shared" ref="AC571:AC574" si="551">ROUND((ES571),6)</f>
        <v>574.54999999999995</v>
      </c>
      <c r="AD571">
        <f t="shared" ref="AD571:AD573" si="552">ROUND((((ET571)-(EU571))+AE571),6)</f>
        <v>199.97</v>
      </c>
      <c r="AE571">
        <f t="shared" ref="AE571:AE573" si="553">ROUND((EU571),6)</f>
        <v>113.02</v>
      </c>
      <c r="AF571">
        <f t="shared" ref="AF571:AF573" si="554">ROUND((EV571),6)</f>
        <v>148.13999999999999</v>
      </c>
      <c r="AG571">
        <f t="shared" ref="AG571:AG574" si="555">ROUND((AP571),6)</f>
        <v>0</v>
      </c>
      <c r="AH571">
        <f t="shared" ref="AH571:AH573" si="556">(EW571)</f>
        <v>0.66</v>
      </c>
      <c r="AI571">
        <f t="shared" ref="AI571:AI573" si="557">(EX571)</f>
        <v>0</v>
      </c>
      <c r="AJ571">
        <f t="shared" ref="AJ571:AJ574" si="558">(AS571)</f>
        <v>0</v>
      </c>
      <c r="AK571">
        <v>922.66</v>
      </c>
      <c r="AL571">
        <v>574.54999999999995</v>
      </c>
      <c r="AM571">
        <v>199.97</v>
      </c>
      <c r="AN571">
        <v>113.02</v>
      </c>
      <c r="AO571">
        <v>148.13999999999999</v>
      </c>
      <c r="AP571">
        <v>0</v>
      </c>
      <c r="AQ571">
        <v>0.66</v>
      </c>
      <c r="AR571">
        <v>0</v>
      </c>
      <c r="AS571">
        <v>0</v>
      </c>
      <c r="AT571">
        <v>70</v>
      </c>
      <c r="AU571">
        <v>10</v>
      </c>
      <c r="AV571">
        <v>1</v>
      </c>
      <c r="AW571">
        <v>1</v>
      </c>
      <c r="AZ571">
        <v>1</v>
      </c>
      <c r="BA571">
        <v>1</v>
      </c>
      <c r="BB571">
        <v>1</v>
      </c>
      <c r="BC571">
        <v>1</v>
      </c>
      <c r="BH571">
        <v>0</v>
      </c>
      <c r="BI571">
        <v>4</v>
      </c>
      <c r="BJ571" t="s">
        <v>226</v>
      </c>
      <c r="BM571">
        <v>0</v>
      </c>
      <c r="BN571">
        <v>0</v>
      </c>
      <c r="BP571">
        <v>0</v>
      </c>
      <c r="BQ571">
        <v>1</v>
      </c>
      <c r="BR571">
        <v>0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Z571">
        <v>70</v>
      </c>
      <c r="CA571">
        <v>10</v>
      </c>
      <c r="CE571">
        <v>0</v>
      </c>
      <c r="CF571">
        <v>0</v>
      </c>
      <c r="CG571">
        <v>0</v>
      </c>
      <c r="CM571">
        <v>0</v>
      </c>
      <c r="CO571">
        <v>0</v>
      </c>
      <c r="CP571">
        <f t="shared" ref="CP571:CP574" si="559">(P571+Q571+S571)</f>
        <v>46133</v>
      </c>
      <c r="CQ571">
        <f t="shared" ref="CQ571:CQ574" si="560">(AC571*BC571*AW571)</f>
        <v>574.54999999999995</v>
      </c>
      <c r="CR571">
        <f t="shared" ref="CR571:CR573" si="561">((((ET571)*BB571-(EU571)*BS571)+AE571*BS571)*AV571)</f>
        <v>199.97</v>
      </c>
      <c r="CS571">
        <f t="shared" ref="CS571:CS574" si="562">(AE571*BS571*AV571)</f>
        <v>113.02</v>
      </c>
      <c r="CT571">
        <f t="shared" ref="CT571:CT574" si="563">(AF571*BA571*AV571)</f>
        <v>148.13999999999999</v>
      </c>
      <c r="CU571">
        <f t="shared" ref="CU571:CU574" si="564">AG571</f>
        <v>0</v>
      </c>
      <c r="CV571">
        <f t="shared" ref="CV571:CV574" si="565">(AH571*AV571)</f>
        <v>0.66</v>
      </c>
      <c r="CW571">
        <f t="shared" ref="CW571:CW574" si="566">AI571</f>
        <v>0</v>
      </c>
      <c r="CX571">
        <f t="shared" ref="CX571:CX574" si="567">AJ571</f>
        <v>0</v>
      </c>
      <c r="CY571">
        <f t="shared" ref="CY571:CY574" si="568">((S571*BZ571)/100)</f>
        <v>5184.8999999999996</v>
      </c>
      <c r="CZ571">
        <f t="shared" ref="CZ571:CZ574" si="569">((S571*CA571)/100)</f>
        <v>740.7</v>
      </c>
      <c r="DN571">
        <v>0</v>
      </c>
      <c r="DO571">
        <v>0</v>
      </c>
      <c r="DP571">
        <v>1</v>
      </c>
      <c r="DQ571">
        <v>1</v>
      </c>
      <c r="DU571">
        <v>1003</v>
      </c>
      <c r="DV571" t="s">
        <v>57</v>
      </c>
      <c r="DW571" t="s">
        <v>57</v>
      </c>
      <c r="DX571">
        <v>1</v>
      </c>
      <c r="EE571">
        <v>51761345</v>
      </c>
      <c r="EF571">
        <v>1</v>
      </c>
      <c r="EG571" t="s">
        <v>18</v>
      </c>
      <c r="EH571">
        <v>0</v>
      </c>
      <c r="EJ571">
        <v>4</v>
      </c>
      <c r="EK571">
        <v>0</v>
      </c>
      <c r="EL571" t="s">
        <v>146</v>
      </c>
      <c r="EM571" t="s">
        <v>147</v>
      </c>
      <c r="EQ571">
        <v>0</v>
      </c>
      <c r="ER571">
        <v>922.66</v>
      </c>
      <c r="ES571">
        <v>574.54999999999995</v>
      </c>
      <c r="ET571">
        <v>199.97</v>
      </c>
      <c r="EU571">
        <v>113.02</v>
      </c>
      <c r="EV571">
        <v>148.13999999999999</v>
      </c>
      <c r="EW571">
        <v>0.66</v>
      </c>
      <c r="EX571">
        <v>0</v>
      </c>
      <c r="EY571">
        <v>0</v>
      </c>
      <c r="FQ571">
        <v>0</v>
      </c>
      <c r="FR571">
        <f t="shared" ref="FR571:FR574" si="570">ROUND(IF(AND(BH571=3,BI571=3),P571,0),2)</f>
        <v>0</v>
      </c>
      <c r="FS571">
        <v>0</v>
      </c>
      <c r="FX571">
        <v>70</v>
      </c>
      <c r="FY571">
        <v>10</v>
      </c>
      <c r="GD571">
        <v>0</v>
      </c>
      <c r="GF571">
        <v>999669814</v>
      </c>
      <c r="GG571">
        <v>2</v>
      </c>
      <c r="GH571">
        <v>1</v>
      </c>
      <c r="GI571">
        <v>-2</v>
      </c>
      <c r="GJ571">
        <v>0</v>
      </c>
      <c r="GK571">
        <f>ROUND(R571*(R12)/100,2)</f>
        <v>6103.08</v>
      </c>
      <c r="GL571">
        <f t="shared" ref="GL571:GL574" si="571">ROUND(IF(AND(BH571=3,BI571=3,FS571&lt;&gt;0),P571,0),2)</f>
        <v>0</v>
      </c>
      <c r="GM571">
        <f t="shared" ref="GM571:GM572" si="572">ROUND(O571+X571+Y571+GK571,2)+GX571</f>
        <v>58161.68</v>
      </c>
      <c r="GN571">
        <f t="shared" ref="GN571:GN572" si="573">IF(OR(BI571=0,BI571=1),ROUND(O571+X571+Y571+GK571,2),0)</f>
        <v>0</v>
      </c>
      <c r="GO571">
        <f t="shared" ref="GO571:GO572" si="574">IF(BI571=2,ROUND(O571+X571+Y571+GK571,2),0)</f>
        <v>0</v>
      </c>
      <c r="GP571">
        <f t="shared" ref="GP571:GP572" si="575">IF(BI571=4,ROUND(O571+X571+Y571+GK571,2)+GX571,0)</f>
        <v>58161.68</v>
      </c>
      <c r="GR571">
        <v>0</v>
      </c>
      <c r="GS571">
        <v>3</v>
      </c>
      <c r="GT571">
        <v>0</v>
      </c>
      <c r="GV571">
        <f t="shared" ref="GV571:GV574" si="576">ROUND((GT571),6)</f>
        <v>0</v>
      </c>
      <c r="GW571">
        <v>1</v>
      </c>
      <c r="GX571">
        <f t="shared" ref="GX571:GX574" si="577">ROUND(HC571*I571,2)</f>
        <v>0</v>
      </c>
      <c r="HA571">
        <v>0</v>
      </c>
      <c r="HB571">
        <v>0</v>
      </c>
      <c r="HC571">
        <f t="shared" ref="HC571:HC574" si="578">GV571*GW571</f>
        <v>0</v>
      </c>
      <c r="IK571">
        <v>0</v>
      </c>
    </row>
    <row r="572" spans="1:245">
      <c r="A572">
        <v>18</v>
      </c>
      <c r="B572">
        <v>1</v>
      </c>
      <c r="E572" t="s">
        <v>148</v>
      </c>
      <c r="F572" t="s">
        <v>149</v>
      </c>
      <c r="G572" t="s">
        <v>150</v>
      </c>
      <c r="H572" t="s">
        <v>151</v>
      </c>
      <c r="I572">
        <f>I571*J572</f>
        <v>-12.3</v>
      </c>
      <c r="J572">
        <v>-0.246</v>
      </c>
      <c r="K572">
        <v>-0.246</v>
      </c>
      <c r="O572">
        <f t="shared" si="539"/>
        <v>0</v>
      </c>
      <c r="P572">
        <f t="shared" si="540"/>
        <v>0</v>
      </c>
      <c r="Q572">
        <f t="shared" si="541"/>
        <v>0</v>
      </c>
      <c r="R572">
        <f t="shared" si="542"/>
        <v>0</v>
      </c>
      <c r="S572">
        <f t="shared" si="543"/>
        <v>0</v>
      </c>
      <c r="T572">
        <f t="shared" si="544"/>
        <v>0</v>
      </c>
      <c r="U572">
        <f t="shared" si="545"/>
        <v>0</v>
      </c>
      <c r="V572">
        <f t="shared" si="546"/>
        <v>0</v>
      </c>
      <c r="W572">
        <f t="shared" si="547"/>
        <v>0</v>
      </c>
      <c r="X572">
        <f t="shared" si="548"/>
        <v>0</v>
      </c>
      <c r="Y572">
        <f t="shared" si="549"/>
        <v>0</v>
      </c>
      <c r="AA572">
        <v>52146028</v>
      </c>
      <c r="AB572">
        <f t="shared" si="550"/>
        <v>0</v>
      </c>
      <c r="AC572">
        <f t="shared" si="551"/>
        <v>0</v>
      </c>
      <c r="AD572">
        <f t="shared" si="552"/>
        <v>0</v>
      </c>
      <c r="AE572">
        <f t="shared" si="553"/>
        <v>0</v>
      </c>
      <c r="AF572">
        <f t="shared" si="554"/>
        <v>0</v>
      </c>
      <c r="AG572">
        <f t="shared" si="555"/>
        <v>0</v>
      </c>
      <c r="AH572">
        <f t="shared" si="556"/>
        <v>0</v>
      </c>
      <c r="AI572">
        <f t="shared" si="557"/>
        <v>0</v>
      </c>
      <c r="AJ572">
        <f t="shared" si="558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70</v>
      </c>
      <c r="AU572">
        <v>10</v>
      </c>
      <c r="AV572">
        <v>1</v>
      </c>
      <c r="AW572">
        <v>1</v>
      </c>
      <c r="AZ572">
        <v>1</v>
      </c>
      <c r="BA572">
        <v>1</v>
      </c>
      <c r="BB572">
        <v>1</v>
      </c>
      <c r="BC572">
        <v>1</v>
      </c>
      <c r="BH572">
        <v>3</v>
      </c>
      <c r="BI572">
        <v>4</v>
      </c>
      <c r="BM572">
        <v>0</v>
      </c>
      <c r="BN572">
        <v>0</v>
      </c>
      <c r="BP572">
        <v>0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Z572">
        <v>70</v>
      </c>
      <c r="CA572">
        <v>10</v>
      </c>
      <c r="CE572">
        <v>0</v>
      </c>
      <c r="CF572">
        <v>0</v>
      </c>
      <c r="CG572">
        <v>0</v>
      </c>
      <c r="CM572">
        <v>0</v>
      </c>
      <c r="CO572">
        <v>0</v>
      </c>
      <c r="CP572">
        <f t="shared" si="559"/>
        <v>0</v>
      </c>
      <c r="CQ572">
        <f t="shared" si="560"/>
        <v>0</v>
      </c>
      <c r="CR572">
        <f t="shared" si="561"/>
        <v>0</v>
      </c>
      <c r="CS572">
        <f t="shared" si="562"/>
        <v>0</v>
      </c>
      <c r="CT572">
        <f t="shared" si="563"/>
        <v>0</v>
      </c>
      <c r="CU572">
        <f t="shared" si="564"/>
        <v>0</v>
      </c>
      <c r="CV572">
        <f t="shared" si="565"/>
        <v>0</v>
      </c>
      <c r="CW572">
        <f t="shared" si="566"/>
        <v>0</v>
      </c>
      <c r="CX572">
        <f t="shared" si="567"/>
        <v>0</v>
      </c>
      <c r="CY572">
        <f t="shared" si="568"/>
        <v>0</v>
      </c>
      <c r="CZ572">
        <f t="shared" si="569"/>
        <v>0</v>
      </c>
      <c r="DN572">
        <v>0</v>
      </c>
      <c r="DO572">
        <v>0</v>
      </c>
      <c r="DP572">
        <v>1</v>
      </c>
      <c r="DQ572">
        <v>1</v>
      </c>
      <c r="DU572">
        <v>1009</v>
      </c>
      <c r="DV572" t="s">
        <v>151</v>
      </c>
      <c r="DW572" t="s">
        <v>151</v>
      </c>
      <c r="DX572">
        <v>1000</v>
      </c>
      <c r="EE572">
        <v>51761345</v>
      </c>
      <c r="EF572">
        <v>1</v>
      </c>
      <c r="EG572" t="s">
        <v>18</v>
      </c>
      <c r="EH572">
        <v>0</v>
      </c>
      <c r="EJ572">
        <v>4</v>
      </c>
      <c r="EK572">
        <v>0</v>
      </c>
      <c r="EL572" t="s">
        <v>146</v>
      </c>
      <c r="EM572" t="s">
        <v>147</v>
      </c>
      <c r="EQ572">
        <v>32768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FQ572">
        <v>0</v>
      </c>
      <c r="FR572">
        <f t="shared" si="570"/>
        <v>0</v>
      </c>
      <c r="FS572">
        <v>0</v>
      </c>
      <c r="FX572">
        <v>70</v>
      </c>
      <c r="FY572">
        <v>10</v>
      </c>
      <c r="GD572">
        <v>0</v>
      </c>
      <c r="GF572">
        <v>1489638031</v>
      </c>
      <c r="GG572">
        <v>2</v>
      </c>
      <c r="GH572">
        <v>1</v>
      </c>
      <c r="GI572">
        <v>-2</v>
      </c>
      <c r="GJ572">
        <v>0</v>
      </c>
      <c r="GK572">
        <f>ROUND(R572*(R12)/100,2)</f>
        <v>0</v>
      </c>
      <c r="GL572">
        <f t="shared" si="571"/>
        <v>0</v>
      </c>
      <c r="GM572">
        <f t="shared" si="572"/>
        <v>0</v>
      </c>
      <c r="GN572">
        <f t="shared" si="573"/>
        <v>0</v>
      </c>
      <c r="GO572">
        <f t="shared" si="574"/>
        <v>0</v>
      </c>
      <c r="GP572">
        <f t="shared" si="575"/>
        <v>0</v>
      </c>
      <c r="GR572">
        <v>0</v>
      </c>
      <c r="GS572">
        <v>3</v>
      </c>
      <c r="GT572">
        <v>0</v>
      </c>
      <c r="GV572">
        <f t="shared" si="576"/>
        <v>0</v>
      </c>
      <c r="GW572">
        <v>1</v>
      </c>
      <c r="GX572">
        <f t="shared" si="577"/>
        <v>0</v>
      </c>
      <c r="HA572">
        <v>0</v>
      </c>
      <c r="HB572">
        <v>0</v>
      </c>
      <c r="HC572">
        <f t="shared" si="578"/>
        <v>0</v>
      </c>
      <c r="IK572">
        <v>0</v>
      </c>
    </row>
    <row r="573" spans="1:245">
      <c r="A573">
        <v>17</v>
      </c>
      <c r="B573">
        <v>1</v>
      </c>
      <c r="D573">
        <f>ROW(EtalonRes!A138)</f>
        <v>138</v>
      </c>
      <c r="E573" t="s">
        <v>152</v>
      </c>
      <c r="F573" t="s">
        <v>153</v>
      </c>
      <c r="G573" t="s">
        <v>227</v>
      </c>
      <c r="H573" t="s">
        <v>151</v>
      </c>
      <c r="I573">
        <f>ROUND(12.3*0.8,9)</f>
        <v>9.84</v>
      </c>
      <c r="J573">
        <v>0</v>
      </c>
      <c r="K573">
        <f>ROUND(12.3*0.8,9)</f>
        <v>9.84</v>
      </c>
      <c r="O573">
        <f t="shared" si="539"/>
        <v>602.4</v>
      </c>
      <c r="P573">
        <f t="shared" si="540"/>
        <v>0</v>
      </c>
      <c r="Q573">
        <f t="shared" si="541"/>
        <v>602.4</v>
      </c>
      <c r="R573">
        <f t="shared" si="542"/>
        <v>324.82</v>
      </c>
      <c r="S573">
        <f t="shared" si="543"/>
        <v>0</v>
      </c>
      <c r="T573">
        <f t="shared" si="544"/>
        <v>0</v>
      </c>
      <c r="U573">
        <f t="shared" si="545"/>
        <v>0</v>
      </c>
      <c r="V573">
        <f t="shared" si="546"/>
        <v>0</v>
      </c>
      <c r="W573">
        <f t="shared" si="547"/>
        <v>0</v>
      </c>
      <c r="X573">
        <f t="shared" si="548"/>
        <v>0</v>
      </c>
      <c r="Y573">
        <f t="shared" si="549"/>
        <v>0</v>
      </c>
      <c r="AA573">
        <v>52146028</v>
      </c>
      <c r="AB573">
        <f t="shared" si="550"/>
        <v>61.22</v>
      </c>
      <c r="AC573">
        <f t="shared" si="551"/>
        <v>0</v>
      </c>
      <c r="AD573">
        <f t="shared" si="552"/>
        <v>61.22</v>
      </c>
      <c r="AE573">
        <f t="shared" si="553"/>
        <v>33.01</v>
      </c>
      <c r="AF573">
        <f t="shared" si="554"/>
        <v>0</v>
      </c>
      <c r="AG573">
        <f t="shared" si="555"/>
        <v>0</v>
      </c>
      <c r="AH573">
        <f t="shared" si="556"/>
        <v>0</v>
      </c>
      <c r="AI573">
        <f t="shared" si="557"/>
        <v>0</v>
      </c>
      <c r="AJ573">
        <f t="shared" si="558"/>
        <v>0</v>
      </c>
      <c r="AK573">
        <v>61.22</v>
      </c>
      <c r="AL573">
        <v>0</v>
      </c>
      <c r="AM573">
        <v>61.22</v>
      </c>
      <c r="AN573">
        <v>33.01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Z573">
        <v>1</v>
      </c>
      <c r="BA573">
        <v>1</v>
      </c>
      <c r="BB573">
        <v>1</v>
      </c>
      <c r="BC573">
        <v>1</v>
      </c>
      <c r="BH573">
        <v>0</v>
      </c>
      <c r="BI573">
        <v>4</v>
      </c>
      <c r="BJ573" t="s">
        <v>155</v>
      </c>
      <c r="BM573">
        <v>1</v>
      </c>
      <c r="BN573">
        <v>0</v>
      </c>
      <c r="BP573">
        <v>0</v>
      </c>
      <c r="BQ573">
        <v>1</v>
      </c>
      <c r="BR573">
        <v>0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Z573">
        <v>0</v>
      </c>
      <c r="CA573">
        <v>0</v>
      </c>
      <c r="CE573">
        <v>0</v>
      </c>
      <c r="CF573">
        <v>0</v>
      </c>
      <c r="CG573">
        <v>0</v>
      </c>
      <c r="CM573">
        <v>0</v>
      </c>
      <c r="CO573">
        <v>0</v>
      </c>
      <c r="CP573">
        <f t="shared" si="559"/>
        <v>602.4</v>
      </c>
      <c r="CQ573">
        <f t="shared" si="560"/>
        <v>0</v>
      </c>
      <c r="CR573">
        <f t="shared" si="561"/>
        <v>61.22</v>
      </c>
      <c r="CS573">
        <f t="shared" si="562"/>
        <v>33.01</v>
      </c>
      <c r="CT573">
        <f t="shared" si="563"/>
        <v>0</v>
      </c>
      <c r="CU573">
        <f t="shared" si="564"/>
        <v>0</v>
      </c>
      <c r="CV573">
        <f t="shared" si="565"/>
        <v>0</v>
      </c>
      <c r="CW573">
        <f t="shared" si="566"/>
        <v>0</v>
      </c>
      <c r="CX573">
        <f t="shared" si="567"/>
        <v>0</v>
      </c>
      <c r="CY573">
        <f t="shared" si="568"/>
        <v>0</v>
      </c>
      <c r="CZ573">
        <f t="shared" si="569"/>
        <v>0</v>
      </c>
      <c r="DN573">
        <v>0</v>
      </c>
      <c r="DO573">
        <v>0</v>
      </c>
      <c r="DP573">
        <v>1</v>
      </c>
      <c r="DQ573">
        <v>1</v>
      </c>
      <c r="DU573">
        <v>1009</v>
      </c>
      <c r="DV573" t="s">
        <v>151</v>
      </c>
      <c r="DW573" t="s">
        <v>151</v>
      </c>
      <c r="DX573">
        <v>1000</v>
      </c>
      <c r="EE573">
        <v>51761347</v>
      </c>
      <c r="EF573">
        <v>1</v>
      </c>
      <c r="EG573" t="s">
        <v>18</v>
      </c>
      <c r="EH573">
        <v>0</v>
      </c>
      <c r="EJ573">
        <v>4</v>
      </c>
      <c r="EK573">
        <v>1</v>
      </c>
      <c r="EL573" t="s">
        <v>156</v>
      </c>
      <c r="EM573" t="s">
        <v>147</v>
      </c>
      <c r="EQ573">
        <v>0</v>
      </c>
      <c r="ER573">
        <v>61.22</v>
      </c>
      <c r="ES573">
        <v>0</v>
      </c>
      <c r="ET573">
        <v>61.22</v>
      </c>
      <c r="EU573">
        <v>33.01</v>
      </c>
      <c r="EV573">
        <v>0</v>
      </c>
      <c r="EW573">
        <v>0</v>
      </c>
      <c r="EX573">
        <v>0</v>
      </c>
      <c r="EY573">
        <v>0</v>
      </c>
      <c r="FQ573">
        <v>0</v>
      </c>
      <c r="FR573">
        <f t="shared" si="570"/>
        <v>0</v>
      </c>
      <c r="FS573">
        <v>0</v>
      </c>
      <c r="FX573">
        <v>0</v>
      </c>
      <c r="FY573">
        <v>0</v>
      </c>
      <c r="GD573">
        <v>1</v>
      </c>
      <c r="GF573">
        <v>1602572179</v>
      </c>
      <c r="GG573">
        <v>2</v>
      </c>
      <c r="GH573">
        <v>1</v>
      </c>
      <c r="GI573">
        <v>-2</v>
      </c>
      <c r="GJ573">
        <v>0</v>
      </c>
      <c r="GK573">
        <v>0</v>
      </c>
      <c r="GL573">
        <f t="shared" si="571"/>
        <v>0</v>
      </c>
      <c r="GM573">
        <f t="shared" ref="GM573:GM574" si="579">ROUND(O573+X573+Y573,2)+GX573</f>
        <v>602.4</v>
      </c>
      <c r="GN573">
        <f t="shared" ref="GN573:GN574" si="580">IF(OR(BI573=0,BI573=1),ROUND(O573+X573+Y573,2),0)</f>
        <v>0</v>
      </c>
      <c r="GO573">
        <f t="shared" ref="GO573:GO574" si="581">IF(BI573=2,ROUND(O573+X573+Y573,2),0)</f>
        <v>0</v>
      </c>
      <c r="GP573">
        <f t="shared" ref="GP573:GP574" si="582">IF(BI573=4,ROUND(O573+X573+Y573,2)+GX573,0)</f>
        <v>602.4</v>
      </c>
      <c r="GR573">
        <v>0</v>
      </c>
      <c r="GS573">
        <v>3</v>
      </c>
      <c r="GT573">
        <v>0</v>
      </c>
      <c r="GV573">
        <f t="shared" si="576"/>
        <v>0</v>
      </c>
      <c r="GW573">
        <v>1</v>
      </c>
      <c r="GX573">
        <f t="shared" si="577"/>
        <v>0</v>
      </c>
      <c r="HA573">
        <v>0</v>
      </c>
      <c r="HB573">
        <v>0</v>
      </c>
      <c r="HC573">
        <f t="shared" si="578"/>
        <v>0</v>
      </c>
      <c r="IK573">
        <v>0</v>
      </c>
    </row>
    <row r="574" spans="1:245">
      <c r="A574">
        <v>17</v>
      </c>
      <c r="B574">
        <v>1</v>
      </c>
      <c r="D574">
        <f>ROW(EtalonRes!A140)</f>
        <v>140</v>
      </c>
      <c r="E574" t="s">
        <v>157</v>
      </c>
      <c r="F574" t="s">
        <v>158</v>
      </c>
      <c r="G574" t="s">
        <v>159</v>
      </c>
      <c r="H574" t="s">
        <v>151</v>
      </c>
      <c r="I574">
        <f>ROUND(I573,9)</f>
        <v>9.84</v>
      </c>
      <c r="J574">
        <v>0</v>
      </c>
      <c r="K574">
        <f>ROUND(I573,9)</f>
        <v>9.84</v>
      </c>
      <c r="O574">
        <f t="shared" si="539"/>
        <v>14548.34</v>
      </c>
      <c r="P574">
        <f t="shared" si="540"/>
        <v>0</v>
      </c>
      <c r="Q574">
        <f t="shared" si="541"/>
        <v>14548.34</v>
      </c>
      <c r="R574">
        <f t="shared" si="542"/>
        <v>7848.78</v>
      </c>
      <c r="S574">
        <f t="shared" si="543"/>
        <v>0</v>
      </c>
      <c r="T574">
        <f t="shared" si="544"/>
        <v>0</v>
      </c>
      <c r="U574">
        <f t="shared" si="545"/>
        <v>0</v>
      </c>
      <c r="V574">
        <f t="shared" si="546"/>
        <v>0</v>
      </c>
      <c r="W574">
        <f t="shared" si="547"/>
        <v>0</v>
      </c>
      <c r="X574">
        <f t="shared" si="548"/>
        <v>0</v>
      </c>
      <c r="Y574">
        <f t="shared" si="549"/>
        <v>0</v>
      </c>
      <c r="AA574">
        <v>52146028</v>
      </c>
      <c r="AB574">
        <f t="shared" si="550"/>
        <v>1478.49</v>
      </c>
      <c r="AC574">
        <f t="shared" si="551"/>
        <v>0</v>
      </c>
      <c r="AD574">
        <f>ROUND(((((ET574*51))-((EU574*51)))+AE574),6)</f>
        <v>1478.49</v>
      </c>
      <c r="AE574">
        <f>ROUND(((EU574*51)),6)</f>
        <v>797.64</v>
      </c>
      <c r="AF574">
        <f>ROUND(((EV574*51)),6)</f>
        <v>0</v>
      </c>
      <c r="AG574">
        <f t="shared" si="555"/>
        <v>0</v>
      </c>
      <c r="AH574">
        <f>((EW574*51))</f>
        <v>0</v>
      </c>
      <c r="AI574">
        <f>((EX574*51))</f>
        <v>0</v>
      </c>
      <c r="AJ574">
        <f t="shared" si="558"/>
        <v>0</v>
      </c>
      <c r="AK574">
        <v>28.99</v>
      </c>
      <c r="AL574">
        <v>0</v>
      </c>
      <c r="AM574">
        <v>28.99</v>
      </c>
      <c r="AN574">
        <v>15.64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Z574">
        <v>1</v>
      </c>
      <c r="BA574">
        <v>1</v>
      </c>
      <c r="BB574">
        <v>1</v>
      </c>
      <c r="BC574">
        <v>1</v>
      </c>
      <c r="BH574">
        <v>0</v>
      </c>
      <c r="BI574">
        <v>4</v>
      </c>
      <c r="BJ574" t="s">
        <v>160</v>
      </c>
      <c r="BM574">
        <v>1</v>
      </c>
      <c r="BN574">
        <v>0</v>
      </c>
      <c r="BP574">
        <v>0</v>
      </c>
      <c r="BQ574">
        <v>1</v>
      </c>
      <c r="BR574">
        <v>0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Z574">
        <v>0</v>
      </c>
      <c r="CA574">
        <v>0</v>
      </c>
      <c r="CE574">
        <v>0</v>
      </c>
      <c r="CF574">
        <v>0</v>
      </c>
      <c r="CG574">
        <v>0</v>
      </c>
      <c r="CM574">
        <v>0</v>
      </c>
      <c r="CO574">
        <v>0</v>
      </c>
      <c r="CP574">
        <f t="shared" si="559"/>
        <v>14548.34</v>
      </c>
      <c r="CQ574">
        <f t="shared" si="560"/>
        <v>0</v>
      </c>
      <c r="CR574">
        <f>(((((ET574*51))*BB574-((EU574*51))*BS574)+AE574*BS574)*AV574)</f>
        <v>1478.49</v>
      </c>
      <c r="CS574">
        <f t="shared" si="562"/>
        <v>797.64</v>
      </c>
      <c r="CT574">
        <f t="shared" si="563"/>
        <v>0</v>
      </c>
      <c r="CU574">
        <f t="shared" si="564"/>
        <v>0</v>
      </c>
      <c r="CV574">
        <f t="shared" si="565"/>
        <v>0</v>
      </c>
      <c r="CW574">
        <f t="shared" si="566"/>
        <v>0</v>
      </c>
      <c r="CX574">
        <f t="shared" si="567"/>
        <v>0</v>
      </c>
      <c r="CY574">
        <f t="shared" si="568"/>
        <v>0</v>
      </c>
      <c r="CZ574">
        <f t="shared" si="569"/>
        <v>0</v>
      </c>
      <c r="DE574" t="s">
        <v>161</v>
      </c>
      <c r="DF574" t="s">
        <v>161</v>
      </c>
      <c r="DG574" t="s">
        <v>161</v>
      </c>
      <c r="DI574" t="s">
        <v>161</v>
      </c>
      <c r="DJ574" t="s">
        <v>161</v>
      </c>
      <c r="DN574">
        <v>0</v>
      </c>
      <c r="DO574">
        <v>0</v>
      </c>
      <c r="DP574">
        <v>1</v>
      </c>
      <c r="DQ574">
        <v>1</v>
      </c>
      <c r="DU574">
        <v>1009</v>
      </c>
      <c r="DV574" t="s">
        <v>151</v>
      </c>
      <c r="DW574" t="s">
        <v>151</v>
      </c>
      <c r="DX574">
        <v>1000</v>
      </c>
      <c r="EE574">
        <v>51761347</v>
      </c>
      <c r="EF574">
        <v>1</v>
      </c>
      <c r="EG574" t="s">
        <v>18</v>
      </c>
      <c r="EH574">
        <v>0</v>
      </c>
      <c r="EJ574">
        <v>4</v>
      </c>
      <c r="EK574">
        <v>1</v>
      </c>
      <c r="EL574" t="s">
        <v>156</v>
      </c>
      <c r="EM574" t="s">
        <v>147</v>
      </c>
      <c r="EQ574">
        <v>0</v>
      </c>
      <c r="ER574">
        <v>28.99</v>
      </c>
      <c r="ES574">
        <v>0</v>
      </c>
      <c r="ET574">
        <v>28.99</v>
      </c>
      <c r="EU574">
        <v>15.64</v>
      </c>
      <c r="EV574">
        <v>0</v>
      </c>
      <c r="EW574">
        <v>0</v>
      </c>
      <c r="EX574">
        <v>0</v>
      </c>
      <c r="EY574">
        <v>0</v>
      </c>
      <c r="FQ574">
        <v>0</v>
      </c>
      <c r="FR574">
        <f t="shared" si="570"/>
        <v>0</v>
      </c>
      <c r="FS574">
        <v>0</v>
      </c>
      <c r="FX574">
        <v>0</v>
      </c>
      <c r="FY574">
        <v>0</v>
      </c>
      <c r="GD574">
        <v>1</v>
      </c>
      <c r="GF574">
        <v>-1355325295</v>
      </c>
      <c r="GG574">
        <v>2</v>
      </c>
      <c r="GH574">
        <v>1</v>
      </c>
      <c r="GI574">
        <v>-2</v>
      </c>
      <c r="GJ574">
        <v>0</v>
      </c>
      <c r="GK574">
        <v>0</v>
      </c>
      <c r="GL574">
        <f t="shared" si="571"/>
        <v>0</v>
      </c>
      <c r="GM574">
        <f t="shared" si="579"/>
        <v>14548.34</v>
      </c>
      <c r="GN574">
        <f t="shared" si="580"/>
        <v>0</v>
      </c>
      <c r="GO574">
        <f t="shared" si="581"/>
        <v>0</v>
      </c>
      <c r="GP574">
        <f t="shared" si="582"/>
        <v>14548.34</v>
      </c>
      <c r="GR574">
        <v>0</v>
      </c>
      <c r="GS574">
        <v>3</v>
      </c>
      <c r="GT574">
        <v>0</v>
      </c>
      <c r="GV574">
        <f t="shared" si="576"/>
        <v>0</v>
      </c>
      <c r="GW574">
        <v>1</v>
      </c>
      <c r="GX574">
        <f t="shared" si="577"/>
        <v>0</v>
      </c>
      <c r="HA574">
        <v>0</v>
      </c>
      <c r="HB574">
        <v>0</v>
      </c>
      <c r="HC574">
        <f t="shared" si="578"/>
        <v>0</v>
      </c>
      <c r="IK574">
        <v>0</v>
      </c>
    </row>
    <row r="576" spans="1:245">
      <c r="A576" s="53">
        <v>51</v>
      </c>
      <c r="B576" s="53">
        <f>B567</f>
        <v>1</v>
      </c>
      <c r="C576" s="53">
        <f>A567</f>
        <v>5</v>
      </c>
      <c r="D576" s="53">
        <f>ROW(A567)</f>
        <v>567</v>
      </c>
      <c r="E576" s="53"/>
      <c r="F576" s="53" t="str">
        <f>IF(F567&lt;&gt;"",F567,"")</f>
        <v>Новый подраздел</v>
      </c>
      <c r="G576" s="53" t="str">
        <f>IF(G567&lt;&gt;"",G567,"")</f>
        <v>Замена бортового камня - 50,0 м.п.</v>
      </c>
      <c r="H576" s="53">
        <v>0</v>
      </c>
      <c r="I576" s="53"/>
      <c r="J576" s="53"/>
      <c r="K576" s="53"/>
      <c r="L576" s="53"/>
      <c r="M576" s="53"/>
      <c r="N576" s="53"/>
      <c r="O576" s="53">
        <f t="shared" ref="O576:T576" si="583">ROUND(AB576,2)</f>
        <v>61283.74</v>
      </c>
      <c r="P576" s="53">
        <f t="shared" si="583"/>
        <v>28727.5</v>
      </c>
      <c r="Q576" s="53">
        <f t="shared" si="583"/>
        <v>25149.24</v>
      </c>
      <c r="R576" s="53">
        <f t="shared" si="583"/>
        <v>13824.6</v>
      </c>
      <c r="S576" s="53">
        <f t="shared" si="583"/>
        <v>7407</v>
      </c>
      <c r="T576" s="53">
        <f t="shared" si="583"/>
        <v>0</v>
      </c>
      <c r="U576" s="53">
        <f>AH576</f>
        <v>33</v>
      </c>
      <c r="V576" s="53">
        <f>AI576</f>
        <v>0</v>
      </c>
      <c r="W576" s="53">
        <f>ROUND(AJ576,2)</f>
        <v>0</v>
      </c>
      <c r="X576" s="53">
        <f>ROUND(AK576,2)</f>
        <v>5184.8999999999996</v>
      </c>
      <c r="Y576" s="53">
        <f>ROUND(AL576,2)</f>
        <v>740.7</v>
      </c>
      <c r="Z576" s="53"/>
      <c r="AA576" s="53"/>
      <c r="AB576" s="53">
        <f>ROUND(SUMIF(AA571:AA574,"=52146028",O571:O574),2)</f>
        <v>61283.74</v>
      </c>
      <c r="AC576" s="53">
        <f>ROUND(SUMIF(AA571:AA574,"=52146028",P571:P574),2)</f>
        <v>28727.5</v>
      </c>
      <c r="AD576" s="53">
        <f>ROUND(SUMIF(AA571:AA574,"=52146028",Q571:Q574),2)</f>
        <v>25149.24</v>
      </c>
      <c r="AE576" s="53">
        <f>ROUND(SUMIF(AA571:AA574,"=52146028",R571:R574),2)</f>
        <v>13824.6</v>
      </c>
      <c r="AF576" s="53">
        <f>ROUND(SUMIF(AA571:AA574,"=52146028",S571:S574),2)</f>
        <v>7407</v>
      </c>
      <c r="AG576" s="53">
        <f>ROUND(SUMIF(AA571:AA574,"=52146028",T571:T574),2)</f>
        <v>0</v>
      </c>
      <c r="AH576" s="53">
        <f>SUMIF(AA571:AA574,"=52146028",U571:U574)</f>
        <v>33</v>
      </c>
      <c r="AI576" s="53">
        <f>SUMIF(AA571:AA574,"=52146028",V571:V574)</f>
        <v>0</v>
      </c>
      <c r="AJ576" s="53">
        <f>ROUND(SUMIF(AA571:AA574,"=52146028",W571:W574),2)</f>
        <v>0</v>
      </c>
      <c r="AK576" s="53">
        <f>ROUND(SUMIF(AA571:AA574,"=52146028",X571:X574),2)</f>
        <v>5184.8999999999996</v>
      </c>
      <c r="AL576" s="53">
        <f>ROUND(SUMIF(AA571:AA574,"=52146028",Y571:Y574),2)</f>
        <v>740.7</v>
      </c>
      <c r="AM576" s="53"/>
      <c r="AN576" s="53"/>
      <c r="AO576" s="53">
        <f t="shared" ref="AO576:BD576" si="584">ROUND(BX576,2)</f>
        <v>0</v>
      </c>
      <c r="AP576" s="53">
        <f t="shared" si="584"/>
        <v>0</v>
      </c>
      <c r="AQ576" s="53">
        <f t="shared" si="584"/>
        <v>0</v>
      </c>
      <c r="AR576" s="53">
        <f t="shared" si="584"/>
        <v>73312.42</v>
      </c>
      <c r="AS576" s="53">
        <f t="shared" si="584"/>
        <v>0</v>
      </c>
      <c r="AT576" s="53">
        <f t="shared" si="584"/>
        <v>0</v>
      </c>
      <c r="AU576" s="53">
        <f t="shared" si="584"/>
        <v>73312.42</v>
      </c>
      <c r="AV576" s="53">
        <f t="shared" si="584"/>
        <v>28727.5</v>
      </c>
      <c r="AW576" s="53">
        <f t="shared" si="584"/>
        <v>28727.5</v>
      </c>
      <c r="AX576" s="53">
        <f t="shared" si="584"/>
        <v>0</v>
      </c>
      <c r="AY576" s="53">
        <f t="shared" si="584"/>
        <v>28727.5</v>
      </c>
      <c r="AZ576" s="53">
        <f t="shared" si="584"/>
        <v>0</v>
      </c>
      <c r="BA576" s="53">
        <f t="shared" si="584"/>
        <v>0</v>
      </c>
      <c r="BB576" s="53">
        <f t="shared" si="584"/>
        <v>0</v>
      </c>
      <c r="BC576" s="53">
        <f t="shared" si="584"/>
        <v>0</v>
      </c>
      <c r="BD576" s="53">
        <f t="shared" si="584"/>
        <v>0</v>
      </c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>
        <f>ROUND(SUMIF(AA571:AA574,"=52146028",FQ571:FQ574),2)</f>
        <v>0</v>
      </c>
      <c r="BY576" s="53">
        <f>ROUND(SUMIF(AA571:AA574,"=52146028",FR571:FR574),2)</f>
        <v>0</v>
      </c>
      <c r="BZ576" s="53">
        <f>ROUND(SUMIF(AA571:AA574,"=52146028",GL571:GL574),2)</f>
        <v>0</v>
      </c>
      <c r="CA576" s="53">
        <f>ROUND(SUMIF(AA571:AA574,"=52146028",GM571:GM574),2)</f>
        <v>73312.42</v>
      </c>
      <c r="CB576" s="53">
        <f>ROUND(SUMIF(AA571:AA574,"=52146028",GN571:GN574),2)</f>
        <v>0</v>
      </c>
      <c r="CC576" s="53">
        <f>ROUND(SUMIF(AA571:AA574,"=52146028",GO571:GO574),2)</f>
        <v>0</v>
      </c>
      <c r="CD576" s="53">
        <f>ROUND(SUMIF(AA571:AA574,"=52146028",GP571:GP574),2)</f>
        <v>73312.42</v>
      </c>
      <c r="CE576" s="53">
        <f>AC576-BX576</f>
        <v>28727.5</v>
      </c>
      <c r="CF576" s="53">
        <f>AC576-BY576</f>
        <v>28727.5</v>
      </c>
      <c r="CG576" s="53">
        <f>BX576-BZ576</f>
        <v>0</v>
      </c>
      <c r="CH576" s="53">
        <f>AC576-BX576-BY576+BZ576</f>
        <v>28727.5</v>
      </c>
      <c r="CI576" s="53">
        <f>BY576-BZ576</f>
        <v>0</v>
      </c>
      <c r="CJ576" s="53">
        <f>ROUND(SUMIF(AA571:AA574,"=52146028",GX571:GX574),2)</f>
        <v>0</v>
      </c>
      <c r="CK576" s="53">
        <f>ROUND(SUMIF(AA571:AA574,"=52146028",GY571:GY574),2)</f>
        <v>0</v>
      </c>
      <c r="CL576" s="53">
        <f>ROUND(SUMIF(AA571:AA574,"=52146028",GZ571:GZ574),2)</f>
        <v>0</v>
      </c>
      <c r="CM576" s="53">
        <f>ROUND(SUMIF(AA571:AA574,"=52146028",HD571:HD574),2)</f>
        <v>0</v>
      </c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  <c r="DR576" s="54"/>
      <c r="DS576" s="54"/>
      <c r="DT576" s="54"/>
      <c r="DU576" s="54"/>
      <c r="DV576" s="54"/>
      <c r="DW576" s="54"/>
      <c r="DX576" s="54"/>
      <c r="DY576" s="54"/>
      <c r="DZ576" s="54"/>
      <c r="EA576" s="54"/>
      <c r="EB576" s="54"/>
      <c r="EC576" s="54"/>
      <c r="ED576" s="54"/>
      <c r="EE576" s="54"/>
      <c r="EF576" s="54"/>
      <c r="EG576" s="54"/>
      <c r="EH576" s="54"/>
      <c r="EI576" s="54"/>
      <c r="EJ576" s="54"/>
      <c r="EK576" s="54"/>
      <c r="EL576" s="54"/>
      <c r="EM576" s="54"/>
      <c r="EN576" s="54"/>
      <c r="EO576" s="54"/>
      <c r="EP576" s="54"/>
      <c r="EQ576" s="54"/>
      <c r="ER576" s="54"/>
      <c r="ES576" s="54"/>
      <c r="ET576" s="54"/>
      <c r="EU576" s="54"/>
      <c r="EV576" s="54"/>
      <c r="EW576" s="54"/>
      <c r="EX576" s="54"/>
      <c r="EY576" s="54"/>
      <c r="EZ576" s="54"/>
      <c r="FA576" s="54"/>
      <c r="FB576" s="54"/>
      <c r="FC576" s="54"/>
      <c r="FD576" s="54"/>
      <c r="FE576" s="54"/>
      <c r="FF576" s="54"/>
      <c r="FG576" s="54"/>
      <c r="FH576" s="54"/>
      <c r="FI576" s="54"/>
      <c r="FJ576" s="54"/>
      <c r="FK576" s="54"/>
      <c r="FL576" s="54"/>
      <c r="FM576" s="54"/>
      <c r="FN576" s="54"/>
      <c r="FO576" s="54"/>
      <c r="FP576" s="54"/>
      <c r="FQ576" s="54"/>
      <c r="FR576" s="54"/>
      <c r="FS576" s="54"/>
      <c r="FT576" s="54"/>
      <c r="FU576" s="54"/>
      <c r="FV576" s="54"/>
      <c r="FW576" s="54"/>
      <c r="FX576" s="54"/>
      <c r="FY576" s="54"/>
      <c r="FZ576" s="54"/>
      <c r="GA576" s="54"/>
      <c r="GB576" s="54"/>
      <c r="GC576" s="54"/>
      <c r="GD576" s="54"/>
      <c r="GE576" s="54"/>
      <c r="GF576" s="54"/>
      <c r="GG576" s="54"/>
      <c r="GH576" s="54"/>
      <c r="GI576" s="54"/>
      <c r="GJ576" s="54"/>
      <c r="GK576" s="54"/>
      <c r="GL576" s="54"/>
      <c r="GM576" s="54"/>
      <c r="GN576" s="54"/>
      <c r="GO576" s="54"/>
      <c r="GP576" s="54"/>
      <c r="GQ576" s="54"/>
      <c r="GR576" s="54"/>
      <c r="GS576" s="54"/>
      <c r="GT576" s="54"/>
      <c r="GU576" s="54"/>
      <c r="GV576" s="54"/>
      <c r="GW576" s="54"/>
      <c r="GX576" s="54">
        <v>0</v>
      </c>
    </row>
    <row r="578" spans="1:28">
      <c r="A578" s="55">
        <v>50</v>
      </c>
      <c r="B578" s="55">
        <v>0</v>
      </c>
      <c r="C578" s="55">
        <v>0</v>
      </c>
      <c r="D578" s="55">
        <v>1</v>
      </c>
      <c r="E578" s="55">
        <v>201</v>
      </c>
      <c r="F578" s="55">
        <f>ROUND(Source!O576,O578)</f>
        <v>61283.74</v>
      </c>
      <c r="G578" s="55" t="s">
        <v>162</v>
      </c>
      <c r="H578" s="55" t="s">
        <v>163</v>
      </c>
      <c r="I578" s="55"/>
      <c r="J578" s="55"/>
      <c r="K578" s="55">
        <v>201</v>
      </c>
      <c r="L578" s="55">
        <v>1</v>
      </c>
      <c r="M578" s="55">
        <v>3</v>
      </c>
      <c r="N578" s="55"/>
      <c r="O578" s="55">
        <v>2</v>
      </c>
      <c r="P578" s="55"/>
      <c r="Q578" s="55"/>
      <c r="R578" s="55"/>
      <c r="S578" s="55"/>
      <c r="T578" s="55"/>
      <c r="U578" s="55"/>
      <c r="V578" s="55"/>
      <c r="W578" s="55">
        <v>61283.74</v>
      </c>
      <c r="X578" s="55">
        <v>1</v>
      </c>
      <c r="Y578" s="55">
        <v>61283.74</v>
      </c>
      <c r="Z578" s="55"/>
      <c r="AA578" s="55"/>
      <c r="AB578" s="55"/>
    </row>
    <row r="579" spans="1:28">
      <c r="A579" s="55">
        <v>50</v>
      </c>
      <c r="B579" s="55">
        <v>0</v>
      </c>
      <c r="C579" s="55">
        <v>0</v>
      </c>
      <c r="D579" s="55">
        <v>1</v>
      </c>
      <c r="E579" s="55">
        <v>202</v>
      </c>
      <c r="F579" s="55">
        <f>ROUND(Source!P576,O579)</f>
        <v>28727.5</v>
      </c>
      <c r="G579" s="55" t="s">
        <v>164</v>
      </c>
      <c r="H579" s="55" t="s">
        <v>165</v>
      </c>
      <c r="I579" s="55"/>
      <c r="J579" s="55"/>
      <c r="K579" s="55">
        <v>202</v>
      </c>
      <c r="L579" s="55">
        <v>2</v>
      </c>
      <c r="M579" s="55">
        <v>3</v>
      </c>
      <c r="N579" s="55"/>
      <c r="O579" s="55">
        <v>2</v>
      </c>
      <c r="P579" s="55"/>
      <c r="Q579" s="55"/>
      <c r="R579" s="55"/>
      <c r="S579" s="55"/>
      <c r="T579" s="55"/>
      <c r="U579" s="55"/>
      <c r="V579" s="55"/>
      <c r="W579" s="55">
        <v>28727.5</v>
      </c>
      <c r="X579" s="55">
        <v>1</v>
      </c>
      <c r="Y579" s="55">
        <v>28727.5</v>
      </c>
      <c r="Z579" s="55"/>
      <c r="AA579" s="55"/>
      <c r="AB579" s="55"/>
    </row>
    <row r="580" spans="1:28">
      <c r="A580" s="55">
        <v>50</v>
      </c>
      <c r="B580" s="55">
        <v>0</v>
      </c>
      <c r="C580" s="55">
        <v>0</v>
      </c>
      <c r="D580" s="55">
        <v>1</v>
      </c>
      <c r="E580" s="55">
        <v>222</v>
      </c>
      <c r="F580" s="55">
        <f>ROUND(Source!AO576,O580)</f>
        <v>0</v>
      </c>
      <c r="G580" s="55" t="s">
        <v>166</v>
      </c>
      <c r="H580" s="55" t="s">
        <v>167</v>
      </c>
      <c r="I580" s="55"/>
      <c r="J580" s="55"/>
      <c r="K580" s="55">
        <v>222</v>
      </c>
      <c r="L580" s="55">
        <v>3</v>
      </c>
      <c r="M580" s="55">
        <v>3</v>
      </c>
      <c r="N580" s="55"/>
      <c r="O580" s="55">
        <v>2</v>
      </c>
      <c r="P580" s="55"/>
      <c r="Q580" s="55"/>
      <c r="R580" s="55"/>
      <c r="S580" s="55"/>
      <c r="T580" s="55"/>
      <c r="U580" s="55"/>
      <c r="V580" s="55"/>
      <c r="W580" s="55">
        <v>0</v>
      </c>
      <c r="X580" s="55">
        <v>1</v>
      </c>
      <c r="Y580" s="55">
        <v>0</v>
      </c>
      <c r="Z580" s="55"/>
      <c r="AA580" s="55"/>
      <c r="AB580" s="55"/>
    </row>
    <row r="581" spans="1:28">
      <c r="A581" s="55">
        <v>50</v>
      </c>
      <c r="B581" s="55">
        <v>0</v>
      </c>
      <c r="C581" s="55">
        <v>0</v>
      </c>
      <c r="D581" s="55">
        <v>1</v>
      </c>
      <c r="E581" s="55">
        <v>225</v>
      </c>
      <c r="F581" s="55">
        <f>ROUND(Source!AV576,O581)</f>
        <v>28727.5</v>
      </c>
      <c r="G581" s="55" t="s">
        <v>168</v>
      </c>
      <c r="H581" s="55" t="s">
        <v>169</v>
      </c>
      <c r="I581" s="55"/>
      <c r="J581" s="55"/>
      <c r="K581" s="55">
        <v>225</v>
      </c>
      <c r="L581" s="55">
        <v>4</v>
      </c>
      <c r="M581" s="55">
        <v>3</v>
      </c>
      <c r="N581" s="55"/>
      <c r="O581" s="55">
        <v>2</v>
      </c>
      <c r="P581" s="55"/>
      <c r="Q581" s="55"/>
      <c r="R581" s="55"/>
      <c r="S581" s="55"/>
      <c r="T581" s="55"/>
      <c r="U581" s="55"/>
      <c r="V581" s="55"/>
      <c r="W581" s="55">
        <v>28727.5</v>
      </c>
      <c r="X581" s="55">
        <v>1</v>
      </c>
      <c r="Y581" s="55">
        <v>28727.5</v>
      </c>
      <c r="Z581" s="55"/>
      <c r="AA581" s="55"/>
      <c r="AB581" s="55"/>
    </row>
    <row r="582" spans="1:28">
      <c r="A582" s="55">
        <v>50</v>
      </c>
      <c r="B582" s="55">
        <v>0</v>
      </c>
      <c r="C582" s="55">
        <v>0</v>
      </c>
      <c r="D582" s="55">
        <v>1</v>
      </c>
      <c r="E582" s="55">
        <v>226</v>
      </c>
      <c r="F582" s="55">
        <f>ROUND(Source!AW576,O582)</f>
        <v>28727.5</v>
      </c>
      <c r="G582" s="55" t="s">
        <v>170</v>
      </c>
      <c r="H582" s="55" t="s">
        <v>171</v>
      </c>
      <c r="I582" s="55"/>
      <c r="J582" s="55"/>
      <c r="K582" s="55">
        <v>226</v>
      </c>
      <c r="L582" s="55">
        <v>5</v>
      </c>
      <c r="M582" s="55">
        <v>3</v>
      </c>
      <c r="N582" s="55"/>
      <c r="O582" s="55">
        <v>2</v>
      </c>
      <c r="P582" s="55"/>
      <c r="Q582" s="55"/>
      <c r="R582" s="55"/>
      <c r="S582" s="55"/>
      <c r="T582" s="55"/>
      <c r="U582" s="55"/>
      <c r="V582" s="55"/>
      <c r="W582" s="55">
        <v>28727.5</v>
      </c>
      <c r="X582" s="55">
        <v>1</v>
      </c>
      <c r="Y582" s="55">
        <v>28727.5</v>
      </c>
      <c r="Z582" s="55"/>
      <c r="AA582" s="55"/>
      <c r="AB582" s="55"/>
    </row>
    <row r="583" spans="1:28">
      <c r="A583" s="55">
        <v>50</v>
      </c>
      <c r="B583" s="55">
        <v>0</v>
      </c>
      <c r="C583" s="55">
        <v>0</v>
      </c>
      <c r="D583" s="55">
        <v>1</v>
      </c>
      <c r="E583" s="55">
        <v>227</v>
      </c>
      <c r="F583" s="55">
        <f>ROUND(Source!AX576,O583)</f>
        <v>0</v>
      </c>
      <c r="G583" s="55" t="s">
        <v>172</v>
      </c>
      <c r="H583" s="55" t="s">
        <v>173</v>
      </c>
      <c r="I583" s="55"/>
      <c r="J583" s="55"/>
      <c r="K583" s="55">
        <v>227</v>
      </c>
      <c r="L583" s="55">
        <v>6</v>
      </c>
      <c r="M583" s="55">
        <v>3</v>
      </c>
      <c r="N583" s="55"/>
      <c r="O583" s="55">
        <v>2</v>
      </c>
      <c r="P583" s="55"/>
      <c r="Q583" s="55"/>
      <c r="R583" s="55"/>
      <c r="S583" s="55"/>
      <c r="T583" s="55"/>
      <c r="U583" s="55"/>
      <c r="V583" s="55"/>
      <c r="W583" s="55">
        <v>0</v>
      </c>
      <c r="X583" s="55">
        <v>1</v>
      </c>
      <c r="Y583" s="55">
        <v>0</v>
      </c>
      <c r="Z583" s="55"/>
      <c r="AA583" s="55"/>
      <c r="AB583" s="55"/>
    </row>
    <row r="584" spans="1:28">
      <c r="A584" s="55">
        <v>50</v>
      </c>
      <c r="B584" s="55">
        <v>0</v>
      </c>
      <c r="C584" s="55">
        <v>0</v>
      </c>
      <c r="D584" s="55">
        <v>1</v>
      </c>
      <c r="E584" s="55">
        <v>228</v>
      </c>
      <c r="F584" s="55">
        <f>ROUND(Source!AY576,O584)</f>
        <v>28727.5</v>
      </c>
      <c r="G584" s="55" t="s">
        <v>174</v>
      </c>
      <c r="H584" s="55" t="s">
        <v>175</v>
      </c>
      <c r="I584" s="55"/>
      <c r="J584" s="55"/>
      <c r="K584" s="55">
        <v>228</v>
      </c>
      <c r="L584" s="55">
        <v>7</v>
      </c>
      <c r="M584" s="55">
        <v>3</v>
      </c>
      <c r="N584" s="55"/>
      <c r="O584" s="55">
        <v>2</v>
      </c>
      <c r="P584" s="55"/>
      <c r="Q584" s="55"/>
      <c r="R584" s="55"/>
      <c r="S584" s="55"/>
      <c r="T584" s="55"/>
      <c r="U584" s="55"/>
      <c r="V584" s="55"/>
      <c r="W584" s="55">
        <v>28727.5</v>
      </c>
      <c r="X584" s="55">
        <v>1</v>
      </c>
      <c r="Y584" s="55">
        <v>28727.5</v>
      </c>
      <c r="Z584" s="55"/>
      <c r="AA584" s="55"/>
      <c r="AB584" s="55"/>
    </row>
    <row r="585" spans="1:28">
      <c r="A585" s="55">
        <v>50</v>
      </c>
      <c r="B585" s="55">
        <v>0</v>
      </c>
      <c r="C585" s="55">
        <v>0</v>
      </c>
      <c r="D585" s="55">
        <v>1</v>
      </c>
      <c r="E585" s="55">
        <v>216</v>
      </c>
      <c r="F585" s="55">
        <f>ROUND(Source!AP576,O585)</f>
        <v>0</v>
      </c>
      <c r="G585" s="55" t="s">
        <v>176</v>
      </c>
      <c r="H585" s="55" t="s">
        <v>177</v>
      </c>
      <c r="I585" s="55"/>
      <c r="J585" s="55"/>
      <c r="K585" s="55">
        <v>216</v>
      </c>
      <c r="L585" s="55">
        <v>8</v>
      </c>
      <c r="M585" s="55">
        <v>3</v>
      </c>
      <c r="N585" s="55"/>
      <c r="O585" s="55">
        <v>2</v>
      </c>
      <c r="P585" s="55"/>
      <c r="Q585" s="55"/>
      <c r="R585" s="55"/>
      <c r="S585" s="55"/>
      <c r="T585" s="55"/>
      <c r="U585" s="55"/>
      <c r="V585" s="55"/>
      <c r="W585" s="55">
        <v>0</v>
      </c>
      <c r="X585" s="55">
        <v>1</v>
      </c>
      <c r="Y585" s="55">
        <v>0</v>
      </c>
      <c r="Z585" s="55"/>
      <c r="AA585" s="55"/>
      <c r="AB585" s="55"/>
    </row>
    <row r="586" spans="1:28">
      <c r="A586" s="55">
        <v>50</v>
      </c>
      <c r="B586" s="55">
        <v>0</v>
      </c>
      <c r="C586" s="55">
        <v>0</v>
      </c>
      <c r="D586" s="55">
        <v>1</v>
      </c>
      <c r="E586" s="55">
        <v>223</v>
      </c>
      <c r="F586" s="55">
        <f>ROUND(Source!AQ576,O586)</f>
        <v>0</v>
      </c>
      <c r="G586" s="55" t="s">
        <v>178</v>
      </c>
      <c r="H586" s="55" t="s">
        <v>179</v>
      </c>
      <c r="I586" s="55"/>
      <c r="J586" s="55"/>
      <c r="K586" s="55">
        <v>223</v>
      </c>
      <c r="L586" s="55">
        <v>9</v>
      </c>
      <c r="M586" s="55">
        <v>3</v>
      </c>
      <c r="N586" s="55"/>
      <c r="O586" s="55">
        <v>2</v>
      </c>
      <c r="P586" s="55"/>
      <c r="Q586" s="55"/>
      <c r="R586" s="55"/>
      <c r="S586" s="55"/>
      <c r="T586" s="55"/>
      <c r="U586" s="55"/>
      <c r="V586" s="55"/>
      <c r="W586" s="55">
        <v>0</v>
      </c>
      <c r="X586" s="55">
        <v>1</v>
      </c>
      <c r="Y586" s="55">
        <v>0</v>
      </c>
      <c r="Z586" s="55"/>
      <c r="AA586" s="55"/>
      <c r="AB586" s="55"/>
    </row>
    <row r="587" spans="1:28">
      <c r="A587" s="55">
        <v>50</v>
      </c>
      <c r="B587" s="55">
        <v>0</v>
      </c>
      <c r="C587" s="55">
        <v>0</v>
      </c>
      <c r="D587" s="55">
        <v>1</v>
      </c>
      <c r="E587" s="55">
        <v>229</v>
      </c>
      <c r="F587" s="55">
        <f>ROUND(Source!AZ576,O587)</f>
        <v>0</v>
      </c>
      <c r="G587" s="55" t="s">
        <v>180</v>
      </c>
      <c r="H587" s="55" t="s">
        <v>181</v>
      </c>
      <c r="I587" s="55"/>
      <c r="J587" s="55"/>
      <c r="K587" s="55">
        <v>229</v>
      </c>
      <c r="L587" s="55">
        <v>10</v>
      </c>
      <c r="M587" s="55">
        <v>3</v>
      </c>
      <c r="N587" s="55"/>
      <c r="O587" s="55">
        <v>2</v>
      </c>
      <c r="P587" s="55"/>
      <c r="Q587" s="55"/>
      <c r="R587" s="55"/>
      <c r="S587" s="55"/>
      <c r="T587" s="55"/>
      <c r="U587" s="55"/>
      <c r="V587" s="55"/>
      <c r="W587" s="55">
        <v>0</v>
      </c>
      <c r="X587" s="55">
        <v>1</v>
      </c>
      <c r="Y587" s="55">
        <v>0</v>
      </c>
      <c r="Z587" s="55"/>
      <c r="AA587" s="55"/>
      <c r="AB587" s="55"/>
    </row>
    <row r="588" spans="1:28">
      <c r="A588" s="55">
        <v>50</v>
      </c>
      <c r="B588" s="55">
        <v>0</v>
      </c>
      <c r="C588" s="55">
        <v>0</v>
      </c>
      <c r="D588" s="55">
        <v>1</v>
      </c>
      <c r="E588" s="55">
        <v>203</v>
      </c>
      <c r="F588" s="55">
        <f>ROUND(Source!Q576,O588)</f>
        <v>25149.24</v>
      </c>
      <c r="G588" s="55" t="s">
        <v>182</v>
      </c>
      <c r="H588" s="55" t="s">
        <v>183</v>
      </c>
      <c r="I588" s="55"/>
      <c r="J588" s="55"/>
      <c r="K588" s="55">
        <v>203</v>
      </c>
      <c r="L588" s="55">
        <v>11</v>
      </c>
      <c r="M588" s="55">
        <v>3</v>
      </c>
      <c r="N588" s="55"/>
      <c r="O588" s="55">
        <v>2</v>
      </c>
      <c r="P588" s="55"/>
      <c r="Q588" s="55"/>
      <c r="R588" s="55"/>
      <c r="S588" s="55"/>
      <c r="T588" s="55"/>
      <c r="U588" s="55"/>
      <c r="V588" s="55"/>
      <c r="W588" s="55">
        <v>25149.24</v>
      </c>
      <c r="X588" s="55">
        <v>1</v>
      </c>
      <c r="Y588" s="55">
        <v>25149.24</v>
      </c>
      <c r="Z588" s="55"/>
      <c r="AA588" s="55"/>
      <c r="AB588" s="55"/>
    </row>
    <row r="589" spans="1:28">
      <c r="A589" s="55">
        <v>50</v>
      </c>
      <c r="B589" s="55">
        <v>0</v>
      </c>
      <c r="C589" s="55">
        <v>0</v>
      </c>
      <c r="D589" s="55">
        <v>1</v>
      </c>
      <c r="E589" s="55">
        <v>231</v>
      </c>
      <c r="F589" s="55">
        <f>ROUND(Source!BB576,O589)</f>
        <v>0</v>
      </c>
      <c r="G589" s="55" t="s">
        <v>184</v>
      </c>
      <c r="H589" s="55" t="s">
        <v>185</v>
      </c>
      <c r="I589" s="55"/>
      <c r="J589" s="55"/>
      <c r="K589" s="55">
        <v>231</v>
      </c>
      <c r="L589" s="55">
        <v>12</v>
      </c>
      <c r="M589" s="55">
        <v>3</v>
      </c>
      <c r="N589" s="55"/>
      <c r="O589" s="55">
        <v>2</v>
      </c>
      <c r="P589" s="55"/>
      <c r="Q589" s="55"/>
      <c r="R589" s="55"/>
      <c r="S589" s="55"/>
      <c r="T589" s="55"/>
      <c r="U589" s="55"/>
      <c r="V589" s="55"/>
      <c r="W589" s="55">
        <v>0</v>
      </c>
      <c r="X589" s="55">
        <v>1</v>
      </c>
      <c r="Y589" s="55">
        <v>0</v>
      </c>
      <c r="Z589" s="55"/>
      <c r="AA589" s="55"/>
      <c r="AB589" s="55"/>
    </row>
    <row r="590" spans="1:28">
      <c r="A590" s="55">
        <v>50</v>
      </c>
      <c r="B590" s="55">
        <v>0</v>
      </c>
      <c r="C590" s="55">
        <v>0</v>
      </c>
      <c r="D590" s="55">
        <v>1</v>
      </c>
      <c r="E590" s="55">
        <v>204</v>
      </c>
      <c r="F590" s="55">
        <f>ROUND(Source!R576,O590)</f>
        <v>13824.6</v>
      </c>
      <c r="G590" s="55" t="s">
        <v>186</v>
      </c>
      <c r="H590" s="55" t="s">
        <v>187</v>
      </c>
      <c r="I590" s="55"/>
      <c r="J590" s="55"/>
      <c r="K590" s="55">
        <v>204</v>
      </c>
      <c r="L590" s="55">
        <v>13</v>
      </c>
      <c r="M590" s="55">
        <v>3</v>
      </c>
      <c r="N590" s="55"/>
      <c r="O590" s="55">
        <v>2</v>
      </c>
      <c r="P590" s="55"/>
      <c r="Q590" s="55"/>
      <c r="R590" s="55"/>
      <c r="S590" s="55"/>
      <c r="T590" s="55"/>
      <c r="U590" s="55"/>
      <c r="V590" s="55"/>
      <c r="W590" s="55">
        <v>13824.6</v>
      </c>
      <c r="X590" s="55">
        <v>1</v>
      </c>
      <c r="Y590" s="55">
        <v>13824.6</v>
      </c>
      <c r="Z590" s="55"/>
      <c r="AA590" s="55"/>
      <c r="AB590" s="55"/>
    </row>
    <row r="591" spans="1:28">
      <c r="A591" s="55">
        <v>50</v>
      </c>
      <c r="B591" s="55">
        <v>0</v>
      </c>
      <c r="C591" s="55">
        <v>0</v>
      </c>
      <c r="D591" s="55">
        <v>1</v>
      </c>
      <c r="E591" s="55">
        <v>205</v>
      </c>
      <c r="F591" s="55">
        <f>ROUND(Source!S576,O591)</f>
        <v>7407</v>
      </c>
      <c r="G591" s="55" t="s">
        <v>188</v>
      </c>
      <c r="H591" s="55" t="s">
        <v>189</v>
      </c>
      <c r="I591" s="55"/>
      <c r="J591" s="55"/>
      <c r="K591" s="55">
        <v>205</v>
      </c>
      <c r="L591" s="55">
        <v>14</v>
      </c>
      <c r="M591" s="55">
        <v>3</v>
      </c>
      <c r="N591" s="55"/>
      <c r="O591" s="55">
        <v>2</v>
      </c>
      <c r="P591" s="55"/>
      <c r="Q591" s="55"/>
      <c r="R591" s="55"/>
      <c r="S591" s="55"/>
      <c r="T591" s="55"/>
      <c r="U591" s="55"/>
      <c r="V591" s="55"/>
      <c r="W591" s="55">
        <v>7407</v>
      </c>
      <c r="X591" s="55">
        <v>1</v>
      </c>
      <c r="Y591" s="55">
        <v>7407</v>
      </c>
      <c r="Z591" s="55"/>
      <c r="AA591" s="55"/>
      <c r="AB591" s="55"/>
    </row>
    <row r="592" spans="1:28">
      <c r="A592" s="55">
        <v>50</v>
      </c>
      <c r="B592" s="55">
        <v>0</v>
      </c>
      <c r="C592" s="55">
        <v>0</v>
      </c>
      <c r="D592" s="55">
        <v>1</v>
      </c>
      <c r="E592" s="55">
        <v>232</v>
      </c>
      <c r="F592" s="55">
        <f>ROUND(Source!BC576,O592)</f>
        <v>0</v>
      </c>
      <c r="G592" s="55" t="s">
        <v>190</v>
      </c>
      <c r="H592" s="55" t="s">
        <v>191</v>
      </c>
      <c r="I592" s="55"/>
      <c r="J592" s="55"/>
      <c r="K592" s="55">
        <v>232</v>
      </c>
      <c r="L592" s="55">
        <v>15</v>
      </c>
      <c r="M592" s="55">
        <v>3</v>
      </c>
      <c r="N592" s="55"/>
      <c r="O592" s="55">
        <v>2</v>
      </c>
      <c r="P592" s="55"/>
      <c r="Q592" s="55"/>
      <c r="R592" s="55"/>
      <c r="S592" s="55"/>
      <c r="T592" s="55"/>
      <c r="U592" s="55"/>
      <c r="V592" s="55"/>
      <c r="W592" s="55">
        <v>0</v>
      </c>
      <c r="X592" s="55">
        <v>1</v>
      </c>
      <c r="Y592" s="55">
        <v>0</v>
      </c>
      <c r="Z592" s="55"/>
      <c r="AA592" s="55"/>
      <c r="AB592" s="55"/>
    </row>
    <row r="593" spans="1:28">
      <c r="A593" s="55">
        <v>50</v>
      </c>
      <c r="B593" s="55">
        <v>0</v>
      </c>
      <c r="C593" s="55">
        <v>0</v>
      </c>
      <c r="D593" s="55">
        <v>1</v>
      </c>
      <c r="E593" s="55">
        <v>214</v>
      </c>
      <c r="F593" s="55">
        <f>ROUND(Source!AS576,O593)</f>
        <v>0</v>
      </c>
      <c r="G593" s="55" t="s">
        <v>192</v>
      </c>
      <c r="H593" s="55" t="s">
        <v>193</v>
      </c>
      <c r="I593" s="55"/>
      <c r="J593" s="55"/>
      <c r="K593" s="55">
        <v>214</v>
      </c>
      <c r="L593" s="55">
        <v>16</v>
      </c>
      <c r="M593" s="55">
        <v>3</v>
      </c>
      <c r="N593" s="55"/>
      <c r="O593" s="55">
        <v>2</v>
      </c>
      <c r="P593" s="55"/>
      <c r="Q593" s="55"/>
      <c r="R593" s="55"/>
      <c r="S593" s="55"/>
      <c r="T593" s="55"/>
      <c r="U593" s="55"/>
      <c r="V593" s="55"/>
      <c r="W593" s="55">
        <v>0</v>
      </c>
      <c r="X593" s="55">
        <v>1</v>
      </c>
      <c r="Y593" s="55">
        <v>0</v>
      </c>
      <c r="Z593" s="55"/>
      <c r="AA593" s="55"/>
      <c r="AB593" s="55"/>
    </row>
    <row r="594" spans="1:28">
      <c r="A594" s="55">
        <v>50</v>
      </c>
      <c r="B594" s="55">
        <v>0</v>
      </c>
      <c r="C594" s="55">
        <v>0</v>
      </c>
      <c r="D594" s="55">
        <v>1</v>
      </c>
      <c r="E594" s="55">
        <v>215</v>
      </c>
      <c r="F594" s="55">
        <f>ROUND(Source!AT576,O594)</f>
        <v>0</v>
      </c>
      <c r="G594" s="55" t="s">
        <v>194</v>
      </c>
      <c r="H594" s="55" t="s">
        <v>195</v>
      </c>
      <c r="I594" s="55"/>
      <c r="J594" s="55"/>
      <c r="K594" s="55">
        <v>215</v>
      </c>
      <c r="L594" s="55">
        <v>17</v>
      </c>
      <c r="M594" s="55">
        <v>3</v>
      </c>
      <c r="N594" s="55"/>
      <c r="O594" s="55">
        <v>2</v>
      </c>
      <c r="P594" s="55"/>
      <c r="Q594" s="55"/>
      <c r="R594" s="55"/>
      <c r="S594" s="55"/>
      <c r="T594" s="55"/>
      <c r="U594" s="55"/>
      <c r="V594" s="55"/>
      <c r="W594" s="55">
        <v>0</v>
      </c>
      <c r="X594" s="55">
        <v>1</v>
      </c>
      <c r="Y594" s="55">
        <v>0</v>
      </c>
      <c r="Z594" s="55"/>
      <c r="AA594" s="55"/>
      <c r="AB594" s="55"/>
    </row>
    <row r="595" spans="1:28">
      <c r="A595" s="55">
        <v>50</v>
      </c>
      <c r="B595" s="55">
        <v>0</v>
      </c>
      <c r="C595" s="55">
        <v>0</v>
      </c>
      <c r="D595" s="55">
        <v>1</v>
      </c>
      <c r="E595" s="55">
        <v>217</v>
      </c>
      <c r="F595" s="55">
        <f>ROUND(Source!AU576,O595)</f>
        <v>73312.42</v>
      </c>
      <c r="G595" s="55" t="s">
        <v>196</v>
      </c>
      <c r="H595" s="55" t="s">
        <v>197</v>
      </c>
      <c r="I595" s="55"/>
      <c r="J595" s="55"/>
      <c r="K595" s="55">
        <v>217</v>
      </c>
      <c r="L595" s="55">
        <v>18</v>
      </c>
      <c r="M595" s="55">
        <v>3</v>
      </c>
      <c r="N595" s="55"/>
      <c r="O595" s="55">
        <v>2</v>
      </c>
      <c r="P595" s="55"/>
      <c r="Q595" s="55"/>
      <c r="R595" s="55"/>
      <c r="S595" s="55"/>
      <c r="T595" s="55"/>
      <c r="U595" s="55"/>
      <c r="V595" s="55"/>
      <c r="W595" s="55">
        <v>73312.42</v>
      </c>
      <c r="X595" s="55">
        <v>1</v>
      </c>
      <c r="Y595" s="55">
        <v>73312.42</v>
      </c>
      <c r="Z595" s="55"/>
      <c r="AA595" s="55"/>
      <c r="AB595" s="55"/>
    </row>
    <row r="596" spans="1:28">
      <c r="A596" s="55">
        <v>50</v>
      </c>
      <c r="B596" s="55">
        <v>0</v>
      </c>
      <c r="C596" s="55">
        <v>0</v>
      </c>
      <c r="D596" s="55">
        <v>1</v>
      </c>
      <c r="E596" s="55">
        <v>230</v>
      </c>
      <c r="F596" s="55">
        <f>ROUND(Source!BA576,O596)</f>
        <v>0</v>
      </c>
      <c r="G596" s="55" t="s">
        <v>198</v>
      </c>
      <c r="H596" s="55" t="s">
        <v>199</v>
      </c>
      <c r="I596" s="55"/>
      <c r="J596" s="55"/>
      <c r="K596" s="55">
        <v>230</v>
      </c>
      <c r="L596" s="55">
        <v>19</v>
      </c>
      <c r="M596" s="55">
        <v>3</v>
      </c>
      <c r="N596" s="55"/>
      <c r="O596" s="55">
        <v>2</v>
      </c>
      <c r="P596" s="55"/>
      <c r="Q596" s="55"/>
      <c r="R596" s="55"/>
      <c r="S596" s="55"/>
      <c r="T596" s="55"/>
      <c r="U596" s="55"/>
      <c r="V596" s="55"/>
      <c r="W596" s="55">
        <v>0</v>
      </c>
      <c r="X596" s="55">
        <v>1</v>
      </c>
      <c r="Y596" s="55">
        <v>0</v>
      </c>
      <c r="Z596" s="55"/>
      <c r="AA596" s="55"/>
      <c r="AB596" s="55"/>
    </row>
    <row r="597" spans="1:28">
      <c r="A597" s="55">
        <v>50</v>
      </c>
      <c r="B597" s="55">
        <v>0</v>
      </c>
      <c r="C597" s="55">
        <v>0</v>
      </c>
      <c r="D597" s="55">
        <v>1</v>
      </c>
      <c r="E597" s="55">
        <v>206</v>
      </c>
      <c r="F597" s="55">
        <f>ROUND(Source!T576,O597)</f>
        <v>0</v>
      </c>
      <c r="G597" s="55" t="s">
        <v>200</v>
      </c>
      <c r="H597" s="55" t="s">
        <v>201</v>
      </c>
      <c r="I597" s="55"/>
      <c r="J597" s="55"/>
      <c r="K597" s="55">
        <v>206</v>
      </c>
      <c r="L597" s="55">
        <v>20</v>
      </c>
      <c r="M597" s="55">
        <v>3</v>
      </c>
      <c r="N597" s="55"/>
      <c r="O597" s="55">
        <v>2</v>
      </c>
      <c r="P597" s="55"/>
      <c r="Q597" s="55"/>
      <c r="R597" s="55"/>
      <c r="S597" s="55"/>
      <c r="T597" s="55"/>
      <c r="U597" s="55"/>
      <c r="V597" s="55"/>
      <c r="W597" s="55">
        <v>0</v>
      </c>
      <c r="X597" s="55">
        <v>1</v>
      </c>
      <c r="Y597" s="55">
        <v>0</v>
      </c>
      <c r="Z597" s="55"/>
      <c r="AA597" s="55"/>
      <c r="AB597" s="55"/>
    </row>
    <row r="598" spans="1:28">
      <c r="A598" s="55">
        <v>50</v>
      </c>
      <c r="B598" s="55">
        <v>0</v>
      </c>
      <c r="C598" s="55">
        <v>0</v>
      </c>
      <c r="D598" s="55">
        <v>1</v>
      </c>
      <c r="E598" s="55">
        <v>207</v>
      </c>
      <c r="F598" s="55">
        <f>Source!U576</f>
        <v>33</v>
      </c>
      <c r="G598" s="55" t="s">
        <v>202</v>
      </c>
      <c r="H598" s="55" t="s">
        <v>203</v>
      </c>
      <c r="I598" s="55"/>
      <c r="J598" s="55"/>
      <c r="K598" s="55">
        <v>207</v>
      </c>
      <c r="L598" s="55">
        <v>21</v>
      </c>
      <c r="M598" s="55">
        <v>3</v>
      </c>
      <c r="N598" s="55"/>
      <c r="O598" s="55">
        <v>-1</v>
      </c>
      <c r="P598" s="55"/>
      <c r="Q598" s="55"/>
      <c r="R598" s="55"/>
      <c r="S598" s="55"/>
      <c r="T598" s="55"/>
      <c r="U598" s="55"/>
      <c r="V598" s="55"/>
      <c r="W598" s="55">
        <v>33</v>
      </c>
      <c r="X598" s="55">
        <v>1</v>
      </c>
      <c r="Y598" s="55">
        <v>33</v>
      </c>
      <c r="Z598" s="55"/>
      <c r="AA598" s="55"/>
      <c r="AB598" s="55"/>
    </row>
    <row r="599" spans="1:28">
      <c r="A599" s="55">
        <v>50</v>
      </c>
      <c r="B599" s="55">
        <v>0</v>
      </c>
      <c r="C599" s="55">
        <v>0</v>
      </c>
      <c r="D599" s="55">
        <v>1</v>
      </c>
      <c r="E599" s="55">
        <v>208</v>
      </c>
      <c r="F599" s="55">
        <f>Source!V576</f>
        <v>0</v>
      </c>
      <c r="G599" s="55" t="s">
        <v>204</v>
      </c>
      <c r="H599" s="55" t="s">
        <v>205</v>
      </c>
      <c r="I599" s="55"/>
      <c r="J599" s="55"/>
      <c r="K599" s="55">
        <v>208</v>
      </c>
      <c r="L599" s="55">
        <v>22</v>
      </c>
      <c r="M599" s="55">
        <v>3</v>
      </c>
      <c r="N599" s="55"/>
      <c r="O599" s="55">
        <v>-1</v>
      </c>
      <c r="P599" s="55"/>
      <c r="Q599" s="55"/>
      <c r="R599" s="55"/>
      <c r="S599" s="55"/>
      <c r="T599" s="55"/>
      <c r="U599" s="55"/>
      <c r="V599" s="55"/>
      <c r="W599" s="55">
        <v>0</v>
      </c>
      <c r="X599" s="55">
        <v>1</v>
      </c>
      <c r="Y599" s="55">
        <v>0</v>
      </c>
      <c r="Z599" s="55"/>
      <c r="AA599" s="55"/>
      <c r="AB599" s="55"/>
    </row>
    <row r="600" spans="1:28">
      <c r="A600" s="55">
        <v>50</v>
      </c>
      <c r="B600" s="55">
        <v>0</v>
      </c>
      <c r="C600" s="55">
        <v>0</v>
      </c>
      <c r="D600" s="55">
        <v>1</v>
      </c>
      <c r="E600" s="55">
        <v>209</v>
      </c>
      <c r="F600" s="55">
        <f>ROUND(Source!W576,O600)</f>
        <v>0</v>
      </c>
      <c r="G600" s="55" t="s">
        <v>206</v>
      </c>
      <c r="H600" s="55" t="s">
        <v>207</v>
      </c>
      <c r="I600" s="55"/>
      <c r="J600" s="55"/>
      <c r="K600" s="55">
        <v>209</v>
      </c>
      <c r="L600" s="55">
        <v>23</v>
      </c>
      <c r="M600" s="55">
        <v>3</v>
      </c>
      <c r="N600" s="55"/>
      <c r="O600" s="55">
        <v>2</v>
      </c>
      <c r="P600" s="55"/>
      <c r="Q600" s="55"/>
      <c r="R600" s="55"/>
      <c r="S600" s="55"/>
      <c r="T600" s="55"/>
      <c r="U600" s="55"/>
      <c r="V600" s="55"/>
      <c r="W600" s="55">
        <v>0</v>
      </c>
      <c r="X600" s="55">
        <v>1</v>
      </c>
      <c r="Y600" s="55">
        <v>0</v>
      </c>
      <c r="Z600" s="55"/>
      <c r="AA600" s="55"/>
      <c r="AB600" s="55"/>
    </row>
    <row r="601" spans="1:28">
      <c r="A601" s="55">
        <v>50</v>
      </c>
      <c r="B601" s="55">
        <v>0</v>
      </c>
      <c r="C601" s="55">
        <v>0</v>
      </c>
      <c r="D601" s="55">
        <v>1</v>
      </c>
      <c r="E601" s="55">
        <v>233</v>
      </c>
      <c r="F601" s="55">
        <f>ROUND(Source!BD576,O601)</f>
        <v>0</v>
      </c>
      <c r="G601" s="55" t="s">
        <v>208</v>
      </c>
      <c r="H601" s="55" t="s">
        <v>209</v>
      </c>
      <c r="I601" s="55"/>
      <c r="J601" s="55"/>
      <c r="K601" s="55">
        <v>233</v>
      </c>
      <c r="L601" s="55">
        <v>24</v>
      </c>
      <c r="M601" s="55">
        <v>3</v>
      </c>
      <c r="N601" s="55"/>
      <c r="O601" s="55">
        <v>2</v>
      </c>
      <c r="P601" s="55"/>
      <c r="Q601" s="55"/>
      <c r="R601" s="55"/>
      <c r="S601" s="55"/>
      <c r="T601" s="55"/>
      <c r="U601" s="55"/>
      <c r="V601" s="55"/>
      <c r="W601" s="55">
        <v>0</v>
      </c>
      <c r="X601" s="55">
        <v>1</v>
      </c>
      <c r="Y601" s="55">
        <v>0</v>
      </c>
      <c r="Z601" s="55"/>
      <c r="AA601" s="55"/>
      <c r="AB601" s="55"/>
    </row>
    <row r="602" spans="1:28">
      <c r="A602" s="55">
        <v>50</v>
      </c>
      <c r="B602" s="55">
        <v>0</v>
      </c>
      <c r="C602" s="55">
        <v>0</v>
      </c>
      <c r="D602" s="55">
        <v>1</v>
      </c>
      <c r="E602" s="55">
        <v>210</v>
      </c>
      <c r="F602" s="55">
        <f>ROUND(Source!X576,O602)</f>
        <v>5184.8999999999996</v>
      </c>
      <c r="G602" s="55" t="s">
        <v>210</v>
      </c>
      <c r="H602" s="55" t="s">
        <v>211</v>
      </c>
      <c r="I602" s="55"/>
      <c r="J602" s="55"/>
      <c r="K602" s="55">
        <v>210</v>
      </c>
      <c r="L602" s="55">
        <v>25</v>
      </c>
      <c r="M602" s="55">
        <v>3</v>
      </c>
      <c r="N602" s="55"/>
      <c r="O602" s="55">
        <v>2</v>
      </c>
      <c r="P602" s="55"/>
      <c r="Q602" s="55"/>
      <c r="R602" s="55"/>
      <c r="S602" s="55"/>
      <c r="T602" s="55"/>
      <c r="U602" s="55"/>
      <c r="V602" s="55"/>
      <c r="W602" s="55">
        <v>5184.8999999999996</v>
      </c>
      <c r="X602" s="55">
        <v>1</v>
      </c>
      <c r="Y602" s="55">
        <v>5184.8999999999996</v>
      </c>
      <c r="Z602" s="55"/>
      <c r="AA602" s="55"/>
      <c r="AB602" s="55"/>
    </row>
    <row r="603" spans="1:28">
      <c r="A603" s="55">
        <v>50</v>
      </c>
      <c r="B603" s="55">
        <v>0</v>
      </c>
      <c r="C603" s="55">
        <v>0</v>
      </c>
      <c r="D603" s="55">
        <v>1</v>
      </c>
      <c r="E603" s="55">
        <v>211</v>
      </c>
      <c r="F603" s="55">
        <f>ROUND(Source!Y576,O603)</f>
        <v>740.7</v>
      </c>
      <c r="G603" s="55" t="s">
        <v>212</v>
      </c>
      <c r="H603" s="55" t="s">
        <v>213</v>
      </c>
      <c r="I603" s="55"/>
      <c r="J603" s="55"/>
      <c r="K603" s="55">
        <v>211</v>
      </c>
      <c r="L603" s="55">
        <v>26</v>
      </c>
      <c r="M603" s="55">
        <v>3</v>
      </c>
      <c r="N603" s="55"/>
      <c r="O603" s="55">
        <v>2</v>
      </c>
      <c r="P603" s="55"/>
      <c r="Q603" s="55"/>
      <c r="R603" s="55"/>
      <c r="S603" s="55"/>
      <c r="T603" s="55"/>
      <c r="U603" s="55"/>
      <c r="V603" s="55"/>
      <c r="W603" s="55">
        <v>740.7</v>
      </c>
      <c r="X603" s="55">
        <v>1</v>
      </c>
      <c r="Y603" s="55">
        <v>740.7</v>
      </c>
      <c r="Z603" s="55"/>
      <c r="AA603" s="55"/>
      <c r="AB603" s="55"/>
    </row>
    <row r="604" spans="1:28">
      <c r="A604" s="55">
        <v>50</v>
      </c>
      <c r="B604" s="55">
        <v>0</v>
      </c>
      <c r="C604" s="55">
        <v>0</v>
      </c>
      <c r="D604" s="55">
        <v>1</v>
      </c>
      <c r="E604" s="55">
        <v>224</v>
      </c>
      <c r="F604" s="55">
        <f>ROUND(Source!AR576,O604)</f>
        <v>73312.42</v>
      </c>
      <c r="G604" s="55" t="s">
        <v>214</v>
      </c>
      <c r="H604" s="55" t="s">
        <v>215</v>
      </c>
      <c r="I604" s="55"/>
      <c r="J604" s="55"/>
      <c r="K604" s="55">
        <v>224</v>
      </c>
      <c r="L604" s="55">
        <v>27</v>
      </c>
      <c r="M604" s="55">
        <v>3</v>
      </c>
      <c r="N604" s="55"/>
      <c r="O604" s="55">
        <v>2</v>
      </c>
      <c r="P604" s="55"/>
      <c r="Q604" s="55"/>
      <c r="R604" s="55"/>
      <c r="S604" s="55"/>
      <c r="T604" s="55"/>
      <c r="U604" s="55"/>
      <c r="V604" s="55"/>
      <c r="W604" s="55">
        <v>73312.42</v>
      </c>
      <c r="X604" s="55">
        <v>1</v>
      </c>
      <c r="Y604" s="55">
        <v>73312.42</v>
      </c>
      <c r="Z604" s="55"/>
      <c r="AA604" s="55"/>
      <c r="AB604" s="55"/>
    </row>
    <row r="605" spans="1:28">
      <c r="A605" s="55">
        <v>50</v>
      </c>
      <c r="B605" s="55">
        <v>1</v>
      </c>
      <c r="C605" s="55">
        <v>0</v>
      </c>
      <c r="D605" s="55">
        <v>2</v>
      </c>
      <c r="E605" s="55">
        <v>0</v>
      </c>
      <c r="F605" s="55">
        <f>ROUND(F604,O605)</f>
        <v>73312.42</v>
      </c>
      <c r="G605" s="55" t="s">
        <v>216</v>
      </c>
      <c r="H605" s="55" t="s">
        <v>217</v>
      </c>
      <c r="I605" s="55"/>
      <c r="J605" s="55"/>
      <c r="K605" s="55">
        <v>212</v>
      </c>
      <c r="L605" s="55">
        <v>28</v>
      </c>
      <c r="M605" s="55">
        <v>0</v>
      </c>
      <c r="N605" s="55"/>
      <c r="O605" s="55">
        <v>2</v>
      </c>
      <c r="P605" s="55"/>
      <c r="Q605" s="55"/>
      <c r="R605" s="55"/>
      <c r="S605" s="55"/>
      <c r="T605" s="55"/>
      <c r="U605" s="55"/>
      <c r="V605" s="55"/>
      <c r="W605" s="55">
        <v>73312.42</v>
      </c>
      <c r="X605" s="55">
        <v>1</v>
      </c>
      <c r="Y605" s="55">
        <v>73312.42</v>
      </c>
      <c r="Z605" s="55"/>
      <c r="AA605" s="55"/>
      <c r="AB605" s="55"/>
    </row>
    <row r="606" spans="1:28">
      <c r="A606" s="55">
        <v>50</v>
      </c>
      <c r="B606" s="55">
        <v>1</v>
      </c>
      <c r="C606" s="55">
        <v>0</v>
      </c>
      <c r="D606" s="55">
        <v>2</v>
      </c>
      <c r="E606" s="55">
        <v>0</v>
      </c>
      <c r="F606" s="55">
        <f>ROUND(F605*0.2,O606)</f>
        <v>14662.48</v>
      </c>
      <c r="G606" s="55" t="s">
        <v>218</v>
      </c>
      <c r="H606" s="55" t="s">
        <v>219</v>
      </c>
      <c r="I606" s="55"/>
      <c r="J606" s="55"/>
      <c r="K606" s="55">
        <v>212</v>
      </c>
      <c r="L606" s="55">
        <v>29</v>
      </c>
      <c r="M606" s="55">
        <v>0</v>
      </c>
      <c r="N606" s="55"/>
      <c r="O606" s="55">
        <v>2</v>
      </c>
      <c r="P606" s="55"/>
      <c r="Q606" s="55"/>
      <c r="R606" s="55"/>
      <c r="S606" s="55"/>
      <c r="T606" s="55"/>
      <c r="U606" s="55"/>
      <c r="V606" s="55"/>
      <c r="W606" s="55">
        <v>14662.48</v>
      </c>
      <c r="X606" s="55">
        <v>1</v>
      </c>
      <c r="Y606" s="55">
        <v>14662.48</v>
      </c>
      <c r="Z606" s="55"/>
      <c r="AA606" s="55"/>
      <c r="AB606" s="55"/>
    </row>
    <row r="607" spans="1:28">
      <c r="A607" s="55">
        <v>50</v>
      </c>
      <c r="B607" s="55">
        <v>1</v>
      </c>
      <c r="C607" s="55">
        <v>0</v>
      </c>
      <c r="D607" s="55">
        <v>2</v>
      </c>
      <c r="E607" s="55">
        <v>213</v>
      </c>
      <c r="F607" s="55">
        <f>ROUND(F605+F606,O607)</f>
        <v>87974.9</v>
      </c>
      <c r="G607" s="55" t="s">
        <v>220</v>
      </c>
      <c r="H607" s="55" t="s">
        <v>214</v>
      </c>
      <c r="I607" s="55"/>
      <c r="J607" s="55"/>
      <c r="K607" s="55">
        <v>212</v>
      </c>
      <c r="L607" s="55">
        <v>30</v>
      </c>
      <c r="M607" s="55">
        <v>0</v>
      </c>
      <c r="N607" s="55"/>
      <c r="O607" s="55">
        <v>2</v>
      </c>
      <c r="P607" s="55"/>
      <c r="Q607" s="55"/>
      <c r="R607" s="55"/>
      <c r="S607" s="55"/>
      <c r="T607" s="55"/>
      <c r="U607" s="55"/>
      <c r="V607" s="55"/>
      <c r="W607" s="55">
        <v>87974.9</v>
      </c>
      <c r="X607" s="55">
        <v>1</v>
      </c>
      <c r="Y607" s="55">
        <v>87974.9</v>
      </c>
      <c r="Z607" s="55"/>
      <c r="AA607" s="55"/>
      <c r="AB607" s="55"/>
    </row>
    <row r="608" spans="1:28">
      <c r="A608" s="55">
        <v>50</v>
      </c>
      <c r="B608" s="55">
        <v>1</v>
      </c>
      <c r="C608" s="55">
        <v>0</v>
      </c>
      <c r="D608" s="55">
        <v>2</v>
      </c>
      <c r="E608" s="55">
        <v>0</v>
      </c>
      <c r="F608" s="55">
        <f>ROUND(F607*0.5857501461,O608)</f>
        <v>51531.31</v>
      </c>
      <c r="G608" s="55" t="s">
        <v>221</v>
      </c>
      <c r="H608" s="55" t="s">
        <v>222</v>
      </c>
      <c r="I608" s="55"/>
      <c r="J608" s="55"/>
      <c r="K608" s="55">
        <v>212</v>
      </c>
      <c r="L608" s="55">
        <v>31</v>
      </c>
      <c r="M608" s="55">
        <v>0</v>
      </c>
      <c r="N608" s="55"/>
      <c r="O608" s="55">
        <v>2</v>
      </c>
      <c r="P608" s="55"/>
      <c r="Q608" s="55"/>
      <c r="R608" s="55"/>
      <c r="S608" s="55"/>
      <c r="T608" s="55"/>
      <c r="U608" s="55"/>
      <c r="V608" s="55"/>
      <c r="W608" s="55">
        <v>51531.31</v>
      </c>
      <c r="X608" s="55">
        <v>1</v>
      </c>
      <c r="Y608" s="55">
        <v>51531.31</v>
      </c>
      <c r="Z608" s="55"/>
      <c r="AA608" s="55"/>
      <c r="AB608" s="55"/>
    </row>
    <row r="610" spans="1:206">
      <c r="A610" s="53">
        <v>51</v>
      </c>
      <c r="B610" s="53">
        <f>B520</f>
        <v>1</v>
      </c>
      <c r="C610" s="53">
        <f>A520</f>
        <v>4</v>
      </c>
      <c r="D610" s="53">
        <f>ROW(A520)</f>
        <v>520</v>
      </c>
      <c r="E610" s="53"/>
      <c r="F610" s="53" t="str">
        <f>IF(F520&lt;&gt;"",F520,"")</f>
        <v>Новый раздел</v>
      </c>
      <c r="G610" s="53" t="str">
        <f>IF(G520&lt;&gt;"",G520,"")</f>
        <v>Котляковское кладбище, ул.Деловая, 20-А</v>
      </c>
      <c r="H610" s="53">
        <v>0</v>
      </c>
      <c r="I610" s="53"/>
      <c r="J610" s="53"/>
      <c r="K610" s="53"/>
      <c r="L610" s="53"/>
      <c r="M610" s="53"/>
      <c r="N610" s="53"/>
      <c r="O610" s="53">
        <f t="shared" ref="O610:T610" si="585">ROUND(O533+O576+AB610,2)</f>
        <v>265617.39</v>
      </c>
      <c r="P610" s="53">
        <f t="shared" si="585"/>
        <v>142349.5</v>
      </c>
      <c r="Q610" s="53">
        <f t="shared" si="585"/>
        <v>96948.89</v>
      </c>
      <c r="R610" s="53">
        <f t="shared" si="585"/>
        <v>50374.32</v>
      </c>
      <c r="S610" s="53">
        <f t="shared" si="585"/>
        <v>26319</v>
      </c>
      <c r="T610" s="53">
        <f t="shared" si="585"/>
        <v>0</v>
      </c>
      <c r="U610" s="53">
        <f>U533+U576+AH610</f>
        <v>102</v>
      </c>
      <c r="V610" s="53">
        <f>V533+V576+AI610</f>
        <v>0</v>
      </c>
      <c r="W610" s="53">
        <f>ROUND(W533+W576+AJ610,2)</f>
        <v>0</v>
      </c>
      <c r="X610" s="53">
        <f>ROUND(X533+X576+AK610,2)</f>
        <v>18423.3</v>
      </c>
      <c r="Y610" s="53">
        <f>ROUND(Y533+Y576+AL610,2)</f>
        <v>2631.9</v>
      </c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>
        <f t="shared" ref="AO610:BD610" si="586">ROUND(AO533+AO576+BX610,2)</f>
        <v>0</v>
      </c>
      <c r="AP610" s="53">
        <f t="shared" si="586"/>
        <v>0</v>
      </c>
      <c r="AQ610" s="53">
        <f t="shared" si="586"/>
        <v>0</v>
      </c>
      <c r="AR610" s="53">
        <f t="shared" si="586"/>
        <v>306412.83</v>
      </c>
      <c r="AS610" s="53">
        <f t="shared" si="586"/>
        <v>0</v>
      </c>
      <c r="AT610" s="53">
        <f t="shared" si="586"/>
        <v>0</v>
      </c>
      <c r="AU610" s="53">
        <f t="shared" si="586"/>
        <v>306412.83</v>
      </c>
      <c r="AV610" s="53">
        <f t="shared" si="586"/>
        <v>142349.5</v>
      </c>
      <c r="AW610" s="53">
        <f t="shared" si="586"/>
        <v>142349.5</v>
      </c>
      <c r="AX610" s="53">
        <f t="shared" si="586"/>
        <v>0</v>
      </c>
      <c r="AY610" s="53">
        <f t="shared" si="586"/>
        <v>142349.5</v>
      </c>
      <c r="AZ610" s="53">
        <f t="shared" si="586"/>
        <v>0</v>
      </c>
      <c r="BA610" s="53">
        <f t="shared" si="586"/>
        <v>0</v>
      </c>
      <c r="BB610" s="53">
        <f t="shared" si="586"/>
        <v>0</v>
      </c>
      <c r="BC610" s="53">
        <f t="shared" si="586"/>
        <v>0</v>
      </c>
      <c r="BD610" s="53">
        <f t="shared" si="586"/>
        <v>0</v>
      </c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  <c r="DR610" s="54"/>
      <c r="DS610" s="54"/>
      <c r="DT610" s="54"/>
      <c r="DU610" s="54"/>
      <c r="DV610" s="54"/>
      <c r="DW610" s="54"/>
      <c r="DX610" s="54"/>
      <c r="DY610" s="54"/>
      <c r="DZ610" s="54"/>
      <c r="EA610" s="54"/>
      <c r="EB610" s="54"/>
      <c r="EC610" s="54"/>
      <c r="ED610" s="54"/>
      <c r="EE610" s="54"/>
      <c r="EF610" s="54"/>
      <c r="EG610" s="54"/>
      <c r="EH610" s="54"/>
      <c r="EI610" s="54"/>
      <c r="EJ610" s="54"/>
      <c r="EK610" s="54"/>
      <c r="EL610" s="54"/>
      <c r="EM610" s="54"/>
      <c r="EN610" s="54"/>
      <c r="EO610" s="54"/>
      <c r="EP610" s="54"/>
      <c r="EQ610" s="54"/>
      <c r="ER610" s="54"/>
      <c r="ES610" s="54"/>
      <c r="ET610" s="54"/>
      <c r="EU610" s="54"/>
      <c r="EV610" s="54"/>
      <c r="EW610" s="54"/>
      <c r="EX610" s="54"/>
      <c r="EY610" s="54"/>
      <c r="EZ610" s="54"/>
      <c r="FA610" s="54"/>
      <c r="FB610" s="54"/>
      <c r="FC610" s="54"/>
      <c r="FD610" s="54"/>
      <c r="FE610" s="54"/>
      <c r="FF610" s="54"/>
      <c r="FG610" s="54"/>
      <c r="FH610" s="54"/>
      <c r="FI610" s="54"/>
      <c r="FJ610" s="54"/>
      <c r="FK610" s="54"/>
      <c r="FL610" s="54"/>
      <c r="FM610" s="54"/>
      <c r="FN610" s="54"/>
      <c r="FO610" s="54"/>
      <c r="FP610" s="54"/>
      <c r="FQ610" s="54"/>
      <c r="FR610" s="54"/>
      <c r="FS610" s="54"/>
      <c r="FT610" s="54"/>
      <c r="FU610" s="54"/>
      <c r="FV610" s="54"/>
      <c r="FW610" s="54"/>
      <c r="FX610" s="54"/>
      <c r="FY610" s="54"/>
      <c r="FZ610" s="54"/>
      <c r="GA610" s="54"/>
      <c r="GB610" s="54"/>
      <c r="GC610" s="54"/>
      <c r="GD610" s="54"/>
      <c r="GE610" s="54"/>
      <c r="GF610" s="54"/>
      <c r="GG610" s="54"/>
      <c r="GH610" s="54"/>
      <c r="GI610" s="54"/>
      <c r="GJ610" s="54"/>
      <c r="GK610" s="54"/>
      <c r="GL610" s="54"/>
      <c r="GM610" s="54"/>
      <c r="GN610" s="54"/>
      <c r="GO610" s="54"/>
      <c r="GP610" s="54"/>
      <c r="GQ610" s="54"/>
      <c r="GR610" s="54"/>
      <c r="GS610" s="54"/>
      <c r="GT610" s="54"/>
      <c r="GU610" s="54"/>
      <c r="GV610" s="54"/>
      <c r="GW610" s="54"/>
      <c r="GX610" s="54">
        <v>0</v>
      </c>
    </row>
    <row r="612" spans="1:206">
      <c r="A612" s="55">
        <v>50</v>
      </c>
      <c r="B612" s="55">
        <v>0</v>
      </c>
      <c r="C612" s="55">
        <v>0</v>
      </c>
      <c r="D612" s="55">
        <v>1</v>
      </c>
      <c r="E612" s="55">
        <v>201</v>
      </c>
      <c r="F612" s="55">
        <f>ROUND(Source!O610,O612)</f>
        <v>265617.39</v>
      </c>
      <c r="G612" s="55" t="s">
        <v>162</v>
      </c>
      <c r="H612" s="55" t="s">
        <v>163</v>
      </c>
      <c r="I612" s="55"/>
      <c r="J612" s="55"/>
      <c r="K612" s="55">
        <v>201</v>
      </c>
      <c r="L612" s="55">
        <v>1</v>
      </c>
      <c r="M612" s="55">
        <v>3</v>
      </c>
      <c r="N612" s="55"/>
      <c r="O612" s="55">
        <v>2</v>
      </c>
      <c r="P612" s="55"/>
      <c r="Q612" s="55"/>
      <c r="R612" s="55"/>
      <c r="S612" s="55"/>
      <c r="T612" s="55"/>
      <c r="U612" s="55"/>
      <c r="V612" s="55"/>
      <c r="W612" s="55">
        <v>265617.39</v>
      </c>
      <c r="X612" s="55">
        <v>1</v>
      </c>
      <c r="Y612" s="55">
        <v>265617.39</v>
      </c>
      <c r="Z612" s="55"/>
      <c r="AA612" s="55"/>
      <c r="AB612" s="55"/>
    </row>
    <row r="613" spans="1:206">
      <c r="A613" s="55">
        <v>50</v>
      </c>
      <c r="B613" s="55">
        <v>0</v>
      </c>
      <c r="C613" s="55">
        <v>0</v>
      </c>
      <c r="D613" s="55">
        <v>1</v>
      </c>
      <c r="E613" s="55">
        <v>202</v>
      </c>
      <c r="F613" s="55">
        <f>ROUND(Source!P610,O613)</f>
        <v>142349.5</v>
      </c>
      <c r="G613" s="55" t="s">
        <v>164</v>
      </c>
      <c r="H613" s="55" t="s">
        <v>165</v>
      </c>
      <c r="I613" s="55"/>
      <c r="J613" s="55"/>
      <c r="K613" s="55">
        <v>202</v>
      </c>
      <c r="L613" s="55">
        <v>2</v>
      </c>
      <c r="M613" s="55">
        <v>3</v>
      </c>
      <c r="N613" s="55"/>
      <c r="O613" s="55">
        <v>2</v>
      </c>
      <c r="P613" s="55"/>
      <c r="Q613" s="55"/>
      <c r="R613" s="55"/>
      <c r="S613" s="55"/>
      <c r="T613" s="55"/>
      <c r="U613" s="55"/>
      <c r="V613" s="55"/>
      <c r="W613" s="55">
        <v>142349.5</v>
      </c>
      <c r="X613" s="55">
        <v>1</v>
      </c>
      <c r="Y613" s="55">
        <v>142349.5</v>
      </c>
      <c r="Z613" s="55"/>
      <c r="AA613" s="55"/>
      <c r="AB613" s="55"/>
    </row>
    <row r="614" spans="1:206">
      <c r="A614" s="55">
        <v>50</v>
      </c>
      <c r="B614" s="55">
        <v>0</v>
      </c>
      <c r="C614" s="55">
        <v>0</v>
      </c>
      <c r="D614" s="55">
        <v>1</v>
      </c>
      <c r="E614" s="55">
        <v>222</v>
      </c>
      <c r="F614" s="55">
        <f>ROUND(Source!AO610,O614)</f>
        <v>0</v>
      </c>
      <c r="G614" s="55" t="s">
        <v>166</v>
      </c>
      <c r="H614" s="55" t="s">
        <v>167</v>
      </c>
      <c r="I614" s="55"/>
      <c r="J614" s="55"/>
      <c r="K614" s="55">
        <v>222</v>
      </c>
      <c r="L614" s="55">
        <v>3</v>
      </c>
      <c r="M614" s="55">
        <v>3</v>
      </c>
      <c r="N614" s="55"/>
      <c r="O614" s="55">
        <v>2</v>
      </c>
      <c r="P614" s="55"/>
      <c r="Q614" s="55"/>
      <c r="R614" s="55"/>
      <c r="S614" s="55"/>
      <c r="T614" s="55"/>
      <c r="U614" s="55"/>
      <c r="V614" s="55"/>
      <c r="W614" s="55">
        <v>0</v>
      </c>
      <c r="X614" s="55">
        <v>1</v>
      </c>
      <c r="Y614" s="55">
        <v>0</v>
      </c>
      <c r="Z614" s="55"/>
      <c r="AA614" s="55"/>
      <c r="AB614" s="55"/>
    </row>
    <row r="615" spans="1:206">
      <c r="A615" s="55">
        <v>50</v>
      </c>
      <c r="B615" s="55">
        <v>0</v>
      </c>
      <c r="C615" s="55">
        <v>0</v>
      </c>
      <c r="D615" s="55">
        <v>1</v>
      </c>
      <c r="E615" s="55">
        <v>225</v>
      </c>
      <c r="F615" s="55">
        <f>ROUND(Source!AV610,O615)</f>
        <v>142349.5</v>
      </c>
      <c r="G615" s="55" t="s">
        <v>168</v>
      </c>
      <c r="H615" s="55" t="s">
        <v>169</v>
      </c>
      <c r="I615" s="55"/>
      <c r="J615" s="55"/>
      <c r="K615" s="55">
        <v>225</v>
      </c>
      <c r="L615" s="55">
        <v>4</v>
      </c>
      <c r="M615" s="55">
        <v>3</v>
      </c>
      <c r="N615" s="55"/>
      <c r="O615" s="55">
        <v>2</v>
      </c>
      <c r="P615" s="55"/>
      <c r="Q615" s="55"/>
      <c r="R615" s="55"/>
      <c r="S615" s="55"/>
      <c r="T615" s="55"/>
      <c r="U615" s="55"/>
      <c r="V615" s="55"/>
      <c r="W615" s="55">
        <v>142349.5</v>
      </c>
      <c r="X615" s="55">
        <v>1</v>
      </c>
      <c r="Y615" s="55">
        <v>142349.5</v>
      </c>
      <c r="Z615" s="55"/>
      <c r="AA615" s="55"/>
      <c r="AB615" s="55"/>
    </row>
    <row r="616" spans="1:206">
      <c r="A616" s="55">
        <v>50</v>
      </c>
      <c r="B616" s="55">
        <v>0</v>
      </c>
      <c r="C616" s="55">
        <v>0</v>
      </c>
      <c r="D616" s="55">
        <v>1</v>
      </c>
      <c r="E616" s="55">
        <v>226</v>
      </c>
      <c r="F616" s="55">
        <f>ROUND(Source!AW610,O616)</f>
        <v>142349.5</v>
      </c>
      <c r="G616" s="55" t="s">
        <v>170</v>
      </c>
      <c r="H616" s="55" t="s">
        <v>171</v>
      </c>
      <c r="I616" s="55"/>
      <c r="J616" s="55"/>
      <c r="K616" s="55">
        <v>226</v>
      </c>
      <c r="L616" s="55">
        <v>5</v>
      </c>
      <c r="M616" s="55">
        <v>3</v>
      </c>
      <c r="N616" s="55"/>
      <c r="O616" s="55">
        <v>2</v>
      </c>
      <c r="P616" s="55"/>
      <c r="Q616" s="55"/>
      <c r="R616" s="55"/>
      <c r="S616" s="55"/>
      <c r="T616" s="55"/>
      <c r="U616" s="55"/>
      <c r="V616" s="55"/>
      <c r="W616" s="55">
        <v>142349.5</v>
      </c>
      <c r="X616" s="55">
        <v>1</v>
      </c>
      <c r="Y616" s="55">
        <v>142349.5</v>
      </c>
      <c r="Z616" s="55"/>
      <c r="AA616" s="55"/>
      <c r="AB616" s="55"/>
    </row>
    <row r="617" spans="1:206">
      <c r="A617" s="55">
        <v>50</v>
      </c>
      <c r="B617" s="55">
        <v>0</v>
      </c>
      <c r="C617" s="55">
        <v>0</v>
      </c>
      <c r="D617" s="55">
        <v>1</v>
      </c>
      <c r="E617" s="55">
        <v>227</v>
      </c>
      <c r="F617" s="55">
        <f>ROUND(Source!AX610,O617)</f>
        <v>0</v>
      </c>
      <c r="G617" s="55" t="s">
        <v>172</v>
      </c>
      <c r="H617" s="55" t="s">
        <v>173</v>
      </c>
      <c r="I617" s="55"/>
      <c r="J617" s="55"/>
      <c r="K617" s="55">
        <v>227</v>
      </c>
      <c r="L617" s="55">
        <v>6</v>
      </c>
      <c r="M617" s="55">
        <v>3</v>
      </c>
      <c r="N617" s="55"/>
      <c r="O617" s="55">
        <v>2</v>
      </c>
      <c r="P617" s="55"/>
      <c r="Q617" s="55"/>
      <c r="R617" s="55"/>
      <c r="S617" s="55"/>
      <c r="T617" s="55"/>
      <c r="U617" s="55"/>
      <c r="V617" s="55"/>
      <c r="W617" s="55">
        <v>0</v>
      </c>
      <c r="X617" s="55">
        <v>1</v>
      </c>
      <c r="Y617" s="55">
        <v>0</v>
      </c>
      <c r="Z617" s="55"/>
      <c r="AA617" s="55"/>
      <c r="AB617" s="55"/>
    </row>
    <row r="618" spans="1:206">
      <c r="A618" s="55">
        <v>50</v>
      </c>
      <c r="B618" s="55">
        <v>0</v>
      </c>
      <c r="C618" s="55">
        <v>0</v>
      </c>
      <c r="D618" s="55">
        <v>1</v>
      </c>
      <c r="E618" s="55">
        <v>228</v>
      </c>
      <c r="F618" s="55">
        <f>ROUND(Source!AY610,O618)</f>
        <v>142349.5</v>
      </c>
      <c r="G618" s="55" t="s">
        <v>174</v>
      </c>
      <c r="H618" s="55" t="s">
        <v>175</v>
      </c>
      <c r="I618" s="55"/>
      <c r="J618" s="55"/>
      <c r="K618" s="55">
        <v>228</v>
      </c>
      <c r="L618" s="55">
        <v>7</v>
      </c>
      <c r="M618" s="55">
        <v>3</v>
      </c>
      <c r="N618" s="55"/>
      <c r="O618" s="55">
        <v>2</v>
      </c>
      <c r="P618" s="55"/>
      <c r="Q618" s="55"/>
      <c r="R618" s="55"/>
      <c r="S618" s="55"/>
      <c r="T618" s="55"/>
      <c r="U618" s="55"/>
      <c r="V618" s="55"/>
      <c r="W618" s="55">
        <v>142349.5</v>
      </c>
      <c r="X618" s="55">
        <v>1</v>
      </c>
      <c r="Y618" s="55">
        <v>142349.5</v>
      </c>
      <c r="Z618" s="55"/>
      <c r="AA618" s="55"/>
      <c r="AB618" s="55"/>
    </row>
    <row r="619" spans="1:206">
      <c r="A619" s="55">
        <v>50</v>
      </c>
      <c r="B619" s="55">
        <v>0</v>
      </c>
      <c r="C619" s="55">
        <v>0</v>
      </c>
      <c r="D619" s="55">
        <v>1</v>
      </c>
      <c r="E619" s="55">
        <v>216</v>
      </c>
      <c r="F619" s="55">
        <f>ROUND(Source!AP610,O619)</f>
        <v>0</v>
      </c>
      <c r="G619" s="55" t="s">
        <v>176</v>
      </c>
      <c r="H619" s="55" t="s">
        <v>177</v>
      </c>
      <c r="I619" s="55"/>
      <c r="J619" s="55"/>
      <c r="K619" s="55">
        <v>216</v>
      </c>
      <c r="L619" s="55">
        <v>8</v>
      </c>
      <c r="M619" s="55">
        <v>3</v>
      </c>
      <c r="N619" s="55"/>
      <c r="O619" s="55">
        <v>2</v>
      </c>
      <c r="P619" s="55"/>
      <c r="Q619" s="55"/>
      <c r="R619" s="55"/>
      <c r="S619" s="55"/>
      <c r="T619" s="55"/>
      <c r="U619" s="55"/>
      <c r="V619" s="55"/>
      <c r="W619" s="55">
        <v>0</v>
      </c>
      <c r="X619" s="55">
        <v>1</v>
      </c>
      <c r="Y619" s="55">
        <v>0</v>
      </c>
      <c r="Z619" s="55"/>
      <c r="AA619" s="55"/>
      <c r="AB619" s="55"/>
    </row>
    <row r="620" spans="1:206">
      <c r="A620" s="55">
        <v>50</v>
      </c>
      <c r="B620" s="55">
        <v>0</v>
      </c>
      <c r="C620" s="55">
        <v>0</v>
      </c>
      <c r="D620" s="55">
        <v>1</v>
      </c>
      <c r="E620" s="55">
        <v>223</v>
      </c>
      <c r="F620" s="55">
        <f>ROUND(Source!AQ610,O620)</f>
        <v>0</v>
      </c>
      <c r="G620" s="55" t="s">
        <v>178</v>
      </c>
      <c r="H620" s="55" t="s">
        <v>179</v>
      </c>
      <c r="I620" s="55"/>
      <c r="J620" s="55"/>
      <c r="K620" s="55">
        <v>223</v>
      </c>
      <c r="L620" s="55">
        <v>9</v>
      </c>
      <c r="M620" s="55">
        <v>3</v>
      </c>
      <c r="N620" s="55"/>
      <c r="O620" s="55">
        <v>2</v>
      </c>
      <c r="P620" s="55"/>
      <c r="Q620" s="55"/>
      <c r="R620" s="55"/>
      <c r="S620" s="55"/>
      <c r="T620" s="55"/>
      <c r="U620" s="55"/>
      <c r="V620" s="55"/>
      <c r="W620" s="55">
        <v>0</v>
      </c>
      <c r="X620" s="55">
        <v>1</v>
      </c>
      <c r="Y620" s="55">
        <v>0</v>
      </c>
      <c r="Z620" s="55"/>
      <c r="AA620" s="55"/>
      <c r="AB620" s="55"/>
    </row>
    <row r="621" spans="1:206">
      <c r="A621" s="55">
        <v>50</v>
      </c>
      <c r="B621" s="55">
        <v>0</v>
      </c>
      <c r="C621" s="55">
        <v>0</v>
      </c>
      <c r="D621" s="55">
        <v>1</v>
      </c>
      <c r="E621" s="55">
        <v>229</v>
      </c>
      <c r="F621" s="55">
        <f>ROUND(Source!AZ610,O621)</f>
        <v>0</v>
      </c>
      <c r="G621" s="55" t="s">
        <v>180</v>
      </c>
      <c r="H621" s="55" t="s">
        <v>181</v>
      </c>
      <c r="I621" s="55"/>
      <c r="J621" s="55"/>
      <c r="K621" s="55">
        <v>229</v>
      </c>
      <c r="L621" s="55">
        <v>10</v>
      </c>
      <c r="M621" s="55">
        <v>3</v>
      </c>
      <c r="N621" s="55"/>
      <c r="O621" s="55">
        <v>2</v>
      </c>
      <c r="P621" s="55"/>
      <c r="Q621" s="55"/>
      <c r="R621" s="55"/>
      <c r="S621" s="55"/>
      <c r="T621" s="55"/>
      <c r="U621" s="55"/>
      <c r="V621" s="55"/>
      <c r="W621" s="55">
        <v>0</v>
      </c>
      <c r="X621" s="55">
        <v>1</v>
      </c>
      <c r="Y621" s="55">
        <v>0</v>
      </c>
      <c r="Z621" s="55"/>
      <c r="AA621" s="55"/>
      <c r="AB621" s="55"/>
    </row>
    <row r="622" spans="1:206">
      <c r="A622" s="55">
        <v>50</v>
      </c>
      <c r="B622" s="55">
        <v>0</v>
      </c>
      <c r="C622" s="55">
        <v>0</v>
      </c>
      <c r="D622" s="55">
        <v>1</v>
      </c>
      <c r="E622" s="55">
        <v>203</v>
      </c>
      <c r="F622" s="55">
        <f>ROUND(Source!Q610,O622)</f>
        <v>96948.89</v>
      </c>
      <c r="G622" s="55" t="s">
        <v>182</v>
      </c>
      <c r="H622" s="55" t="s">
        <v>183</v>
      </c>
      <c r="I622" s="55"/>
      <c r="J622" s="55"/>
      <c r="K622" s="55">
        <v>203</v>
      </c>
      <c r="L622" s="55">
        <v>11</v>
      </c>
      <c r="M622" s="55">
        <v>3</v>
      </c>
      <c r="N622" s="55"/>
      <c r="O622" s="55">
        <v>2</v>
      </c>
      <c r="P622" s="55"/>
      <c r="Q622" s="55"/>
      <c r="R622" s="55"/>
      <c r="S622" s="55"/>
      <c r="T622" s="55"/>
      <c r="U622" s="55"/>
      <c r="V622" s="55"/>
      <c r="W622" s="55">
        <v>96948.89</v>
      </c>
      <c r="X622" s="55">
        <v>1</v>
      </c>
      <c r="Y622" s="55">
        <v>96948.89</v>
      </c>
      <c r="Z622" s="55"/>
      <c r="AA622" s="55"/>
      <c r="AB622" s="55"/>
    </row>
    <row r="623" spans="1:206">
      <c r="A623" s="55">
        <v>50</v>
      </c>
      <c r="B623" s="55">
        <v>0</v>
      </c>
      <c r="C623" s="55">
        <v>0</v>
      </c>
      <c r="D623" s="55">
        <v>1</v>
      </c>
      <c r="E623" s="55">
        <v>231</v>
      </c>
      <c r="F623" s="55">
        <f>ROUND(Source!BB610,O623)</f>
        <v>0</v>
      </c>
      <c r="G623" s="55" t="s">
        <v>184</v>
      </c>
      <c r="H623" s="55" t="s">
        <v>185</v>
      </c>
      <c r="I623" s="55"/>
      <c r="J623" s="55"/>
      <c r="K623" s="55">
        <v>231</v>
      </c>
      <c r="L623" s="55">
        <v>12</v>
      </c>
      <c r="M623" s="55">
        <v>3</v>
      </c>
      <c r="N623" s="55"/>
      <c r="O623" s="55">
        <v>2</v>
      </c>
      <c r="P623" s="55"/>
      <c r="Q623" s="55"/>
      <c r="R623" s="55"/>
      <c r="S623" s="55"/>
      <c r="T623" s="55"/>
      <c r="U623" s="55"/>
      <c r="V623" s="55"/>
      <c r="W623" s="55">
        <v>0</v>
      </c>
      <c r="X623" s="55">
        <v>1</v>
      </c>
      <c r="Y623" s="55">
        <v>0</v>
      </c>
      <c r="Z623" s="55"/>
      <c r="AA623" s="55"/>
      <c r="AB623" s="55"/>
    </row>
    <row r="624" spans="1:206">
      <c r="A624" s="55">
        <v>50</v>
      </c>
      <c r="B624" s="55">
        <v>0</v>
      </c>
      <c r="C624" s="55">
        <v>0</v>
      </c>
      <c r="D624" s="55">
        <v>1</v>
      </c>
      <c r="E624" s="55">
        <v>204</v>
      </c>
      <c r="F624" s="55">
        <f>ROUND(Source!R610,O624)</f>
        <v>50374.32</v>
      </c>
      <c r="G624" s="55" t="s">
        <v>186</v>
      </c>
      <c r="H624" s="55" t="s">
        <v>187</v>
      </c>
      <c r="I624" s="55"/>
      <c r="J624" s="55"/>
      <c r="K624" s="55">
        <v>204</v>
      </c>
      <c r="L624" s="55">
        <v>13</v>
      </c>
      <c r="M624" s="55">
        <v>3</v>
      </c>
      <c r="N624" s="55"/>
      <c r="O624" s="55">
        <v>2</v>
      </c>
      <c r="P624" s="55"/>
      <c r="Q624" s="55"/>
      <c r="R624" s="55"/>
      <c r="S624" s="55"/>
      <c r="T624" s="55"/>
      <c r="U624" s="55"/>
      <c r="V624" s="55"/>
      <c r="W624" s="55">
        <v>50374.32</v>
      </c>
      <c r="X624" s="55">
        <v>1</v>
      </c>
      <c r="Y624" s="55">
        <v>50374.32</v>
      </c>
      <c r="Z624" s="55"/>
      <c r="AA624" s="55"/>
      <c r="AB624" s="55"/>
    </row>
    <row r="625" spans="1:28">
      <c r="A625" s="55">
        <v>50</v>
      </c>
      <c r="B625" s="55">
        <v>0</v>
      </c>
      <c r="C625" s="55">
        <v>0</v>
      </c>
      <c r="D625" s="55">
        <v>1</v>
      </c>
      <c r="E625" s="55">
        <v>205</v>
      </c>
      <c r="F625" s="55">
        <f>ROUND(Source!S610,O625)</f>
        <v>26319</v>
      </c>
      <c r="G625" s="55" t="s">
        <v>188</v>
      </c>
      <c r="H625" s="55" t="s">
        <v>189</v>
      </c>
      <c r="I625" s="55"/>
      <c r="J625" s="55"/>
      <c r="K625" s="55">
        <v>205</v>
      </c>
      <c r="L625" s="55">
        <v>14</v>
      </c>
      <c r="M625" s="55">
        <v>3</v>
      </c>
      <c r="N625" s="55"/>
      <c r="O625" s="55">
        <v>2</v>
      </c>
      <c r="P625" s="55"/>
      <c r="Q625" s="55"/>
      <c r="R625" s="55"/>
      <c r="S625" s="55"/>
      <c r="T625" s="55"/>
      <c r="U625" s="55"/>
      <c r="V625" s="55"/>
      <c r="W625" s="55">
        <v>26319</v>
      </c>
      <c r="X625" s="55">
        <v>1</v>
      </c>
      <c r="Y625" s="55">
        <v>26319</v>
      </c>
      <c r="Z625" s="55"/>
      <c r="AA625" s="55"/>
      <c r="AB625" s="55"/>
    </row>
    <row r="626" spans="1:28">
      <c r="A626" s="55">
        <v>50</v>
      </c>
      <c r="B626" s="55">
        <v>0</v>
      </c>
      <c r="C626" s="55">
        <v>0</v>
      </c>
      <c r="D626" s="55">
        <v>1</v>
      </c>
      <c r="E626" s="55">
        <v>232</v>
      </c>
      <c r="F626" s="55">
        <f>ROUND(Source!BC610,O626)</f>
        <v>0</v>
      </c>
      <c r="G626" s="55" t="s">
        <v>190</v>
      </c>
      <c r="H626" s="55" t="s">
        <v>191</v>
      </c>
      <c r="I626" s="55"/>
      <c r="J626" s="55"/>
      <c r="K626" s="55">
        <v>232</v>
      </c>
      <c r="L626" s="55">
        <v>15</v>
      </c>
      <c r="M626" s="55">
        <v>3</v>
      </c>
      <c r="N626" s="55"/>
      <c r="O626" s="55">
        <v>2</v>
      </c>
      <c r="P626" s="55"/>
      <c r="Q626" s="55"/>
      <c r="R626" s="55"/>
      <c r="S626" s="55"/>
      <c r="T626" s="55"/>
      <c r="U626" s="55"/>
      <c r="V626" s="55"/>
      <c r="W626" s="55">
        <v>0</v>
      </c>
      <c r="X626" s="55">
        <v>1</v>
      </c>
      <c r="Y626" s="55">
        <v>0</v>
      </c>
      <c r="Z626" s="55"/>
      <c r="AA626" s="55"/>
      <c r="AB626" s="55"/>
    </row>
    <row r="627" spans="1:28">
      <c r="A627" s="55">
        <v>50</v>
      </c>
      <c r="B627" s="55">
        <v>0</v>
      </c>
      <c r="C627" s="55">
        <v>0</v>
      </c>
      <c r="D627" s="55">
        <v>1</v>
      </c>
      <c r="E627" s="55">
        <v>214</v>
      </c>
      <c r="F627" s="55">
        <f>ROUND(Source!AS610,O627)</f>
        <v>0</v>
      </c>
      <c r="G627" s="55" t="s">
        <v>192</v>
      </c>
      <c r="H627" s="55" t="s">
        <v>193</v>
      </c>
      <c r="I627" s="55"/>
      <c r="J627" s="55"/>
      <c r="K627" s="55">
        <v>214</v>
      </c>
      <c r="L627" s="55">
        <v>16</v>
      </c>
      <c r="M627" s="55">
        <v>3</v>
      </c>
      <c r="N627" s="55"/>
      <c r="O627" s="55">
        <v>2</v>
      </c>
      <c r="P627" s="55"/>
      <c r="Q627" s="55"/>
      <c r="R627" s="55"/>
      <c r="S627" s="55"/>
      <c r="T627" s="55"/>
      <c r="U627" s="55"/>
      <c r="V627" s="55"/>
      <c r="W627" s="55">
        <v>0</v>
      </c>
      <c r="X627" s="55">
        <v>1</v>
      </c>
      <c r="Y627" s="55">
        <v>0</v>
      </c>
      <c r="Z627" s="55"/>
      <c r="AA627" s="55"/>
      <c r="AB627" s="55"/>
    </row>
    <row r="628" spans="1:28">
      <c r="A628" s="55">
        <v>50</v>
      </c>
      <c r="B628" s="55">
        <v>0</v>
      </c>
      <c r="C628" s="55">
        <v>0</v>
      </c>
      <c r="D628" s="55">
        <v>1</v>
      </c>
      <c r="E628" s="55">
        <v>215</v>
      </c>
      <c r="F628" s="55">
        <f>ROUND(Source!AT610,O628)</f>
        <v>0</v>
      </c>
      <c r="G628" s="55" t="s">
        <v>194</v>
      </c>
      <c r="H628" s="55" t="s">
        <v>195</v>
      </c>
      <c r="I628" s="55"/>
      <c r="J628" s="55"/>
      <c r="K628" s="55">
        <v>215</v>
      </c>
      <c r="L628" s="55">
        <v>17</v>
      </c>
      <c r="M628" s="55">
        <v>3</v>
      </c>
      <c r="N628" s="55"/>
      <c r="O628" s="55">
        <v>2</v>
      </c>
      <c r="P628" s="55"/>
      <c r="Q628" s="55"/>
      <c r="R628" s="55"/>
      <c r="S628" s="55"/>
      <c r="T628" s="55"/>
      <c r="U628" s="55"/>
      <c r="V628" s="55"/>
      <c r="W628" s="55">
        <v>0</v>
      </c>
      <c r="X628" s="55">
        <v>1</v>
      </c>
      <c r="Y628" s="55">
        <v>0</v>
      </c>
      <c r="Z628" s="55"/>
      <c r="AA628" s="55"/>
      <c r="AB628" s="55"/>
    </row>
    <row r="629" spans="1:28">
      <c r="A629" s="55">
        <v>50</v>
      </c>
      <c r="B629" s="55">
        <v>0</v>
      </c>
      <c r="C629" s="55">
        <v>0</v>
      </c>
      <c r="D629" s="55">
        <v>1</v>
      </c>
      <c r="E629" s="55">
        <v>217</v>
      </c>
      <c r="F629" s="55">
        <f>ROUND(Source!AU610,O629)</f>
        <v>306412.83</v>
      </c>
      <c r="G629" s="55" t="s">
        <v>196</v>
      </c>
      <c r="H629" s="55" t="s">
        <v>197</v>
      </c>
      <c r="I629" s="55"/>
      <c r="J629" s="55"/>
      <c r="K629" s="55">
        <v>217</v>
      </c>
      <c r="L629" s="55">
        <v>18</v>
      </c>
      <c r="M629" s="55">
        <v>3</v>
      </c>
      <c r="N629" s="55"/>
      <c r="O629" s="55">
        <v>2</v>
      </c>
      <c r="P629" s="55"/>
      <c r="Q629" s="55"/>
      <c r="R629" s="55"/>
      <c r="S629" s="55"/>
      <c r="T629" s="55"/>
      <c r="U629" s="55"/>
      <c r="V629" s="55"/>
      <c r="W629" s="55">
        <v>306412.83</v>
      </c>
      <c r="X629" s="55">
        <v>1</v>
      </c>
      <c r="Y629" s="55">
        <v>306412.83</v>
      </c>
      <c r="Z629" s="55"/>
      <c r="AA629" s="55"/>
      <c r="AB629" s="55"/>
    </row>
    <row r="630" spans="1:28">
      <c r="A630" s="55">
        <v>50</v>
      </c>
      <c r="B630" s="55">
        <v>0</v>
      </c>
      <c r="C630" s="55">
        <v>0</v>
      </c>
      <c r="D630" s="55">
        <v>1</v>
      </c>
      <c r="E630" s="55">
        <v>230</v>
      </c>
      <c r="F630" s="55">
        <f>ROUND(Source!BA610,O630)</f>
        <v>0</v>
      </c>
      <c r="G630" s="55" t="s">
        <v>198</v>
      </c>
      <c r="H630" s="55" t="s">
        <v>199</v>
      </c>
      <c r="I630" s="55"/>
      <c r="J630" s="55"/>
      <c r="K630" s="55">
        <v>230</v>
      </c>
      <c r="L630" s="55">
        <v>19</v>
      </c>
      <c r="M630" s="55">
        <v>3</v>
      </c>
      <c r="N630" s="55"/>
      <c r="O630" s="55">
        <v>2</v>
      </c>
      <c r="P630" s="55"/>
      <c r="Q630" s="55"/>
      <c r="R630" s="55"/>
      <c r="S630" s="55"/>
      <c r="T630" s="55"/>
      <c r="U630" s="55"/>
      <c r="V630" s="55"/>
      <c r="W630" s="55">
        <v>0</v>
      </c>
      <c r="X630" s="55">
        <v>1</v>
      </c>
      <c r="Y630" s="55">
        <v>0</v>
      </c>
      <c r="Z630" s="55"/>
      <c r="AA630" s="55"/>
      <c r="AB630" s="55"/>
    </row>
    <row r="631" spans="1:28">
      <c r="A631" s="55">
        <v>50</v>
      </c>
      <c r="B631" s="55">
        <v>0</v>
      </c>
      <c r="C631" s="55">
        <v>0</v>
      </c>
      <c r="D631" s="55">
        <v>1</v>
      </c>
      <c r="E631" s="55">
        <v>206</v>
      </c>
      <c r="F631" s="55">
        <f>ROUND(Source!T610,O631)</f>
        <v>0</v>
      </c>
      <c r="G631" s="55" t="s">
        <v>200</v>
      </c>
      <c r="H631" s="55" t="s">
        <v>201</v>
      </c>
      <c r="I631" s="55"/>
      <c r="J631" s="55"/>
      <c r="K631" s="55">
        <v>206</v>
      </c>
      <c r="L631" s="55">
        <v>20</v>
      </c>
      <c r="M631" s="55">
        <v>3</v>
      </c>
      <c r="N631" s="55"/>
      <c r="O631" s="55">
        <v>2</v>
      </c>
      <c r="P631" s="55"/>
      <c r="Q631" s="55"/>
      <c r="R631" s="55"/>
      <c r="S631" s="55"/>
      <c r="T631" s="55"/>
      <c r="U631" s="55"/>
      <c r="V631" s="55"/>
      <c r="W631" s="55">
        <v>0</v>
      </c>
      <c r="X631" s="55">
        <v>1</v>
      </c>
      <c r="Y631" s="55">
        <v>0</v>
      </c>
      <c r="Z631" s="55"/>
      <c r="AA631" s="55"/>
      <c r="AB631" s="55"/>
    </row>
    <row r="632" spans="1:28">
      <c r="A632" s="55">
        <v>50</v>
      </c>
      <c r="B632" s="55">
        <v>0</v>
      </c>
      <c r="C632" s="55">
        <v>0</v>
      </c>
      <c r="D632" s="55">
        <v>1</v>
      </c>
      <c r="E632" s="55">
        <v>207</v>
      </c>
      <c r="F632" s="55">
        <f>Source!U610</f>
        <v>102</v>
      </c>
      <c r="G632" s="55" t="s">
        <v>202</v>
      </c>
      <c r="H632" s="55" t="s">
        <v>203</v>
      </c>
      <c r="I632" s="55"/>
      <c r="J632" s="55"/>
      <c r="K632" s="55">
        <v>207</v>
      </c>
      <c r="L632" s="55">
        <v>21</v>
      </c>
      <c r="M632" s="55">
        <v>3</v>
      </c>
      <c r="N632" s="55"/>
      <c r="O632" s="55">
        <v>-1</v>
      </c>
      <c r="P632" s="55"/>
      <c r="Q632" s="55"/>
      <c r="R632" s="55"/>
      <c r="S632" s="55"/>
      <c r="T632" s="55"/>
      <c r="U632" s="55"/>
      <c r="V632" s="55"/>
      <c r="W632" s="55">
        <v>102</v>
      </c>
      <c r="X632" s="55">
        <v>1</v>
      </c>
      <c r="Y632" s="55">
        <v>102</v>
      </c>
      <c r="Z632" s="55"/>
      <c r="AA632" s="55"/>
      <c r="AB632" s="55"/>
    </row>
    <row r="633" spans="1:28">
      <c r="A633" s="55">
        <v>50</v>
      </c>
      <c r="B633" s="55">
        <v>0</v>
      </c>
      <c r="C633" s="55">
        <v>0</v>
      </c>
      <c r="D633" s="55">
        <v>1</v>
      </c>
      <c r="E633" s="55">
        <v>208</v>
      </c>
      <c r="F633" s="55">
        <f>Source!V610</f>
        <v>0</v>
      </c>
      <c r="G633" s="55" t="s">
        <v>204</v>
      </c>
      <c r="H633" s="55" t="s">
        <v>205</v>
      </c>
      <c r="I633" s="55"/>
      <c r="J633" s="55"/>
      <c r="K633" s="55">
        <v>208</v>
      </c>
      <c r="L633" s="55">
        <v>22</v>
      </c>
      <c r="M633" s="55">
        <v>3</v>
      </c>
      <c r="N633" s="55"/>
      <c r="O633" s="55">
        <v>-1</v>
      </c>
      <c r="P633" s="55"/>
      <c r="Q633" s="55"/>
      <c r="R633" s="55"/>
      <c r="S633" s="55"/>
      <c r="T633" s="55"/>
      <c r="U633" s="55"/>
      <c r="V633" s="55"/>
      <c r="W633" s="55">
        <v>0</v>
      </c>
      <c r="X633" s="55">
        <v>1</v>
      </c>
      <c r="Y633" s="55">
        <v>0</v>
      </c>
      <c r="Z633" s="55"/>
      <c r="AA633" s="55"/>
      <c r="AB633" s="55"/>
    </row>
    <row r="634" spans="1:28">
      <c r="A634" s="55">
        <v>50</v>
      </c>
      <c r="B634" s="55">
        <v>0</v>
      </c>
      <c r="C634" s="55">
        <v>0</v>
      </c>
      <c r="D634" s="55">
        <v>1</v>
      </c>
      <c r="E634" s="55">
        <v>209</v>
      </c>
      <c r="F634" s="55">
        <f>ROUND(Source!W610,O634)</f>
        <v>0</v>
      </c>
      <c r="G634" s="55" t="s">
        <v>206</v>
      </c>
      <c r="H634" s="55" t="s">
        <v>207</v>
      </c>
      <c r="I634" s="55"/>
      <c r="J634" s="55"/>
      <c r="K634" s="55">
        <v>209</v>
      </c>
      <c r="L634" s="55">
        <v>23</v>
      </c>
      <c r="M634" s="55">
        <v>3</v>
      </c>
      <c r="N634" s="55"/>
      <c r="O634" s="55">
        <v>2</v>
      </c>
      <c r="P634" s="55"/>
      <c r="Q634" s="55"/>
      <c r="R634" s="55"/>
      <c r="S634" s="55"/>
      <c r="T634" s="55"/>
      <c r="U634" s="55"/>
      <c r="V634" s="55"/>
      <c r="W634" s="55">
        <v>0</v>
      </c>
      <c r="X634" s="55">
        <v>1</v>
      </c>
      <c r="Y634" s="55">
        <v>0</v>
      </c>
      <c r="Z634" s="55"/>
      <c r="AA634" s="55"/>
      <c r="AB634" s="55"/>
    </row>
    <row r="635" spans="1:28">
      <c r="A635" s="55">
        <v>50</v>
      </c>
      <c r="B635" s="55">
        <v>0</v>
      </c>
      <c r="C635" s="55">
        <v>0</v>
      </c>
      <c r="D635" s="55">
        <v>1</v>
      </c>
      <c r="E635" s="55">
        <v>233</v>
      </c>
      <c r="F635" s="55">
        <f>ROUND(Source!BD610,O635)</f>
        <v>0</v>
      </c>
      <c r="G635" s="55" t="s">
        <v>208</v>
      </c>
      <c r="H635" s="55" t="s">
        <v>209</v>
      </c>
      <c r="I635" s="55"/>
      <c r="J635" s="55"/>
      <c r="K635" s="55">
        <v>233</v>
      </c>
      <c r="L635" s="55">
        <v>24</v>
      </c>
      <c r="M635" s="55">
        <v>3</v>
      </c>
      <c r="N635" s="55"/>
      <c r="O635" s="55">
        <v>2</v>
      </c>
      <c r="P635" s="55"/>
      <c r="Q635" s="55"/>
      <c r="R635" s="55"/>
      <c r="S635" s="55"/>
      <c r="T635" s="55"/>
      <c r="U635" s="55"/>
      <c r="V635" s="55"/>
      <c r="W635" s="55">
        <v>0</v>
      </c>
      <c r="X635" s="55">
        <v>1</v>
      </c>
      <c r="Y635" s="55">
        <v>0</v>
      </c>
      <c r="Z635" s="55"/>
      <c r="AA635" s="55"/>
      <c r="AB635" s="55"/>
    </row>
    <row r="636" spans="1:28">
      <c r="A636" s="55">
        <v>50</v>
      </c>
      <c r="B636" s="55">
        <v>0</v>
      </c>
      <c r="C636" s="55">
        <v>0</v>
      </c>
      <c r="D636" s="55">
        <v>1</v>
      </c>
      <c r="E636" s="55">
        <v>210</v>
      </c>
      <c r="F636" s="55">
        <f>ROUND(Source!X610,O636)</f>
        <v>18423.3</v>
      </c>
      <c r="G636" s="55" t="s">
        <v>210</v>
      </c>
      <c r="H636" s="55" t="s">
        <v>211</v>
      </c>
      <c r="I636" s="55"/>
      <c r="J636" s="55"/>
      <c r="K636" s="55">
        <v>210</v>
      </c>
      <c r="L636" s="55">
        <v>25</v>
      </c>
      <c r="M636" s="55">
        <v>3</v>
      </c>
      <c r="N636" s="55"/>
      <c r="O636" s="55">
        <v>2</v>
      </c>
      <c r="P636" s="55"/>
      <c r="Q636" s="55"/>
      <c r="R636" s="55"/>
      <c r="S636" s="55"/>
      <c r="T636" s="55"/>
      <c r="U636" s="55"/>
      <c r="V636" s="55"/>
      <c r="W636" s="55">
        <v>18423.3</v>
      </c>
      <c r="X636" s="55">
        <v>1</v>
      </c>
      <c r="Y636" s="55">
        <v>18423.3</v>
      </c>
      <c r="Z636" s="55"/>
      <c r="AA636" s="55"/>
      <c r="AB636" s="55"/>
    </row>
    <row r="637" spans="1:28">
      <c r="A637" s="55">
        <v>50</v>
      </c>
      <c r="B637" s="55">
        <v>0</v>
      </c>
      <c r="C637" s="55">
        <v>0</v>
      </c>
      <c r="D637" s="55">
        <v>1</v>
      </c>
      <c r="E637" s="55">
        <v>211</v>
      </c>
      <c r="F637" s="55">
        <f>ROUND(Source!Y610,O637)</f>
        <v>2631.9</v>
      </c>
      <c r="G637" s="55" t="s">
        <v>212</v>
      </c>
      <c r="H637" s="55" t="s">
        <v>213</v>
      </c>
      <c r="I637" s="55"/>
      <c r="J637" s="55"/>
      <c r="K637" s="55">
        <v>211</v>
      </c>
      <c r="L637" s="55">
        <v>26</v>
      </c>
      <c r="M637" s="55">
        <v>3</v>
      </c>
      <c r="N637" s="55"/>
      <c r="O637" s="55">
        <v>2</v>
      </c>
      <c r="P637" s="55"/>
      <c r="Q637" s="55"/>
      <c r="R637" s="55"/>
      <c r="S637" s="55"/>
      <c r="T637" s="55"/>
      <c r="U637" s="55"/>
      <c r="V637" s="55"/>
      <c r="W637" s="55">
        <v>2631.9</v>
      </c>
      <c r="X637" s="55">
        <v>1</v>
      </c>
      <c r="Y637" s="55">
        <v>2631.9</v>
      </c>
      <c r="Z637" s="55"/>
      <c r="AA637" s="55"/>
      <c r="AB637" s="55"/>
    </row>
    <row r="638" spans="1:28">
      <c r="A638" s="55">
        <v>50</v>
      </c>
      <c r="B638" s="55">
        <v>0</v>
      </c>
      <c r="C638" s="55">
        <v>0</v>
      </c>
      <c r="D638" s="55">
        <v>1</v>
      </c>
      <c r="E638" s="55">
        <v>224</v>
      </c>
      <c r="F638" s="55">
        <f>ROUND(Source!AR610,O638)</f>
        <v>306412.83</v>
      </c>
      <c r="G638" s="55" t="s">
        <v>214</v>
      </c>
      <c r="H638" s="55" t="s">
        <v>215</v>
      </c>
      <c r="I638" s="55"/>
      <c r="J638" s="55"/>
      <c r="K638" s="55">
        <v>224</v>
      </c>
      <c r="L638" s="55">
        <v>27</v>
      </c>
      <c r="M638" s="55">
        <v>3</v>
      </c>
      <c r="N638" s="55"/>
      <c r="O638" s="55">
        <v>2</v>
      </c>
      <c r="P638" s="55"/>
      <c r="Q638" s="55"/>
      <c r="R638" s="55"/>
      <c r="S638" s="55"/>
      <c r="T638" s="55"/>
      <c r="U638" s="55"/>
      <c r="V638" s="55"/>
      <c r="W638" s="55">
        <v>306412.83</v>
      </c>
      <c r="X638" s="55">
        <v>1</v>
      </c>
      <c r="Y638" s="55">
        <v>306412.83</v>
      </c>
      <c r="Z638" s="55"/>
      <c r="AA638" s="55"/>
      <c r="AB638" s="55"/>
    </row>
    <row r="639" spans="1:28">
      <c r="A639" s="55">
        <v>50</v>
      </c>
      <c r="B639" s="55">
        <v>1</v>
      </c>
      <c r="C639" s="55">
        <v>0</v>
      </c>
      <c r="D639" s="55">
        <v>2</v>
      </c>
      <c r="E639" s="55">
        <v>0</v>
      </c>
      <c r="F639" s="55">
        <f>ROUND(F638,O639)</f>
        <v>306412.83</v>
      </c>
      <c r="G639" s="55" t="s">
        <v>216</v>
      </c>
      <c r="H639" s="55" t="s">
        <v>217</v>
      </c>
      <c r="I639" s="55"/>
      <c r="J639" s="55"/>
      <c r="K639" s="55">
        <v>212</v>
      </c>
      <c r="L639" s="55">
        <v>28</v>
      </c>
      <c r="M639" s="55">
        <v>0</v>
      </c>
      <c r="N639" s="55"/>
      <c r="O639" s="55">
        <v>2</v>
      </c>
      <c r="P639" s="55"/>
      <c r="Q639" s="55"/>
      <c r="R639" s="55"/>
      <c r="S639" s="55"/>
      <c r="T639" s="55"/>
      <c r="U639" s="55"/>
      <c r="V639" s="55"/>
      <c r="W639" s="55">
        <v>306412.83</v>
      </c>
      <c r="X639" s="55">
        <v>1</v>
      </c>
      <c r="Y639" s="55">
        <v>306412.83</v>
      </c>
      <c r="Z639" s="55"/>
      <c r="AA639" s="55"/>
      <c r="AB639" s="55"/>
    </row>
    <row r="640" spans="1:28">
      <c r="A640" s="55">
        <v>50</v>
      </c>
      <c r="B640" s="55">
        <v>1</v>
      </c>
      <c r="C640" s="55">
        <v>0</v>
      </c>
      <c r="D640" s="55">
        <v>2</v>
      </c>
      <c r="E640" s="55">
        <v>0</v>
      </c>
      <c r="F640" s="55">
        <f>ROUND(F639*0.2,O640)</f>
        <v>61282.57</v>
      </c>
      <c r="G640" s="55" t="s">
        <v>218</v>
      </c>
      <c r="H640" s="55" t="s">
        <v>219</v>
      </c>
      <c r="I640" s="55"/>
      <c r="J640" s="55"/>
      <c r="K640" s="55">
        <v>212</v>
      </c>
      <c r="L640" s="55">
        <v>29</v>
      </c>
      <c r="M640" s="55">
        <v>0</v>
      </c>
      <c r="N640" s="55"/>
      <c r="O640" s="55">
        <v>2</v>
      </c>
      <c r="P640" s="55"/>
      <c r="Q640" s="55"/>
      <c r="R640" s="55"/>
      <c r="S640" s="55"/>
      <c r="T640" s="55"/>
      <c r="U640" s="55"/>
      <c r="V640" s="55"/>
      <c r="W640" s="55">
        <v>61282.57</v>
      </c>
      <c r="X640" s="55">
        <v>1</v>
      </c>
      <c r="Y640" s="55">
        <v>61282.57</v>
      </c>
      <c r="Z640" s="55"/>
      <c r="AA640" s="55"/>
      <c r="AB640" s="55"/>
    </row>
    <row r="641" spans="1:245">
      <c r="A641" s="55">
        <v>50</v>
      </c>
      <c r="B641" s="55">
        <v>1</v>
      </c>
      <c r="C641" s="55">
        <v>0</v>
      </c>
      <c r="D641" s="55">
        <v>2</v>
      </c>
      <c r="E641" s="55">
        <v>213</v>
      </c>
      <c r="F641" s="55">
        <f>ROUND(F639+F640,O641)</f>
        <v>367695.4</v>
      </c>
      <c r="G641" s="55" t="s">
        <v>220</v>
      </c>
      <c r="H641" s="55" t="s">
        <v>214</v>
      </c>
      <c r="I641" s="55"/>
      <c r="J641" s="55"/>
      <c r="K641" s="55">
        <v>212</v>
      </c>
      <c r="L641" s="55">
        <v>30</v>
      </c>
      <c r="M641" s="55">
        <v>0</v>
      </c>
      <c r="N641" s="55"/>
      <c r="O641" s="55">
        <v>2</v>
      </c>
      <c r="P641" s="55"/>
      <c r="Q641" s="55"/>
      <c r="R641" s="55"/>
      <c r="S641" s="55"/>
      <c r="T641" s="55"/>
      <c r="U641" s="55"/>
      <c r="V641" s="55"/>
      <c r="W641" s="55">
        <v>367695.4</v>
      </c>
      <c r="X641" s="55">
        <v>1</v>
      </c>
      <c r="Y641" s="55">
        <v>367695.4</v>
      </c>
      <c r="Z641" s="55"/>
      <c r="AA641" s="55"/>
      <c r="AB641" s="55"/>
    </row>
    <row r="642" spans="1:245">
      <c r="A642" s="55">
        <v>50</v>
      </c>
      <c r="B642" s="55">
        <v>1</v>
      </c>
      <c r="C642" s="55">
        <v>0</v>
      </c>
      <c r="D642" s="55">
        <v>2</v>
      </c>
      <c r="E642" s="55">
        <v>0</v>
      </c>
      <c r="F642" s="55">
        <f>ROUND(F641*0.5857501461,O642)</f>
        <v>215377.63</v>
      </c>
      <c r="G642" s="55" t="s">
        <v>221</v>
      </c>
      <c r="H642" s="55" t="s">
        <v>222</v>
      </c>
      <c r="I642" s="55"/>
      <c r="J642" s="55"/>
      <c r="K642" s="55">
        <v>212</v>
      </c>
      <c r="L642" s="55">
        <v>31</v>
      </c>
      <c r="M642" s="55">
        <v>0</v>
      </c>
      <c r="N642" s="55"/>
      <c r="O642" s="55">
        <v>2</v>
      </c>
      <c r="P642" s="55"/>
      <c r="Q642" s="55"/>
      <c r="R642" s="55"/>
      <c r="S642" s="55"/>
      <c r="T642" s="55"/>
      <c r="U642" s="55"/>
      <c r="V642" s="55"/>
      <c r="W642" s="55">
        <v>215377.63</v>
      </c>
      <c r="X642" s="55">
        <v>1</v>
      </c>
      <c r="Y642" s="55">
        <v>215377.63</v>
      </c>
      <c r="Z642" s="55"/>
      <c r="AA642" s="55"/>
      <c r="AB642" s="55"/>
    </row>
    <row r="644" spans="1:245">
      <c r="A644" s="52">
        <v>4</v>
      </c>
      <c r="B644" s="52">
        <v>1</v>
      </c>
      <c r="C644" s="52"/>
      <c r="D644" s="52">
        <f>ROW(A734)</f>
        <v>734</v>
      </c>
      <c r="E644" s="52"/>
      <c r="F644" s="52" t="s">
        <v>138</v>
      </c>
      <c r="G644" s="52" t="s">
        <v>72</v>
      </c>
      <c r="H644" s="52"/>
      <c r="I644" s="52">
        <v>0</v>
      </c>
      <c r="J644" s="52"/>
      <c r="K644" s="52">
        <v>-1</v>
      </c>
      <c r="L644" s="52"/>
      <c r="M644" s="52"/>
      <c r="N644" s="52"/>
      <c r="O644" s="52"/>
      <c r="P644" s="52"/>
      <c r="Q644" s="52"/>
      <c r="R644" s="52"/>
      <c r="S644" s="52">
        <v>0</v>
      </c>
      <c r="T644" s="52"/>
      <c r="U644" s="52"/>
      <c r="V644" s="52">
        <v>0</v>
      </c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>
        <v>0</v>
      </c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>
        <v>0</v>
      </c>
    </row>
    <row r="646" spans="1:245">
      <c r="A646" s="53">
        <v>52</v>
      </c>
      <c r="B646" s="53">
        <f t="shared" ref="B646:G646" si="587">B734</f>
        <v>1</v>
      </c>
      <c r="C646" s="53">
        <f t="shared" si="587"/>
        <v>4</v>
      </c>
      <c r="D646" s="53">
        <f t="shared" si="587"/>
        <v>644</v>
      </c>
      <c r="E646" s="53">
        <f t="shared" si="587"/>
        <v>0</v>
      </c>
      <c r="F646" s="53" t="str">
        <f t="shared" si="587"/>
        <v>Новый раздел</v>
      </c>
      <c r="G646" s="53" t="str">
        <f t="shared" si="587"/>
        <v>Мусульманское кладбище, 2-ой Рощинский проезд</v>
      </c>
      <c r="H646" s="53"/>
      <c r="I646" s="53"/>
      <c r="J646" s="53"/>
      <c r="K646" s="53"/>
      <c r="L646" s="53"/>
      <c r="M646" s="53"/>
      <c r="N646" s="53"/>
      <c r="O646" s="53">
        <f t="shared" ref="O646:AT646" si="588">O734</f>
        <v>185249.42</v>
      </c>
      <c r="P646" s="53">
        <f t="shared" si="588"/>
        <v>98730</v>
      </c>
      <c r="Q646" s="53">
        <f t="shared" si="588"/>
        <v>67985.820000000007</v>
      </c>
      <c r="R646" s="53">
        <f t="shared" si="588"/>
        <v>35426.15</v>
      </c>
      <c r="S646" s="53">
        <f t="shared" si="588"/>
        <v>18533.599999999999</v>
      </c>
      <c r="T646" s="53">
        <f t="shared" si="588"/>
        <v>0</v>
      </c>
      <c r="U646" s="53">
        <f t="shared" si="588"/>
        <v>72.400000000000006</v>
      </c>
      <c r="V646" s="53">
        <f t="shared" si="588"/>
        <v>0</v>
      </c>
      <c r="W646" s="53">
        <f t="shared" si="588"/>
        <v>0</v>
      </c>
      <c r="X646" s="53">
        <f t="shared" si="588"/>
        <v>12973.52</v>
      </c>
      <c r="Y646" s="53">
        <f t="shared" si="588"/>
        <v>1853.36</v>
      </c>
      <c r="Z646" s="53">
        <f t="shared" si="588"/>
        <v>0</v>
      </c>
      <c r="AA646" s="53">
        <f t="shared" si="588"/>
        <v>0</v>
      </c>
      <c r="AB646" s="53">
        <f t="shared" si="588"/>
        <v>0</v>
      </c>
      <c r="AC646" s="53">
        <f t="shared" si="588"/>
        <v>0</v>
      </c>
      <c r="AD646" s="53">
        <f t="shared" si="588"/>
        <v>0</v>
      </c>
      <c r="AE646" s="53">
        <f t="shared" si="588"/>
        <v>0</v>
      </c>
      <c r="AF646" s="53">
        <f t="shared" si="588"/>
        <v>0</v>
      </c>
      <c r="AG646" s="53">
        <f t="shared" si="588"/>
        <v>0</v>
      </c>
      <c r="AH646" s="53">
        <f t="shared" si="588"/>
        <v>0</v>
      </c>
      <c r="AI646" s="53">
        <f t="shared" si="588"/>
        <v>0</v>
      </c>
      <c r="AJ646" s="53">
        <f t="shared" si="588"/>
        <v>0</v>
      </c>
      <c r="AK646" s="53">
        <f t="shared" si="588"/>
        <v>0</v>
      </c>
      <c r="AL646" s="53">
        <f t="shared" si="588"/>
        <v>0</v>
      </c>
      <c r="AM646" s="53">
        <f t="shared" si="588"/>
        <v>0</v>
      </c>
      <c r="AN646" s="53">
        <f t="shared" si="588"/>
        <v>0</v>
      </c>
      <c r="AO646" s="53">
        <f t="shared" si="588"/>
        <v>0</v>
      </c>
      <c r="AP646" s="53">
        <f t="shared" si="588"/>
        <v>0</v>
      </c>
      <c r="AQ646" s="53">
        <f t="shared" si="588"/>
        <v>0</v>
      </c>
      <c r="AR646" s="53">
        <f t="shared" si="588"/>
        <v>214050.2</v>
      </c>
      <c r="AS646" s="53">
        <f t="shared" si="588"/>
        <v>0</v>
      </c>
      <c r="AT646" s="53">
        <f t="shared" si="588"/>
        <v>0</v>
      </c>
      <c r="AU646" s="53">
        <f t="shared" ref="AU646:BZ646" si="589">AU734</f>
        <v>214050.2</v>
      </c>
      <c r="AV646" s="53">
        <f t="shared" si="589"/>
        <v>98730</v>
      </c>
      <c r="AW646" s="53">
        <f t="shared" si="589"/>
        <v>98730</v>
      </c>
      <c r="AX646" s="53">
        <f t="shared" si="589"/>
        <v>0</v>
      </c>
      <c r="AY646" s="53">
        <f t="shared" si="589"/>
        <v>98730</v>
      </c>
      <c r="AZ646" s="53">
        <f t="shared" si="589"/>
        <v>0</v>
      </c>
      <c r="BA646" s="53">
        <f t="shared" si="589"/>
        <v>0</v>
      </c>
      <c r="BB646" s="53">
        <f t="shared" si="589"/>
        <v>0</v>
      </c>
      <c r="BC646" s="53">
        <f t="shared" si="589"/>
        <v>0</v>
      </c>
      <c r="BD646" s="53">
        <f t="shared" si="589"/>
        <v>0</v>
      </c>
      <c r="BE646" s="53">
        <f t="shared" si="589"/>
        <v>0</v>
      </c>
      <c r="BF646" s="53">
        <f t="shared" si="589"/>
        <v>0</v>
      </c>
      <c r="BG646" s="53">
        <f t="shared" si="589"/>
        <v>0</v>
      </c>
      <c r="BH646" s="53">
        <f t="shared" si="589"/>
        <v>0</v>
      </c>
      <c r="BI646" s="53">
        <f t="shared" si="589"/>
        <v>0</v>
      </c>
      <c r="BJ646" s="53">
        <f t="shared" si="589"/>
        <v>0</v>
      </c>
      <c r="BK646" s="53">
        <f t="shared" si="589"/>
        <v>0</v>
      </c>
      <c r="BL646" s="53">
        <f t="shared" si="589"/>
        <v>0</v>
      </c>
      <c r="BM646" s="53">
        <f t="shared" si="589"/>
        <v>0</v>
      </c>
      <c r="BN646" s="53">
        <f t="shared" si="589"/>
        <v>0</v>
      </c>
      <c r="BO646" s="53">
        <f t="shared" si="589"/>
        <v>0</v>
      </c>
      <c r="BP646" s="53">
        <f t="shared" si="589"/>
        <v>0</v>
      </c>
      <c r="BQ646" s="53">
        <f t="shared" si="589"/>
        <v>0</v>
      </c>
      <c r="BR646" s="53">
        <f t="shared" si="589"/>
        <v>0</v>
      </c>
      <c r="BS646" s="53">
        <f t="shared" si="589"/>
        <v>0</v>
      </c>
      <c r="BT646" s="53">
        <f t="shared" si="589"/>
        <v>0</v>
      </c>
      <c r="BU646" s="53">
        <f t="shared" si="589"/>
        <v>0</v>
      </c>
      <c r="BV646" s="53">
        <f t="shared" si="589"/>
        <v>0</v>
      </c>
      <c r="BW646" s="53">
        <f t="shared" si="589"/>
        <v>0</v>
      </c>
      <c r="BX646" s="53">
        <f t="shared" si="589"/>
        <v>0</v>
      </c>
      <c r="BY646" s="53">
        <f t="shared" si="589"/>
        <v>0</v>
      </c>
      <c r="BZ646" s="53">
        <f t="shared" si="589"/>
        <v>0</v>
      </c>
      <c r="CA646" s="53">
        <f t="shared" ref="CA646:DF646" si="590">CA734</f>
        <v>0</v>
      </c>
      <c r="CB646" s="53">
        <f t="shared" si="590"/>
        <v>0</v>
      </c>
      <c r="CC646" s="53">
        <f t="shared" si="590"/>
        <v>0</v>
      </c>
      <c r="CD646" s="53">
        <f t="shared" si="590"/>
        <v>0</v>
      </c>
      <c r="CE646" s="53">
        <f t="shared" si="590"/>
        <v>0</v>
      </c>
      <c r="CF646" s="53">
        <f t="shared" si="590"/>
        <v>0</v>
      </c>
      <c r="CG646" s="53">
        <f t="shared" si="590"/>
        <v>0</v>
      </c>
      <c r="CH646" s="53">
        <f t="shared" si="590"/>
        <v>0</v>
      </c>
      <c r="CI646" s="53">
        <f t="shared" si="590"/>
        <v>0</v>
      </c>
      <c r="CJ646" s="53">
        <f t="shared" si="590"/>
        <v>0</v>
      </c>
      <c r="CK646" s="53">
        <f t="shared" si="590"/>
        <v>0</v>
      </c>
      <c r="CL646" s="53">
        <f t="shared" si="590"/>
        <v>0</v>
      </c>
      <c r="CM646" s="53">
        <f t="shared" si="590"/>
        <v>0</v>
      </c>
      <c r="CN646" s="53">
        <f t="shared" si="590"/>
        <v>0</v>
      </c>
      <c r="CO646" s="53">
        <f t="shared" si="590"/>
        <v>0</v>
      </c>
      <c r="CP646" s="53">
        <f t="shared" si="590"/>
        <v>0</v>
      </c>
      <c r="CQ646" s="53">
        <f t="shared" si="590"/>
        <v>0</v>
      </c>
      <c r="CR646" s="53">
        <f t="shared" si="590"/>
        <v>0</v>
      </c>
      <c r="CS646" s="53">
        <f t="shared" si="590"/>
        <v>0</v>
      </c>
      <c r="CT646" s="53">
        <f t="shared" si="590"/>
        <v>0</v>
      </c>
      <c r="CU646" s="53">
        <f t="shared" si="590"/>
        <v>0</v>
      </c>
      <c r="CV646" s="53">
        <f t="shared" si="590"/>
        <v>0</v>
      </c>
      <c r="CW646" s="53">
        <f t="shared" si="590"/>
        <v>0</v>
      </c>
      <c r="CX646" s="53">
        <f t="shared" si="590"/>
        <v>0</v>
      </c>
      <c r="CY646" s="53">
        <f t="shared" si="590"/>
        <v>0</v>
      </c>
      <c r="CZ646" s="53">
        <f t="shared" si="590"/>
        <v>0</v>
      </c>
      <c r="DA646" s="53">
        <f t="shared" si="590"/>
        <v>0</v>
      </c>
      <c r="DB646" s="53">
        <f t="shared" si="590"/>
        <v>0</v>
      </c>
      <c r="DC646" s="53">
        <f t="shared" si="590"/>
        <v>0</v>
      </c>
      <c r="DD646" s="53">
        <f t="shared" si="590"/>
        <v>0</v>
      </c>
      <c r="DE646" s="53">
        <f t="shared" si="590"/>
        <v>0</v>
      </c>
      <c r="DF646" s="53">
        <f t="shared" si="590"/>
        <v>0</v>
      </c>
      <c r="DG646" s="54">
        <f t="shared" ref="DG646:EL646" si="591">DG734</f>
        <v>0</v>
      </c>
      <c r="DH646" s="54">
        <f t="shared" si="591"/>
        <v>0</v>
      </c>
      <c r="DI646" s="54">
        <f t="shared" si="591"/>
        <v>0</v>
      </c>
      <c r="DJ646" s="54">
        <f t="shared" si="591"/>
        <v>0</v>
      </c>
      <c r="DK646" s="54">
        <f t="shared" si="591"/>
        <v>0</v>
      </c>
      <c r="DL646" s="54">
        <f t="shared" si="591"/>
        <v>0</v>
      </c>
      <c r="DM646" s="54">
        <f t="shared" si="591"/>
        <v>0</v>
      </c>
      <c r="DN646" s="54">
        <f t="shared" si="591"/>
        <v>0</v>
      </c>
      <c r="DO646" s="54">
        <f t="shared" si="591"/>
        <v>0</v>
      </c>
      <c r="DP646" s="54">
        <f t="shared" si="591"/>
        <v>0</v>
      </c>
      <c r="DQ646" s="54">
        <f t="shared" si="591"/>
        <v>0</v>
      </c>
      <c r="DR646" s="54">
        <f t="shared" si="591"/>
        <v>0</v>
      </c>
      <c r="DS646" s="54">
        <f t="shared" si="591"/>
        <v>0</v>
      </c>
      <c r="DT646" s="54">
        <f t="shared" si="591"/>
        <v>0</v>
      </c>
      <c r="DU646" s="54">
        <f t="shared" si="591"/>
        <v>0</v>
      </c>
      <c r="DV646" s="54">
        <f t="shared" si="591"/>
        <v>0</v>
      </c>
      <c r="DW646" s="54">
        <f t="shared" si="591"/>
        <v>0</v>
      </c>
      <c r="DX646" s="54">
        <f t="shared" si="591"/>
        <v>0</v>
      </c>
      <c r="DY646" s="54">
        <f t="shared" si="591"/>
        <v>0</v>
      </c>
      <c r="DZ646" s="54">
        <f t="shared" si="591"/>
        <v>0</v>
      </c>
      <c r="EA646" s="54">
        <f t="shared" si="591"/>
        <v>0</v>
      </c>
      <c r="EB646" s="54">
        <f t="shared" si="591"/>
        <v>0</v>
      </c>
      <c r="EC646" s="54">
        <f t="shared" si="591"/>
        <v>0</v>
      </c>
      <c r="ED646" s="54">
        <f t="shared" si="591"/>
        <v>0</v>
      </c>
      <c r="EE646" s="54">
        <f t="shared" si="591"/>
        <v>0</v>
      </c>
      <c r="EF646" s="54">
        <f t="shared" si="591"/>
        <v>0</v>
      </c>
      <c r="EG646" s="54">
        <f t="shared" si="591"/>
        <v>0</v>
      </c>
      <c r="EH646" s="54">
        <f t="shared" si="591"/>
        <v>0</v>
      </c>
      <c r="EI646" s="54">
        <f t="shared" si="591"/>
        <v>0</v>
      </c>
      <c r="EJ646" s="54">
        <f t="shared" si="591"/>
        <v>0</v>
      </c>
      <c r="EK646" s="54">
        <f t="shared" si="591"/>
        <v>0</v>
      </c>
      <c r="EL646" s="54">
        <f t="shared" si="591"/>
        <v>0</v>
      </c>
      <c r="EM646" s="54">
        <f t="shared" ref="EM646:FR646" si="592">EM734</f>
        <v>0</v>
      </c>
      <c r="EN646" s="54">
        <f t="shared" si="592"/>
        <v>0</v>
      </c>
      <c r="EO646" s="54">
        <f t="shared" si="592"/>
        <v>0</v>
      </c>
      <c r="EP646" s="54">
        <f t="shared" si="592"/>
        <v>0</v>
      </c>
      <c r="EQ646" s="54">
        <f t="shared" si="592"/>
        <v>0</v>
      </c>
      <c r="ER646" s="54">
        <f t="shared" si="592"/>
        <v>0</v>
      </c>
      <c r="ES646" s="54">
        <f t="shared" si="592"/>
        <v>0</v>
      </c>
      <c r="ET646" s="54">
        <f t="shared" si="592"/>
        <v>0</v>
      </c>
      <c r="EU646" s="54">
        <f t="shared" si="592"/>
        <v>0</v>
      </c>
      <c r="EV646" s="54">
        <f t="shared" si="592"/>
        <v>0</v>
      </c>
      <c r="EW646" s="54">
        <f t="shared" si="592"/>
        <v>0</v>
      </c>
      <c r="EX646" s="54">
        <f t="shared" si="592"/>
        <v>0</v>
      </c>
      <c r="EY646" s="54">
        <f t="shared" si="592"/>
        <v>0</v>
      </c>
      <c r="EZ646" s="54">
        <f t="shared" si="592"/>
        <v>0</v>
      </c>
      <c r="FA646" s="54">
        <f t="shared" si="592"/>
        <v>0</v>
      </c>
      <c r="FB646" s="54">
        <f t="shared" si="592"/>
        <v>0</v>
      </c>
      <c r="FC646" s="54">
        <f t="shared" si="592"/>
        <v>0</v>
      </c>
      <c r="FD646" s="54">
        <f t="shared" si="592"/>
        <v>0</v>
      </c>
      <c r="FE646" s="54">
        <f t="shared" si="592"/>
        <v>0</v>
      </c>
      <c r="FF646" s="54">
        <f t="shared" si="592"/>
        <v>0</v>
      </c>
      <c r="FG646" s="54">
        <f t="shared" si="592"/>
        <v>0</v>
      </c>
      <c r="FH646" s="54">
        <f t="shared" si="592"/>
        <v>0</v>
      </c>
      <c r="FI646" s="54">
        <f t="shared" si="592"/>
        <v>0</v>
      </c>
      <c r="FJ646" s="54">
        <f t="shared" si="592"/>
        <v>0</v>
      </c>
      <c r="FK646" s="54">
        <f t="shared" si="592"/>
        <v>0</v>
      </c>
      <c r="FL646" s="54">
        <f t="shared" si="592"/>
        <v>0</v>
      </c>
      <c r="FM646" s="54">
        <f t="shared" si="592"/>
        <v>0</v>
      </c>
      <c r="FN646" s="54">
        <f t="shared" si="592"/>
        <v>0</v>
      </c>
      <c r="FO646" s="54">
        <f t="shared" si="592"/>
        <v>0</v>
      </c>
      <c r="FP646" s="54">
        <f t="shared" si="592"/>
        <v>0</v>
      </c>
      <c r="FQ646" s="54">
        <f t="shared" si="592"/>
        <v>0</v>
      </c>
      <c r="FR646" s="54">
        <f t="shared" si="592"/>
        <v>0</v>
      </c>
      <c r="FS646" s="54">
        <f t="shared" ref="FS646:GX646" si="593">FS734</f>
        <v>0</v>
      </c>
      <c r="FT646" s="54">
        <f t="shared" si="593"/>
        <v>0</v>
      </c>
      <c r="FU646" s="54">
        <f t="shared" si="593"/>
        <v>0</v>
      </c>
      <c r="FV646" s="54">
        <f t="shared" si="593"/>
        <v>0</v>
      </c>
      <c r="FW646" s="54">
        <f t="shared" si="593"/>
        <v>0</v>
      </c>
      <c r="FX646" s="54">
        <f t="shared" si="593"/>
        <v>0</v>
      </c>
      <c r="FY646" s="54">
        <f t="shared" si="593"/>
        <v>0</v>
      </c>
      <c r="FZ646" s="54">
        <f t="shared" si="593"/>
        <v>0</v>
      </c>
      <c r="GA646" s="54">
        <f t="shared" si="593"/>
        <v>0</v>
      </c>
      <c r="GB646" s="54">
        <f t="shared" si="593"/>
        <v>0</v>
      </c>
      <c r="GC646" s="54">
        <f t="shared" si="593"/>
        <v>0</v>
      </c>
      <c r="GD646" s="54">
        <f t="shared" si="593"/>
        <v>0</v>
      </c>
      <c r="GE646" s="54">
        <f t="shared" si="593"/>
        <v>0</v>
      </c>
      <c r="GF646" s="54">
        <f t="shared" si="593"/>
        <v>0</v>
      </c>
      <c r="GG646" s="54">
        <f t="shared" si="593"/>
        <v>0</v>
      </c>
      <c r="GH646" s="54">
        <f t="shared" si="593"/>
        <v>0</v>
      </c>
      <c r="GI646" s="54">
        <f t="shared" si="593"/>
        <v>0</v>
      </c>
      <c r="GJ646" s="54">
        <f t="shared" si="593"/>
        <v>0</v>
      </c>
      <c r="GK646" s="54">
        <f t="shared" si="593"/>
        <v>0</v>
      </c>
      <c r="GL646" s="54">
        <f t="shared" si="593"/>
        <v>0</v>
      </c>
      <c r="GM646" s="54">
        <f t="shared" si="593"/>
        <v>0</v>
      </c>
      <c r="GN646" s="54">
        <f t="shared" si="593"/>
        <v>0</v>
      </c>
      <c r="GO646" s="54">
        <f t="shared" si="593"/>
        <v>0</v>
      </c>
      <c r="GP646" s="54">
        <f t="shared" si="593"/>
        <v>0</v>
      </c>
      <c r="GQ646" s="54">
        <f t="shared" si="593"/>
        <v>0</v>
      </c>
      <c r="GR646" s="54">
        <f t="shared" si="593"/>
        <v>0</v>
      </c>
      <c r="GS646" s="54">
        <f t="shared" si="593"/>
        <v>0</v>
      </c>
      <c r="GT646" s="54">
        <f t="shared" si="593"/>
        <v>0</v>
      </c>
      <c r="GU646" s="54">
        <f t="shared" si="593"/>
        <v>0</v>
      </c>
      <c r="GV646" s="54">
        <f t="shared" si="593"/>
        <v>0</v>
      </c>
      <c r="GW646" s="54">
        <f t="shared" si="593"/>
        <v>0</v>
      </c>
      <c r="GX646" s="54">
        <f t="shared" si="593"/>
        <v>0</v>
      </c>
    </row>
    <row r="648" spans="1:245">
      <c r="A648" s="52">
        <v>5</v>
      </c>
      <c r="B648" s="52">
        <v>1</v>
      </c>
      <c r="C648" s="52"/>
      <c r="D648" s="52">
        <f>ROW(A657)</f>
        <v>657</v>
      </c>
      <c r="E648" s="52"/>
      <c r="F648" s="52" t="s">
        <v>140</v>
      </c>
      <c r="G648" s="52" t="s">
        <v>229</v>
      </c>
      <c r="H648" s="52"/>
      <c r="I648" s="52">
        <v>0</v>
      </c>
      <c r="J648" s="52"/>
      <c r="K648" s="52">
        <v>0</v>
      </c>
      <c r="L648" s="52"/>
      <c r="M648" s="52"/>
      <c r="N648" s="52"/>
      <c r="O648" s="52"/>
      <c r="P648" s="52"/>
      <c r="Q648" s="52"/>
      <c r="R648" s="52"/>
      <c r="S648" s="52">
        <v>0</v>
      </c>
      <c r="T648" s="52"/>
      <c r="U648" s="52"/>
      <c r="V648" s="52">
        <v>0</v>
      </c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>
        <v>0</v>
      </c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>
        <v>0</v>
      </c>
    </row>
    <row r="650" spans="1:245">
      <c r="A650" s="53">
        <v>52</v>
      </c>
      <c r="B650" s="53">
        <f t="shared" ref="B650:G650" si="594">B657</f>
        <v>1</v>
      </c>
      <c r="C650" s="53">
        <f t="shared" si="594"/>
        <v>5</v>
      </c>
      <c r="D650" s="53">
        <f t="shared" si="594"/>
        <v>648</v>
      </c>
      <c r="E650" s="53">
        <f t="shared" si="594"/>
        <v>0</v>
      </c>
      <c r="F650" s="53" t="str">
        <f t="shared" si="594"/>
        <v>Новый подраздел</v>
      </c>
      <c r="G650" s="53" t="str">
        <f t="shared" si="594"/>
        <v>Ремонт асфальтобетонного покрытия - 200,0 м2</v>
      </c>
      <c r="H650" s="53"/>
      <c r="I650" s="53"/>
      <c r="J650" s="53"/>
      <c r="K650" s="53"/>
      <c r="L650" s="53"/>
      <c r="M650" s="53"/>
      <c r="N650" s="53"/>
      <c r="O650" s="53">
        <f t="shared" ref="O650:AT650" si="595">O657</f>
        <v>136222.43</v>
      </c>
      <c r="P650" s="53">
        <f t="shared" si="595"/>
        <v>75748</v>
      </c>
      <c r="Q650" s="53">
        <f t="shared" si="595"/>
        <v>47866.43</v>
      </c>
      <c r="R650" s="53">
        <f t="shared" si="595"/>
        <v>24366.48</v>
      </c>
      <c r="S650" s="53">
        <f t="shared" si="595"/>
        <v>12608</v>
      </c>
      <c r="T650" s="53">
        <f t="shared" si="595"/>
        <v>0</v>
      </c>
      <c r="U650" s="53">
        <f t="shared" si="595"/>
        <v>46</v>
      </c>
      <c r="V650" s="53">
        <f t="shared" si="595"/>
        <v>0</v>
      </c>
      <c r="W650" s="53">
        <f t="shared" si="595"/>
        <v>0</v>
      </c>
      <c r="X650" s="53">
        <f t="shared" si="595"/>
        <v>8825.6</v>
      </c>
      <c r="Y650" s="53">
        <f t="shared" si="595"/>
        <v>1260.8</v>
      </c>
      <c r="Z650" s="53">
        <f t="shared" si="595"/>
        <v>0</v>
      </c>
      <c r="AA650" s="53">
        <f t="shared" si="595"/>
        <v>0</v>
      </c>
      <c r="AB650" s="53">
        <f t="shared" si="595"/>
        <v>136222.43</v>
      </c>
      <c r="AC650" s="53">
        <f t="shared" si="595"/>
        <v>75748</v>
      </c>
      <c r="AD650" s="53">
        <f t="shared" si="595"/>
        <v>47866.43</v>
      </c>
      <c r="AE650" s="53">
        <f t="shared" si="595"/>
        <v>24366.48</v>
      </c>
      <c r="AF650" s="53">
        <f t="shared" si="595"/>
        <v>12608</v>
      </c>
      <c r="AG650" s="53">
        <f t="shared" si="595"/>
        <v>0</v>
      </c>
      <c r="AH650" s="53">
        <f t="shared" si="595"/>
        <v>46</v>
      </c>
      <c r="AI650" s="53">
        <f t="shared" si="595"/>
        <v>0</v>
      </c>
      <c r="AJ650" s="53">
        <f t="shared" si="595"/>
        <v>0</v>
      </c>
      <c r="AK650" s="53">
        <f t="shared" si="595"/>
        <v>8825.6</v>
      </c>
      <c r="AL650" s="53">
        <f t="shared" si="595"/>
        <v>1260.8</v>
      </c>
      <c r="AM650" s="53">
        <f t="shared" si="595"/>
        <v>0</v>
      </c>
      <c r="AN650" s="53">
        <f t="shared" si="595"/>
        <v>0</v>
      </c>
      <c r="AO650" s="53">
        <f t="shared" si="595"/>
        <v>0</v>
      </c>
      <c r="AP650" s="53">
        <f t="shared" si="595"/>
        <v>0</v>
      </c>
      <c r="AQ650" s="53">
        <f t="shared" si="595"/>
        <v>0</v>
      </c>
      <c r="AR650" s="53">
        <f t="shared" si="595"/>
        <v>155400.26999999999</v>
      </c>
      <c r="AS650" s="53">
        <f t="shared" si="595"/>
        <v>0</v>
      </c>
      <c r="AT650" s="53">
        <f t="shared" si="595"/>
        <v>0</v>
      </c>
      <c r="AU650" s="53">
        <f t="shared" ref="AU650:BZ650" si="596">AU657</f>
        <v>155400.26999999999</v>
      </c>
      <c r="AV650" s="53">
        <f t="shared" si="596"/>
        <v>75748</v>
      </c>
      <c r="AW650" s="53">
        <f t="shared" si="596"/>
        <v>75748</v>
      </c>
      <c r="AX650" s="53">
        <f t="shared" si="596"/>
        <v>0</v>
      </c>
      <c r="AY650" s="53">
        <f t="shared" si="596"/>
        <v>75748</v>
      </c>
      <c r="AZ650" s="53">
        <f t="shared" si="596"/>
        <v>0</v>
      </c>
      <c r="BA650" s="53">
        <f t="shared" si="596"/>
        <v>0</v>
      </c>
      <c r="BB650" s="53">
        <f t="shared" si="596"/>
        <v>0</v>
      </c>
      <c r="BC650" s="53">
        <f t="shared" si="596"/>
        <v>0</v>
      </c>
      <c r="BD650" s="53">
        <f t="shared" si="596"/>
        <v>0</v>
      </c>
      <c r="BE650" s="53">
        <f t="shared" si="596"/>
        <v>0</v>
      </c>
      <c r="BF650" s="53">
        <f t="shared" si="596"/>
        <v>0</v>
      </c>
      <c r="BG650" s="53">
        <f t="shared" si="596"/>
        <v>0</v>
      </c>
      <c r="BH650" s="53">
        <f t="shared" si="596"/>
        <v>0</v>
      </c>
      <c r="BI650" s="53">
        <f t="shared" si="596"/>
        <v>0</v>
      </c>
      <c r="BJ650" s="53">
        <f t="shared" si="596"/>
        <v>0</v>
      </c>
      <c r="BK650" s="53">
        <f t="shared" si="596"/>
        <v>0</v>
      </c>
      <c r="BL650" s="53">
        <f t="shared" si="596"/>
        <v>0</v>
      </c>
      <c r="BM650" s="53">
        <f t="shared" si="596"/>
        <v>0</v>
      </c>
      <c r="BN650" s="53">
        <f t="shared" si="596"/>
        <v>0</v>
      </c>
      <c r="BO650" s="53">
        <f t="shared" si="596"/>
        <v>0</v>
      </c>
      <c r="BP650" s="53">
        <f t="shared" si="596"/>
        <v>0</v>
      </c>
      <c r="BQ650" s="53">
        <f t="shared" si="596"/>
        <v>0</v>
      </c>
      <c r="BR650" s="53">
        <f t="shared" si="596"/>
        <v>0</v>
      </c>
      <c r="BS650" s="53">
        <f t="shared" si="596"/>
        <v>0</v>
      </c>
      <c r="BT650" s="53">
        <f t="shared" si="596"/>
        <v>0</v>
      </c>
      <c r="BU650" s="53">
        <f t="shared" si="596"/>
        <v>0</v>
      </c>
      <c r="BV650" s="53">
        <f t="shared" si="596"/>
        <v>0</v>
      </c>
      <c r="BW650" s="53">
        <f t="shared" si="596"/>
        <v>0</v>
      </c>
      <c r="BX650" s="53">
        <f t="shared" si="596"/>
        <v>0</v>
      </c>
      <c r="BY650" s="53">
        <f t="shared" si="596"/>
        <v>0</v>
      </c>
      <c r="BZ650" s="53">
        <f t="shared" si="596"/>
        <v>0</v>
      </c>
      <c r="CA650" s="53">
        <f t="shared" ref="CA650:DF650" si="597">CA657</f>
        <v>155400.26999999999</v>
      </c>
      <c r="CB650" s="53">
        <f t="shared" si="597"/>
        <v>0</v>
      </c>
      <c r="CC650" s="53">
        <f t="shared" si="597"/>
        <v>0</v>
      </c>
      <c r="CD650" s="53">
        <f t="shared" si="597"/>
        <v>155400.26999999999</v>
      </c>
      <c r="CE650" s="53">
        <f t="shared" si="597"/>
        <v>75748</v>
      </c>
      <c r="CF650" s="53">
        <f t="shared" si="597"/>
        <v>75748</v>
      </c>
      <c r="CG650" s="53">
        <f t="shared" si="597"/>
        <v>0</v>
      </c>
      <c r="CH650" s="53">
        <f t="shared" si="597"/>
        <v>75748</v>
      </c>
      <c r="CI650" s="53">
        <f t="shared" si="597"/>
        <v>0</v>
      </c>
      <c r="CJ650" s="53">
        <f t="shared" si="597"/>
        <v>0</v>
      </c>
      <c r="CK650" s="53">
        <f t="shared" si="597"/>
        <v>0</v>
      </c>
      <c r="CL650" s="53">
        <f t="shared" si="597"/>
        <v>0</v>
      </c>
      <c r="CM650" s="53">
        <f t="shared" si="597"/>
        <v>0</v>
      </c>
      <c r="CN650" s="53">
        <f t="shared" si="597"/>
        <v>0</v>
      </c>
      <c r="CO650" s="53">
        <f t="shared" si="597"/>
        <v>0</v>
      </c>
      <c r="CP650" s="53">
        <f t="shared" si="597"/>
        <v>0</v>
      </c>
      <c r="CQ650" s="53">
        <f t="shared" si="597"/>
        <v>0</v>
      </c>
      <c r="CR650" s="53">
        <f t="shared" si="597"/>
        <v>0</v>
      </c>
      <c r="CS650" s="53">
        <f t="shared" si="597"/>
        <v>0</v>
      </c>
      <c r="CT650" s="53">
        <f t="shared" si="597"/>
        <v>0</v>
      </c>
      <c r="CU650" s="53">
        <f t="shared" si="597"/>
        <v>0</v>
      </c>
      <c r="CV650" s="53">
        <f t="shared" si="597"/>
        <v>0</v>
      </c>
      <c r="CW650" s="53">
        <f t="shared" si="597"/>
        <v>0</v>
      </c>
      <c r="CX650" s="53">
        <f t="shared" si="597"/>
        <v>0</v>
      </c>
      <c r="CY650" s="53">
        <f t="shared" si="597"/>
        <v>0</v>
      </c>
      <c r="CZ650" s="53">
        <f t="shared" si="597"/>
        <v>0</v>
      </c>
      <c r="DA650" s="53">
        <f t="shared" si="597"/>
        <v>0</v>
      </c>
      <c r="DB650" s="53">
        <f t="shared" si="597"/>
        <v>0</v>
      </c>
      <c r="DC650" s="53">
        <f t="shared" si="597"/>
        <v>0</v>
      </c>
      <c r="DD650" s="53">
        <f t="shared" si="597"/>
        <v>0</v>
      </c>
      <c r="DE650" s="53">
        <f t="shared" si="597"/>
        <v>0</v>
      </c>
      <c r="DF650" s="53">
        <f t="shared" si="597"/>
        <v>0</v>
      </c>
      <c r="DG650" s="54">
        <f t="shared" ref="DG650:EL650" si="598">DG657</f>
        <v>0</v>
      </c>
      <c r="DH650" s="54">
        <f t="shared" si="598"/>
        <v>0</v>
      </c>
      <c r="DI650" s="54">
        <f t="shared" si="598"/>
        <v>0</v>
      </c>
      <c r="DJ650" s="54">
        <f t="shared" si="598"/>
        <v>0</v>
      </c>
      <c r="DK650" s="54">
        <f t="shared" si="598"/>
        <v>0</v>
      </c>
      <c r="DL650" s="54">
        <f t="shared" si="598"/>
        <v>0</v>
      </c>
      <c r="DM650" s="54">
        <f t="shared" si="598"/>
        <v>0</v>
      </c>
      <c r="DN650" s="54">
        <f t="shared" si="598"/>
        <v>0</v>
      </c>
      <c r="DO650" s="54">
        <f t="shared" si="598"/>
        <v>0</v>
      </c>
      <c r="DP650" s="54">
        <f t="shared" si="598"/>
        <v>0</v>
      </c>
      <c r="DQ650" s="54">
        <f t="shared" si="598"/>
        <v>0</v>
      </c>
      <c r="DR650" s="54">
        <f t="shared" si="598"/>
        <v>0</v>
      </c>
      <c r="DS650" s="54">
        <f t="shared" si="598"/>
        <v>0</v>
      </c>
      <c r="DT650" s="54">
        <f t="shared" si="598"/>
        <v>0</v>
      </c>
      <c r="DU650" s="54">
        <f t="shared" si="598"/>
        <v>0</v>
      </c>
      <c r="DV650" s="54">
        <f t="shared" si="598"/>
        <v>0</v>
      </c>
      <c r="DW650" s="54">
        <f t="shared" si="598"/>
        <v>0</v>
      </c>
      <c r="DX650" s="54">
        <f t="shared" si="598"/>
        <v>0</v>
      </c>
      <c r="DY650" s="54">
        <f t="shared" si="598"/>
        <v>0</v>
      </c>
      <c r="DZ650" s="54">
        <f t="shared" si="598"/>
        <v>0</v>
      </c>
      <c r="EA650" s="54">
        <f t="shared" si="598"/>
        <v>0</v>
      </c>
      <c r="EB650" s="54">
        <f t="shared" si="598"/>
        <v>0</v>
      </c>
      <c r="EC650" s="54">
        <f t="shared" si="598"/>
        <v>0</v>
      </c>
      <c r="ED650" s="54">
        <f t="shared" si="598"/>
        <v>0</v>
      </c>
      <c r="EE650" s="54">
        <f t="shared" si="598"/>
        <v>0</v>
      </c>
      <c r="EF650" s="54">
        <f t="shared" si="598"/>
        <v>0</v>
      </c>
      <c r="EG650" s="54">
        <f t="shared" si="598"/>
        <v>0</v>
      </c>
      <c r="EH650" s="54">
        <f t="shared" si="598"/>
        <v>0</v>
      </c>
      <c r="EI650" s="54">
        <f t="shared" si="598"/>
        <v>0</v>
      </c>
      <c r="EJ650" s="54">
        <f t="shared" si="598"/>
        <v>0</v>
      </c>
      <c r="EK650" s="54">
        <f t="shared" si="598"/>
        <v>0</v>
      </c>
      <c r="EL650" s="54">
        <f t="shared" si="598"/>
        <v>0</v>
      </c>
      <c r="EM650" s="54">
        <f t="shared" ref="EM650:FR650" si="599">EM657</f>
        <v>0</v>
      </c>
      <c r="EN650" s="54">
        <f t="shared" si="599"/>
        <v>0</v>
      </c>
      <c r="EO650" s="54">
        <f t="shared" si="599"/>
        <v>0</v>
      </c>
      <c r="EP650" s="54">
        <f t="shared" si="599"/>
        <v>0</v>
      </c>
      <c r="EQ650" s="54">
        <f t="shared" si="599"/>
        <v>0</v>
      </c>
      <c r="ER650" s="54">
        <f t="shared" si="599"/>
        <v>0</v>
      </c>
      <c r="ES650" s="54">
        <f t="shared" si="599"/>
        <v>0</v>
      </c>
      <c r="ET650" s="54">
        <f t="shared" si="599"/>
        <v>0</v>
      </c>
      <c r="EU650" s="54">
        <f t="shared" si="599"/>
        <v>0</v>
      </c>
      <c r="EV650" s="54">
        <f t="shared" si="599"/>
        <v>0</v>
      </c>
      <c r="EW650" s="54">
        <f t="shared" si="599"/>
        <v>0</v>
      </c>
      <c r="EX650" s="54">
        <f t="shared" si="599"/>
        <v>0</v>
      </c>
      <c r="EY650" s="54">
        <f t="shared" si="599"/>
        <v>0</v>
      </c>
      <c r="EZ650" s="54">
        <f t="shared" si="599"/>
        <v>0</v>
      </c>
      <c r="FA650" s="54">
        <f t="shared" si="599"/>
        <v>0</v>
      </c>
      <c r="FB650" s="54">
        <f t="shared" si="599"/>
        <v>0</v>
      </c>
      <c r="FC650" s="54">
        <f t="shared" si="599"/>
        <v>0</v>
      </c>
      <c r="FD650" s="54">
        <f t="shared" si="599"/>
        <v>0</v>
      </c>
      <c r="FE650" s="54">
        <f t="shared" si="599"/>
        <v>0</v>
      </c>
      <c r="FF650" s="54">
        <f t="shared" si="599"/>
        <v>0</v>
      </c>
      <c r="FG650" s="54">
        <f t="shared" si="599"/>
        <v>0</v>
      </c>
      <c r="FH650" s="54">
        <f t="shared" si="599"/>
        <v>0</v>
      </c>
      <c r="FI650" s="54">
        <f t="shared" si="599"/>
        <v>0</v>
      </c>
      <c r="FJ650" s="54">
        <f t="shared" si="599"/>
        <v>0</v>
      </c>
      <c r="FK650" s="54">
        <f t="shared" si="599"/>
        <v>0</v>
      </c>
      <c r="FL650" s="54">
        <f t="shared" si="599"/>
        <v>0</v>
      </c>
      <c r="FM650" s="54">
        <f t="shared" si="599"/>
        <v>0</v>
      </c>
      <c r="FN650" s="54">
        <f t="shared" si="599"/>
        <v>0</v>
      </c>
      <c r="FO650" s="54">
        <f t="shared" si="599"/>
        <v>0</v>
      </c>
      <c r="FP650" s="54">
        <f t="shared" si="599"/>
        <v>0</v>
      </c>
      <c r="FQ650" s="54">
        <f t="shared" si="599"/>
        <v>0</v>
      </c>
      <c r="FR650" s="54">
        <f t="shared" si="599"/>
        <v>0</v>
      </c>
      <c r="FS650" s="54">
        <f t="shared" ref="FS650:GX650" si="600">FS657</f>
        <v>0</v>
      </c>
      <c r="FT650" s="54">
        <f t="shared" si="600"/>
        <v>0</v>
      </c>
      <c r="FU650" s="54">
        <f t="shared" si="600"/>
        <v>0</v>
      </c>
      <c r="FV650" s="54">
        <f t="shared" si="600"/>
        <v>0</v>
      </c>
      <c r="FW650" s="54">
        <f t="shared" si="600"/>
        <v>0</v>
      </c>
      <c r="FX650" s="54">
        <f t="shared" si="600"/>
        <v>0</v>
      </c>
      <c r="FY650" s="54">
        <f t="shared" si="600"/>
        <v>0</v>
      </c>
      <c r="FZ650" s="54">
        <f t="shared" si="600"/>
        <v>0</v>
      </c>
      <c r="GA650" s="54">
        <f t="shared" si="600"/>
        <v>0</v>
      </c>
      <c r="GB650" s="54">
        <f t="shared" si="600"/>
        <v>0</v>
      </c>
      <c r="GC650" s="54">
        <f t="shared" si="600"/>
        <v>0</v>
      </c>
      <c r="GD650" s="54">
        <f t="shared" si="600"/>
        <v>0</v>
      </c>
      <c r="GE650" s="54">
        <f t="shared" si="600"/>
        <v>0</v>
      </c>
      <c r="GF650" s="54">
        <f t="shared" si="600"/>
        <v>0</v>
      </c>
      <c r="GG650" s="54">
        <f t="shared" si="600"/>
        <v>0</v>
      </c>
      <c r="GH650" s="54">
        <f t="shared" si="600"/>
        <v>0</v>
      </c>
      <c r="GI650" s="54">
        <f t="shared" si="600"/>
        <v>0</v>
      </c>
      <c r="GJ650" s="54">
        <f t="shared" si="600"/>
        <v>0</v>
      </c>
      <c r="GK650" s="54">
        <f t="shared" si="600"/>
        <v>0</v>
      </c>
      <c r="GL650" s="54">
        <f t="shared" si="600"/>
        <v>0</v>
      </c>
      <c r="GM650" s="54">
        <f t="shared" si="600"/>
        <v>0</v>
      </c>
      <c r="GN650" s="54">
        <f t="shared" si="600"/>
        <v>0</v>
      </c>
      <c r="GO650" s="54">
        <f t="shared" si="600"/>
        <v>0</v>
      </c>
      <c r="GP650" s="54">
        <f t="shared" si="600"/>
        <v>0</v>
      </c>
      <c r="GQ650" s="54">
        <f t="shared" si="600"/>
        <v>0</v>
      </c>
      <c r="GR650" s="54">
        <f t="shared" si="600"/>
        <v>0</v>
      </c>
      <c r="GS650" s="54">
        <f t="shared" si="600"/>
        <v>0</v>
      </c>
      <c r="GT650" s="54">
        <f t="shared" si="600"/>
        <v>0</v>
      </c>
      <c r="GU650" s="54">
        <f t="shared" si="600"/>
        <v>0</v>
      </c>
      <c r="GV650" s="54">
        <f t="shared" si="600"/>
        <v>0</v>
      </c>
      <c r="GW650" s="54">
        <f t="shared" si="600"/>
        <v>0</v>
      </c>
      <c r="GX650" s="54">
        <f t="shared" si="600"/>
        <v>0</v>
      </c>
    </row>
    <row r="652" spans="1:245">
      <c r="A652">
        <v>17</v>
      </c>
      <c r="B652">
        <v>1</v>
      </c>
      <c r="D652">
        <f>ROW(EtalonRes!A151)</f>
        <v>151</v>
      </c>
      <c r="E652" t="s">
        <v>142</v>
      </c>
      <c r="F652" t="s">
        <v>143</v>
      </c>
      <c r="G652" t="s">
        <v>144</v>
      </c>
      <c r="H652" t="s">
        <v>39</v>
      </c>
      <c r="I652">
        <v>200</v>
      </c>
      <c r="J652">
        <v>0</v>
      </c>
      <c r="K652">
        <v>200</v>
      </c>
      <c r="O652">
        <f t="shared" ref="O652:O655" si="601">ROUND(CP652,2)</f>
        <v>106660</v>
      </c>
      <c r="P652">
        <f t="shared" ref="P652:P655" si="602">ROUND(CQ652*I652,2)</f>
        <v>75748</v>
      </c>
      <c r="Q652">
        <f t="shared" ref="Q652:Q655" si="603">ROUND(CR652*I652,2)</f>
        <v>18304</v>
      </c>
      <c r="R652">
        <f t="shared" ref="R652:R655" si="604">ROUND(CS652*I652,2)</f>
        <v>8418</v>
      </c>
      <c r="S652">
        <f t="shared" ref="S652:S655" si="605">ROUND(CT652*I652,2)</f>
        <v>12608</v>
      </c>
      <c r="T652">
        <f t="shared" ref="T652:T655" si="606">ROUND(CU652*I652,2)</f>
        <v>0</v>
      </c>
      <c r="U652">
        <f t="shared" ref="U652:U655" si="607">CV652*I652</f>
        <v>46</v>
      </c>
      <c r="V652">
        <f t="shared" ref="V652:V655" si="608">CW652*I652</f>
        <v>0</v>
      </c>
      <c r="W652">
        <f t="shared" ref="W652:W655" si="609">ROUND(CX652*I652,2)</f>
        <v>0</v>
      </c>
      <c r="X652">
        <f t="shared" ref="X652:X655" si="610">ROUND(CY652,2)</f>
        <v>8825.6</v>
      </c>
      <c r="Y652">
        <f t="shared" ref="Y652:Y655" si="611">ROUND(CZ652,2)</f>
        <v>1260.8</v>
      </c>
      <c r="AA652">
        <v>52146028</v>
      </c>
      <c r="AB652">
        <f t="shared" ref="AB652:AB655" si="612">ROUND((AC652+AD652+AF652),6)</f>
        <v>533.29999999999995</v>
      </c>
      <c r="AC652">
        <f t="shared" ref="AC652:AC655" si="613">ROUND((ES652),6)</f>
        <v>378.74</v>
      </c>
      <c r="AD652">
        <f t="shared" ref="AD652:AD654" si="614">ROUND((((ET652)-(EU652))+AE652),6)</f>
        <v>91.52</v>
      </c>
      <c r="AE652">
        <f t="shared" ref="AE652:AE654" si="615">ROUND((EU652),6)</f>
        <v>42.09</v>
      </c>
      <c r="AF652">
        <f t="shared" ref="AF652:AF654" si="616">ROUND((EV652),6)</f>
        <v>63.04</v>
      </c>
      <c r="AG652">
        <f t="shared" ref="AG652:AG655" si="617">ROUND((AP652),6)</f>
        <v>0</v>
      </c>
      <c r="AH652">
        <f t="shared" ref="AH652:AH654" si="618">(EW652)</f>
        <v>0.23</v>
      </c>
      <c r="AI652">
        <f t="shared" ref="AI652:AI654" si="619">(EX652)</f>
        <v>0</v>
      </c>
      <c r="AJ652">
        <f t="shared" ref="AJ652:AJ655" si="620">(AS652)</f>
        <v>0</v>
      </c>
      <c r="AK652">
        <v>533.29999999999995</v>
      </c>
      <c r="AL652">
        <v>378.74</v>
      </c>
      <c r="AM652">
        <v>91.52</v>
      </c>
      <c r="AN652">
        <v>42.09</v>
      </c>
      <c r="AO652">
        <v>63.04</v>
      </c>
      <c r="AP652">
        <v>0</v>
      </c>
      <c r="AQ652">
        <v>0.23</v>
      </c>
      <c r="AR652">
        <v>0</v>
      </c>
      <c r="AS652">
        <v>0</v>
      </c>
      <c r="AT652">
        <v>70</v>
      </c>
      <c r="AU652">
        <v>10</v>
      </c>
      <c r="AV652">
        <v>1</v>
      </c>
      <c r="AW652">
        <v>1</v>
      </c>
      <c r="AZ652">
        <v>1</v>
      </c>
      <c r="BA652">
        <v>1</v>
      </c>
      <c r="BB652">
        <v>1</v>
      </c>
      <c r="BC652">
        <v>1</v>
      </c>
      <c r="BH652">
        <v>0</v>
      </c>
      <c r="BI652">
        <v>4</v>
      </c>
      <c r="BJ652" t="s">
        <v>145</v>
      </c>
      <c r="BM652">
        <v>0</v>
      </c>
      <c r="BN652">
        <v>0</v>
      </c>
      <c r="BP652">
        <v>0</v>
      </c>
      <c r="BQ652">
        <v>1</v>
      </c>
      <c r="BR652">
        <v>0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Z652">
        <v>70</v>
      </c>
      <c r="CA652">
        <v>10</v>
      </c>
      <c r="CE652">
        <v>0</v>
      </c>
      <c r="CF652">
        <v>0</v>
      </c>
      <c r="CG652">
        <v>0</v>
      </c>
      <c r="CM652">
        <v>0</v>
      </c>
      <c r="CO652">
        <v>0</v>
      </c>
      <c r="CP652">
        <f t="shared" ref="CP652:CP655" si="621">(P652+Q652+S652)</f>
        <v>106660</v>
      </c>
      <c r="CQ652">
        <f t="shared" ref="CQ652:CQ655" si="622">(AC652*BC652*AW652)</f>
        <v>378.74</v>
      </c>
      <c r="CR652">
        <f t="shared" ref="CR652:CR654" si="623">((((ET652)*BB652-(EU652)*BS652)+AE652*BS652)*AV652)</f>
        <v>91.52</v>
      </c>
      <c r="CS652">
        <f t="shared" ref="CS652:CS655" si="624">(AE652*BS652*AV652)</f>
        <v>42.09</v>
      </c>
      <c r="CT652">
        <f t="shared" ref="CT652:CT655" si="625">(AF652*BA652*AV652)</f>
        <v>63.04</v>
      </c>
      <c r="CU652">
        <f t="shared" ref="CU652:CU655" si="626">AG652</f>
        <v>0</v>
      </c>
      <c r="CV652">
        <f t="shared" ref="CV652:CV655" si="627">(AH652*AV652)</f>
        <v>0.23</v>
      </c>
      <c r="CW652">
        <f t="shared" ref="CW652:CW655" si="628">AI652</f>
        <v>0</v>
      </c>
      <c r="CX652">
        <f t="shared" ref="CX652:CX655" si="629">AJ652</f>
        <v>0</v>
      </c>
      <c r="CY652">
        <f t="shared" ref="CY652:CY655" si="630">((S652*BZ652)/100)</f>
        <v>8825.6</v>
      </c>
      <c r="CZ652">
        <f t="shared" ref="CZ652:CZ655" si="631">((S652*CA652)/100)</f>
        <v>1260.8</v>
      </c>
      <c r="DN652">
        <v>0</v>
      </c>
      <c r="DO652">
        <v>0</v>
      </c>
      <c r="DP652">
        <v>1</v>
      </c>
      <c r="DQ652">
        <v>1</v>
      </c>
      <c r="DU652">
        <v>1005</v>
      </c>
      <c r="DV652" t="s">
        <v>39</v>
      </c>
      <c r="DW652" t="s">
        <v>39</v>
      </c>
      <c r="DX652">
        <v>1</v>
      </c>
      <c r="EE652">
        <v>51761345</v>
      </c>
      <c r="EF652">
        <v>1</v>
      </c>
      <c r="EG652" t="s">
        <v>18</v>
      </c>
      <c r="EH652">
        <v>0</v>
      </c>
      <c r="EJ652">
        <v>4</v>
      </c>
      <c r="EK652">
        <v>0</v>
      </c>
      <c r="EL652" t="s">
        <v>146</v>
      </c>
      <c r="EM652" t="s">
        <v>147</v>
      </c>
      <c r="EQ652">
        <v>0</v>
      </c>
      <c r="ER652">
        <v>533.29999999999995</v>
      </c>
      <c r="ES652">
        <v>378.74</v>
      </c>
      <c r="ET652">
        <v>91.52</v>
      </c>
      <c r="EU652">
        <v>42.09</v>
      </c>
      <c r="EV652">
        <v>63.04</v>
      </c>
      <c r="EW652">
        <v>0.23</v>
      </c>
      <c r="EX652">
        <v>0</v>
      </c>
      <c r="EY652">
        <v>0</v>
      </c>
      <c r="FQ652">
        <v>0</v>
      </c>
      <c r="FR652">
        <f t="shared" ref="FR652:FR655" si="632">ROUND(IF(AND(BH652=3,BI652=3),P652,0),2)</f>
        <v>0</v>
      </c>
      <c r="FS652">
        <v>0</v>
      </c>
      <c r="FX652">
        <v>70</v>
      </c>
      <c r="FY652">
        <v>10</v>
      </c>
      <c r="GD652">
        <v>0</v>
      </c>
      <c r="GF652">
        <v>196493599</v>
      </c>
      <c r="GG652">
        <v>2</v>
      </c>
      <c r="GH652">
        <v>1</v>
      </c>
      <c r="GI652">
        <v>-2</v>
      </c>
      <c r="GJ652">
        <v>0</v>
      </c>
      <c r="GK652">
        <f>ROUND(R652*(R12)/100,2)</f>
        <v>9091.44</v>
      </c>
      <c r="GL652">
        <f t="shared" ref="GL652:GL655" si="633">ROUND(IF(AND(BH652=3,BI652=3,FS652&lt;&gt;0),P652,0),2)</f>
        <v>0</v>
      </c>
      <c r="GM652">
        <f t="shared" ref="GM652:GM653" si="634">ROUND(O652+X652+Y652+GK652,2)+GX652</f>
        <v>125837.84</v>
      </c>
      <c r="GN652">
        <f t="shared" ref="GN652:GN653" si="635">IF(OR(BI652=0,BI652=1),ROUND(O652+X652+Y652+GK652,2),0)</f>
        <v>0</v>
      </c>
      <c r="GO652">
        <f t="shared" ref="GO652:GO653" si="636">IF(BI652=2,ROUND(O652+X652+Y652+GK652,2),0)</f>
        <v>0</v>
      </c>
      <c r="GP652">
        <f t="shared" ref="GP652:GP653" si="637">IF(BI652=4,ROUND(O652+X652+Y652+GK652,2)+GX652,0)</f>
        <v>125837.84</v>
      </c>
      <c r="GR652">
        <v>0</v>
      </c>
      <c r="GS652">
        <v>3</v>
      </c>
      <c r="GT652">
        <v>0</v>
      </c>
      <c r="GV652">
        <f t="shared" ref="GV652:GV655" si="638">ROUND((GT652),6)</f>
        <v>0</v>
      </c>
      <c r="GW652">
        <v>1</v>
      </c>
      <c r="GX652">
        <f t="shared" ref="GX652:GX655" si="639">ROUND(HC652*I652,2)</f>
        <v>0</v>
      </c>
      <c r="HA652">
        <v>0</v>
      </c>
      <c r="HB652">
        <v>0</v>
      </c>
      <c r="HC652">
        <f t="shared" ref="HC652:HC655" si="640">GV652*GW652</f>
        <v>0</v>
      </c>
      <c r="IK652">
        <v>0</v>
      </c>
    </row>
    <row r="653" spans="1:245">
      <c r="A653">
        <v>18</v>
      </c>
      <c r="B653">
        <v>1</v>
      </c>
      <c r="E653" t="s">
        <v>148</v>
      </c>
      <c r="F653" t="s">
        <v>149</v>
      </c>
      <c r="G653" t="s">
        <v>150</v>
      </c>
      <c r="H653" t="s">
        <v>151</v>
      </c>
      <c r="I653">
        <f>I652*J653</f>
        <v>-24</v>
      </c>
      <c r="J653">
        <v>-0.12</v>
      </c>
      <c r="K653">
        <v>-0.12</v>
      </c>
      <c r="O653">
        <f t="shared" si="601"/>
        <v>0</v>
      </c>
      <c r="P653">
        <f t="shared" si="602"/>
        <v>0</v>
      </c>
      <c r="Q653">
        <f t="shared" si="603"/>
        <v>0</v>
      </c>
      <c r="R653">
        <f t="shared" si="604"/>
        <v>0</v>
      </c>
      <c r="S653">
        <f t="shared" si="605"/>
        <v>0</v>
      </c>
      <c r="T653">
        <f t="shared" si="606"/>
        <v>0</v>
      </c>
      <c r="U653">
        <f t="shared" si="607"/>
        <v>0</v>
      </c>
      <c r="V653">
        <f t="shared" si="608"/>
        <v>0</v>
      </c>
      <c r="W653">
        <f t="shared" si="609"/>
        <v>0</v>
      </c>
      <c r="X653">
        <f t="shared" si="610"/>
        <v>0</v>
      </c>
      <c r="Y653">
        <f t="shared" si="611"/>
        <v>0</v>
      </c>
      <c r="AA653">
        <v>52146028</v>
      </c>
      <c r="AB653">
        <f t="shared" si="612"/>
        <v>0</v>
      </c>
      <c r="AC653">
        <f t="shared" si="613"/>
        <v>0</v>
      </c>
      <c r="AD653">
        <f t="shared" si="614"/>
        <v>0</v>
      </c>
      <c r="AE653">
        <f t="shared" si="615"/>
        <v>0</v>
      </c>
      <c r="AF653">
        <f t="shared" si="616"/>
        <v>0</v>
      </c>
      <c r="AG653">
        <f t="shared" si="617"/>
        <v>0</v>
      </c>
      <c r="AH653">
        <f t="shared" si="618"/>
        <v>0</v>
      </c>
      <c r="AI653">
        <f t="shared" si="619"/>
        <v>0</v>
      </c>
      <c r="AJ653">
        <f t="shared" si="620"/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70</v>
      </c>
      <c r="AU653">
        <v>10</v>
      </c>
      <c r="AV653">
        <v>1</v>
      </c>
      <c r="AW653">
        <v>1</v>
      </c>
      <c r="AZ653">
        <v>1</v>
      </c>
      <c r="BA653">
        <v>1</v>
      </c>
      <c r="BB653">
        <v>1</v>
      </c>
      <c r="BC653">
        <v>1</v>
      </c>
      <c r="BH653">
        <v>3</v>
      </c>
      <c r="BI653">
        <v>4</v>
      </c>
      <c r="BM653">
        <v>0</v>
      </c>
      <c r="BN653">
        <v>0</v>
      </c>
      <c r="BP653">
        <v>0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Z653">
        <v>70</v>
      </c>
      <c r="CA653">
        <v>10</v>
      </c>
      <c r="CE653">
        <v>0</v>
      </c>
      <c r="CF653">
        <v>0</v>
      </c>
      <c r="CG653">
        <v>0</v>
      </c>
      <c r="CM653">
        <v>0</v>
      </c>
      <c r="CO653">
        <v>0</v>
      </c>
      <c r="CP653">
        <f t="shared" si="621"/>
        <v>0</v>
      </c>
      <c r="CQ653">
        <f t="shared" si="622"/>
        <v>0</v>
      </c>
      <c r="CR653">
        <f t="shared" si="623"/>
        <v>0</v>
      </c>
      <c r="CS653">
        <f t="shared" si="624"/>
        <v>0</v>
      </c>
      <c r="CT653">
        <f t="shared" si="625"/>
        <v>0</v>
      </c>
      <c r="CU653">
        <f t="shared" si="626"/>
        <v>0</v>
      </c>
      <c r="CV653">
        <f t="shared" si="627"/>
        <v>0</v>
      </c>
      <c r="CW653">
        <f t="shared" si="628"/>
        <v>0</v>
      </c>
      <c r="CX653">
        <f t="shared" si="629"/>
        <v>0</v>
      </c>
      <c r="CY653">
        <f t="shared" si="630"/>
        <v>0</v>
      </c>
      <c r="CZ653">
        <f t="shared" si="631"/>
        <v>0</v>
      </c>
      <c r="DN653">
        <v>0</v>
      </c>
      <c r="DO653">
        <v>0</v>
      </c>
      <c r="DP653">
        <v>1</v>
      </c>
      <c r="DQ653">
        <v>1</v>
      </c>
      <c r="DU653">
        <v>1009</v>
      </c>
      <c r="DV653" t="s">
        <v>151</v>
      </c>
      <c r="DW653" t="s">
        <v>151</v>
      </c>
      <c r="DX653">
        <v>1000</v>
      </c>
      <c r="EE653">
        <v>51761345</v>
      </c>
      <c r="EF653">
        <v>1</v>
      </c>
      <c r="EG653" t="s">
        <v>18</v>
      </c>
      <c r="EH653">
        <v>0</v>
      </c>
      <c r="EJ653">
        <v>4</v>
      </c>
      <c r="EK653">
        <v>0</v>
      </c>
      <c r="EL653" t="s">
        <v>146</v>
      </c>
      <c r="EM653" t="s">
        <v>147</v>
      </c>
      <c r="EQ653">
        <v>32768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FQ653">
        <v>0</v>
      </c>
      <c r="FR653">
        <f t="shared" si="632"/>
        <v>0</v>
      </c>
      <c r="FS653">
        <v>0</v>
      </c>
      <c r="FX653">
        <v>70</v>
      </c>
      <c r="FY653">
        <v>10</v>
      </c>
      <c r="GD653">
        <v>0</v>
      </c>
      <c r="GF653">
        <v>1489638031</v>
      </c>
      <c r="GG653">
        <v>2</v>
      </c>
      <c r="GH653">
        <v>1</v>
      </c>
      <c r="GI653">
        <v>-2</v>
      </c>
      <c r="GJ653">
        <v>0</v>
      </c>
      <c r="GK653">
        <f>ROUND(R653*(R12)/100,2)</f>
        <v>0</v>
      </c>
      <c r="GL653">
        <f t="shared" si="633"/>
        <v>0</v>
      </c>
      <c r="GM653">
        <f t="shared" si="634"/>
        <v>0</v>
      </c>
      <c r="GN653">
        <f t="shared" si="635"/>
        <v>0</v>
      </c>
      <c r="GO653">
        <f t="shared" si="636"/>
        <v>0</v>
      </c>
      <c r="GP653">
        <f t="shared" si="637"/>
        <v>0</v>
      </c>
      <c r="GR653">
        <v>0</v>
      </c>
      <c r="GS653">
        <v>3</v>
      </c>
      <c r="GT653">
        <v>0</v>
      </c>
      <c r="GV653">
        <f t="shared" si="638"/>
        <v>0</v>
      </c>
      <c r="GW653">
        <v>1</v>
      </c>
      <c r="GX653">
        <f t="shared" si="639"/>
        <v>0</v>
      </c>
      <c r="HA653">
        <v>0</v>
      </c>
      <c r="HB653">
        <v>0</v>
      </c>
      <c r="HC653">
        <f t="shared" si="640"/>
        <v>0</v>
      </c>
      <c r="IK653">
        <v>0</v>
      </c>
    </row>
    <row r="654" spans="1:245">
      <c r="A654">
        <v>17</v>
      </c>
      <c r="B654">
        <v>1</v>
      </c>
      <c r="D654">
        <f>ROW(EtalonRes!A153)</f>
        <v>153</v>
      </c>
      <c r="E654" t="s">
        <v>152</v>
      </c>
      <c r="F654" t="s">
        <v>153</v>
      </c>
      <c r="G654" t="s">
        <v>227</v>
      </c>
      <c r="H654" t="s">
        <v>151</v>
      </c>
      <c r="I654">
        <f>ROUND(24*0.8,9)</f>
        <v>19.2</v>
      </c>
      <c r="J654">
        <v>0</v>
      </c>
      <c r="K654">
        <f>ROUND(24*0.8,9)</f>
        <v>19.2</v>
      </c>
      <c r="O654">
        <f t="shared" si="601"/>
        <v>1175.42</v>
      </c>
      <c r="P654">
        <f t="shared" si="602"/>
        <v>0</v>
      </c>
      <c r="Q654">
        <f t="shared" si="603"/>
        <v>1175.42</v>
      </c>
      <c r="R654">
        <f t="shared" si="604"/>
        <v>633.79</v>
      </c>
      <c r="S654">
        <f t="shared" si="605"/>
        <v>0</v>
      </c>
      <c r="T654">
        <f t="shared" si="606"/>
        <v>0</v>
      </c>
      <c r="U654">
        <f t="shared" si="607"/>
        <v>0</v>
      </c>
      <c r="V654">
        <f t="shared" si="608"/>
        <v>0</v>
      </c>
      <c r="W654">
        <f t="shared" si="609"/>
        <v>0</v>
      </c>
      <c r="X654">
        <f t="shared" si="610"/>
        <v>0</v>
      </c>
      <c r="Y654">
        <f t="shared" si="611"/>
        <v>0</v>
      </c>
      <c r="AA654">
        <v>52146028</v>
      </c>
      <c r="AB654">
        <f t="shared" si="612"/>
        <v>61.22</v>
      </c>
      <c r="AC654">
        <f t="shared" si="613"/>
        <v>0</v>
      </c>
      <c r="AD654">
        <f t="shared" si="614"/>
        <v>61.22</v>
      </c>
      <c r="AE654">
        <f t="shared" si="615"/>
        <v>33.01</v>
      </c>
      <c r="AF654">
        <f t="shared" si="616"/>
        <v>0</v>
      </c>
      <c r="AG654">
        <f t="shared" si="617"/>
        <v>0</v>
      </c>
      <c r="AH654">
        <f t="shared" si="618"/>
        <v>0</v>
      </c>
      <c r="AI654">
        <f t="shared" si="619"/>
        <v>0</v>
      </c>
      <c r="AJ654">
        <f t="shared" si="620"/>
        <v>0</v>
      </c>
      <c r="AK654">
        <v>61.22</v>
      </c>
      <c r="AL654">
        <v>0</v>
      </c>
      <c r="AM654">
        <v>61.22</v>
      </c>
      <c r="AN654">
        <v>33.01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1</v>
      </c>
      <c r="AZ654">
        <v>1</v>
      </c>
      <c r="BA654">
        <v>1</v>
      </c>
      <c r="BB654">
        <v>1</v>
      </c>
      <c r="BC654">
        <v>1</v>
      </c>
      <c r="BH654">
        <v>0</v>
      </c>
      <c r="BI654">
        <v>4</v>
      </c>
      <c r="BJ654" t="s">
        <v>155</v>
      </c>
      <c r="BM654">
        <v>1</v>
      </c>
      <c r="BN654">
        <v>0</v>
      </c>
      <c r="BP654">
        <v>0</v>
      </c>
      <c r="BQ654">
        <v>1</v>
      </c>
      <c r="BR654">
        <v>0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Z654">
        <v>0</v>
      </c>
      <c r="CA654">
        <v>0</v>
      </c>
      <c r="CE654">
        <v>0</v>
      </c>
      <c r="CF654">
        <v>0</v>
      </c>
      <c r="CG654">
        <v>0</v>
      </c>
      <c r="CM654">
        <v>0</v>
      </c>
      <c r="CO654">
        <v>0</v>
      </c>
      <c r="CP654">
        <f t="shared" si="621"/>
        <v>1175.42</v>
      </c>
      <c r="CQ654">
        <f t="shared" si="622"/>
        <v>0</v>
      </c>
      <c r="CR654">
        <f t="shared" si="623"/>
        <v>61.22</v>
      </c>
      <c r="CS654">
        <f t="shared" si="624"/>
        <v>33.01</v>
      </c>
      <c r="CT654">
        <f t="shared" si="625"/>
        <v>0</v>
      </c>
      <c r="CU654">
        <f t="shared" si="626"/>
        <v>0</v>
      </c>
      <c r="CV654">
        <f t="shared" si="627"/>
        <v>0</v>
      </c>
      <c r="CW654">
        <f t="shared" si="628"/>
        <v>0</v>
      </c>
      <c r="CX654">
        <f t="shared" si="629"/>
        <v>0</v>
      </c>
      <c r="CY654">
        <f t="shared" si="630"/>
        <v>0</v>
      </c>
      <c r="CZ654">
        <f t="shared" si="631"/>
        <v>0</v>
      </c>
      <c r="DN654">
        <v>0</v>
      </c>
      <c r="DO654">
        <v>0</v>
      </c>
      <c r="DP654">
        <v>1</v>
      </c>
      <c r="DQ654">
        <v>1</v>
      </c>
      <c r="DU654">
        <v>1009</v>
      </c>
      <c r="DV654" t="s">
        <v>151</v>
      </c>
      <c r="DW654" t="s">
        <v>151</v>
      </c>
      <c r="DX654">
        <v>1000</v>
      </c>
      <c r="EE654">
        <v>51761347</v>
      </c>
      <c r="EF654">
        <v>1</v>
      </c>
      <c r="EG654" t="s">
        <v>18</v>
      </c>
      <c r="EH654">
        <v>0</v>
      </c>
      <c r="EJ654">
        <v>4</v>
      </c>
      <c r="EK654">
        <v>1</v>
      </c>
      <c r="EL654" t="s">
        <v>156</v>
      </c>
      <c r="EM654" t="s">
        <v>147</v>
      </c>
      <c r="EQ654">
        <v>0</v>
      </c>
      <c r="ER654">
        <v>61.22</v>
      </c>
      <c r="ES654">
        <v>0</v>
      </c>
      <c r="ET654">
        <v>61.22</v>
      </c>
      <c r="EU654">
        <v>33.01</v>
      </c>
      <c r="EV654">
        <v>0</v>
      </c>
      <c r="EW654">
        <v>0</v>
      </c>
      <c r="EX654">
        <v>0</v>
      </c>
      <c r="EY654">
        <v>0</v>
      </c>
      <c r="FQ654">
        <v>0</v>
      </c>
      <c r="FR654">
        <f t="shared" si="632"/>
        <v>0</v>
      </c>
      <c r="FS654">
        <v>0</v>
      </c>
      <c r="FX654">
        <v>0</v>
      </c>
      <c r="FY654">
        <v>0</v>
      </c>
      <c r="GD654">
        <v>1</v>
      </c>
      <c r="GF654">
        <v>1602572179</v>
      </c>
      <c r="GG654">
        <v>2</v>
      </c>
      <c r="GH654">
        <v>1</v>
      </c>
      <c r="GI654">
        <v>-2</v>
      </c>
      <c r="GJ654">
        <v>0</v>
      </c>
      <c r="GK654">
        <v>0</v>
      </c>
      <c r="GL654">
        <f t="shared" si="633"/>
        <v>0</v>
      </c>
      <c r="GM654">
        <f t="shared" ref="GM654:GM655" si="641">ROUND(O654+X654+Y654,2)+GX654</f>
        <v>1175.42</v>
      </c>
      <c r="GN654">
        <f t="shared" ref="GN654:GN655" si="642">IF(OR(BI654=0,BI654=1),ROUND(O654+X654+Y654,2),0)</f>
        <v>0</v>
      </c>
      <c r="GO654">
        <f t="shared" ref="GO654:GO655" si="643">IF(BI654=2,ROUND(O654+X654+Y654,2),0)</f>
        <v>0</v>
      </c>
      <c r="GP654">
        <f t="shared" ref="GP654:GP655" si="644">IF(BI654=4,ROUND(O654+X654+Y654,2)+GX654,0)</f>
        <v>1175.42</v>
      </c>
      <c r="GR654">
        <v>0</v>
      </c>
      <c r="GS654">
        <v>3</v>
      </c>
      <c r="GT654">
        <v>0</v>
      </c>
      <c r="GV654">
        <f t="shared" si="638"/>
        <v>0</v>
      </c>
      <c r="GW654">
        <v>1</v>
      </c>
      <c r="GX654">
        <f t="shared" si="639"/>
        <v>0</v>
      </c>
      <c r="HA654">
        <v>0</v>
      </c>
      <c r="HB654">
        <v>0</v>
      </c>
      <c r="HC654">
        <f t="shared" si="640"/>
        <v>0</v>
      </c>
      <c r="IK654">
        <v>0</v>
      </c>
    </row>
    <row r="655" spans="1:245">
      <c r="A655">
        <v>17</v>
      </c>
      <c r="B655">
        <v>1</v>
      </c>
      <c r="D655">
        <f>ROW(EtalonRes!A155)</f>
        <v>155</v>
      </c>
      <c r="E655" t="s">
        <v>157</v>
      </c>
      <c r="F655" t="s">
        <v>158</v>
      </c>
      <c r="G655" t="s">
        <v>159</v>
      </c>
      <c r="H655" t="s">
        <v>151</v>
      </c>
      <c r="I655">
        <f>ROUND(I654,9)</f>
        <v>19.2</v>
      </c>
      <c r="J655">
        <v>0</v>
      </c>
      <c r="K655">
        <f>ROUND(I654,9)</f>
        <v>19.2</v>
      </c>
      <c r="O655">
        <f t="shared" si="601"/>
        <v>28387.01</v>
      </c>
      <c r="P655">
        <f t="shared" si="602"/>
        <v>0</v>
      </c>
      <c r="Q655">
        <f t="shared" si="603"/>
        <v>28387.01</v>
      </c>
      <c r="R655">
        <f t="shared" si="604"/>
        <v>15314.69</v>
      </c>
      <c r="S655">
        <f t="shared" si="605"/>
        <v>0</v>
      </c>
      <c r="T655">
        <f t="shared" si="606"/>
        <v>0</v>
      </c>
      <c r="U655">
        <f t="shared" si="607"/>
        <v>0</v>
      </c>
      <c r="V655">
        <f t="shared" si="608"/>
        <v>0</v>
      </c>
      <c r="W655">
        <f t="shared" si="609"/>
        <v>0</v>
      </c>
      <c r="X655">
        <f t="shared" si="610"/>
        <v>0</v>
      </c>
      <c r="Y655">
        <f t="shared" si="611"/>
        <v>0</v>
      </c>
      <c r="AA655">
        <v>52146028</v>
      </c>
      <c r="AB655">
        <f t="shared" si="612"/>
        <v>1478.49</v>
      </c>
      <c r="AC655">
        <f t="shared" si="613"/>
        <v>0</v>
      </c>
      <c r="AD655">
        <f>ROUND(((((ET655*51))-((EU655*51)))+AE655),6)</f>
        <v>1478.49</v>
      </c>
      <c r="AE655">
        <f>ROUND(((EU655*51)),6)</f>
        <v>797.64</v>
      </c>
      <c r="AF655">
        <f>ROUND(((EV655*51)),6)</f>
        <v>0</v>
      </c>
      <c r="AG655">
        <f t="shared" si="617"/>
        <v>0</v>
      </c>
      <c r="AH655">
        <f>((EW655*51))</f>
        <v>0</v>
      </c>
      <c r="AI655">
        <f>((EX655*51))</f>
        <v>0</v>
      </c>
      <c r="AJ655">
        <f t="shared" si="620"/>
        <v>0</v>
      </c>
      <c r="AK655">
        <v>28.99</v>
      </c>
      <c r="AL655">
        <v>0</v>
      </c>
      <c r="AM655">
        <v>28.99</v>
      </c>
      <c r="AN655">
        <v>15.64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Z655">
        <v>1</v>
      </c>
      <c r="BA655">
        <v>1</v>
      </c>
      <c r="BB655">
        <v>1</v>
      </c>
      <c r="BC655">
        <v>1</v>
      </c>
      <c r="BH655">
        <v>0</v>
      </c>
      <c r="BI655">
        <v>4</v>
      </c>
      <c r="BJ655" t="s">
        <v>160</v>
      </c>
      <c r="BM655">
        <v>1</v>
      </c>
      <c r="BN655">
        <v>0</v>
      </c>
      <c r="BP655">
        <v>0</v>
      </c>
      <c r="BQ655">
        <v>1</v>
      </c>
      <c r="BR655">
        <v>0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Z655">
        <v>0</v>
      </c>
      <c r="CA655">
        <v>0</v>
      </c>
      <c r="CE655">
        <v>0</v>
      </c>
      <c r="CF655">
        <v>0</v>
      </c>
      <c r="CG655">
        <v>0</v>
      </c>
      <c r="CM655">
        <v>0</v>
      </c>
      <c r="CO655">
        <v>0</v>
      </c>
      <c r="CP655">
        <f t="shared" si="621"/>
        <v>28387.01</v>
      </c>
      <c r="CQ655">
        <f t="shared" si="622"/>
        <v>0</v>
      </c>
      <c r="CR655">
        <f>(((((ET655*51))*BB655-((EU655*51))*BS655)+AE655*BS655)*AV655)</f>
        <v>1478.49</v>
      </c>
      <c r="CS655">
        <f t="shared" si="624"/>
        <v>797.64</v>
      </c>
      <c r="CT655">
        <f t="shared" si="625"/>
        <v>0</v>
      </c>
      <c r="CU655">
        <f t="shared" si="626"/>
        <v>0</v>
      </c>
      <c r="CV655">
        <f t="shared" si="627"/>
        <v>0</v>
      </c>
      <c r="CW655">
        <f t="shared" si="628"/>
        <v>0</v>
      </c>
      <c r="CX655">
        <f t="shared" si="629"/>
        <v>0</v>
      </c>
      <c r="CY655">
        <f t="shared" si="630"/>
        <v>0</v>
      </c>
      <c r="CZ655">
        <f t="shared" si="631"/>
        <v>0</v>
      </c>
      <c r="DE655" t="s">
        <v>161</v>
      </c>
      <c r="DF655" t="s">
        <v>161</v>
      </c>
      <c r="DG655" t="s">
        <v>161</v>
      </c>
      <c r="DI655" t="s">
        <v>161</v>
      </c>
      <c r="DJ655" t="s">
        <v>161</v>
      </c>
      <c r="DN655">
        <v>0</v>
      </c>
      <c r="DO655">
        <v>0</v>
      </c>
      <c r="DP655">
        <v>1</v>
      </c>
      <c r="DQ655">
        <v>1</v>
      </c>
      <c r="DU655">
        <v>1009</v>
      </c>
      <c r="DV655" t="s">
        <v>151</v>
      </c>
      <c r="DW655" t="s">
        <v>151</v>
      </c>
      <c r="DX655">
        <v>1000</v>
      </c>
      <c r="EE655">
        <v>51761347</v>
      </c>
      <c r="EF655">
        <v>1</v>
      </c>
      <c r="EG655" t="s">
        <v>18</v>
      </c>
      <c r="EH655">
        <v>0</v>
      </c>
      <c r="EJ655">
        <v>4</v>
      </c>
      <c r="EK655">
        <v>1</v>
      </c>
      <c r="EL655" t="s">
        <v>156</v>
      </c>
      <c r="EM655" t="s">
        <v>147</v>
      </c>
      <c r="EQ655">
        <v>0</v>
      </c>
      <c r="ER655">
        <v>28.99</v>
      </c>
      <c r="ES655">
        <v>0</v>
      </c>
      <c r="ET655">
        <v>28.99</v>
      </c>
      <c r="EU655">
        <v>15.64</v>
      </c>
      <c r="EV655">
        <v>0</v>
      </c>
      <c r="EW655">
        <v>0</v>
      </c>
      <c r="EX655">
        <v>0</v>
      </c>
      <c r="EY655">
        <v>0</v>
      </c>
      <c r="FQ655">
        <v>0</v>
      </c>
      <c r="FR655">
        <f t="shared" si="632"/>
        <v>0</v>
      </c>
      <c r="FS655">
        <v>0</v>
      </c>
      <c r="FX655">
        <v>0</v>
      </c>
      <c r="FY655">
        <v>0</v>
      </c>
      <c r="GD655">
        <v>1</v>
      </c>
      <c r="GF655">
        <v>-1355325295</v>
      </c>
      <c r="GG655">
        <v>2</v>
      </c>
      <c r="GH655">
        <v>1</v>
      </c>
      <c r="GI655">
        <v>-2</v>
      </c>
      <c r="GJ655">
        <v>0</v>
      </c>
      <c r="GK655">
        <v>0</v>
      </c>
      <c r="GL655">
        <f t="shared" si="633"/>
        <v>0</v>
      </c>
      <c r="GM655">
        <f t="shared" si="641"/>
        <v>28387.01</v>
      </c>
      <c r="GN655">
        <f t="shared" si="642"/>
        <v>0</v>
      </c>
      <c r="GO655">
        <f t="shared" si="643"/>
        <v>0</v>
      </c>
      <c r="GP655">
        <f t="shared" si="644"/>
        <v>28387.01</v>
      </c>
      <c r="GR655">
        <v>0</v>
      </c>
      <c r="GS655">
        <v>3</v>
      </c>
      <c r="GT655">
        <v>0</v>
      </c>
      <c r="GV655">
        <f t="shared" si="638"/>
        <v>0</v>
      </c>
      <c r="GW655">
        <v>1</v>
      </c>
      <c r="GX655">
        <f t="shared" si="639"/>
        <v>0</v>
      </c>
      <c r="HA655">
        <v>0</v>
      </c>
      <c r="HB655">
        <v>0</v>
      </c>
      <c r="HC655">
        <f t="shared" si="640"/>
        <v>0</v>
      </c>
      <c r="IK655">
        <v>0</v>
      </c>
    </row>
    <row r="657" spans="1:206">
      <c r="A657" s="53">
        <v>51</v>
      </c>
      <c r="B657" s="53">
        <f>B648</f>
        <v>1</v>
      </c>
      <c r="C657" s="53">
        <f>A648</f>
        <v>5</v>
      </c>
      <c r="D657" s="53">
        <f>ROW(A648)</f>
        <v>648</v>
      </c>
      <c r="E657" s="53"/>
      <c r="F657" s="53" t="str">
        <f>IF(F648&lt;&gt;"",F648,"")</f>
        <v>Новый подраздел</v>
      </c>
      <c r="G657" s="53" t="str">
        <f>IF(G648&lt;&gt;"",G648,"")</f>
        <v>Ремонт асфальтобетонного покрытия - 200,0 м2</v>
      </c>
      <c r="H657" s="53">
        <v>0</v>
      </c>
      <c r="I657" s="53"/>
      <c r="J657" s="53"/>
      <c r="K657" s="53"/>
      <c r="L657" s="53"/>
      <c r="M657" s="53"/>
      <c r="N657" s="53"/>
      <c r="O657" s="53">
        <f t="shared" ref="O657:T657" si="645">ROUND(AB657,2)</f>
        <v>136222.43</v>
      </c>
      <c r="P657" s="53">
        <f t="shared" si="645"/>
        <v>75748</v>
      </c>
      <c r="Q657" s="53">
        <f t="shared" si="645"/>
        <v>47866.43</v>
      </c>
      <c r="R657" s="53">
        <f t="shared" si="645"/>
        <v>24366.48</v>
      </c>
      <c r="S657" s="53">
        <f t="shared" si="645"/>
        <v>12608</v>
      </c>
      <c r="T657" s="53">
        <f t="shared" si="645"/>
        <v>0</v>
      </c>
      <c r="U657" s="53">
        <f>AH657</f>
        <v>46</v>
      </c>
      <c r="V657" s="53">
        <f>AI657</f>
        <v>0</v>
      </c>
      <c r="W657" s="53">
        <f>ROUND(AJ657,2)</f>
        <v>0</v>
      </c>
      <c r="X657" s="53">
        <f>ROUND(AK657,2)</f>
        <v>8825.6</v>
      </c>
      <c r="Y657" s="53">
        <f>ROUND(AL657,2)</f>
        <v>1260.8</v>
      </c>
      <c r="Z657" s="53"/>
      <c r="AA657" s="53"/>
      <c r="AB657" s="53">
        <f>ROUND(SUMIF(AA652:AA655,"=52146028",O652:O655),2)</f>
        <v>136222.43</v>
      </c>
      <c r="AC657" s="53">
        <f>ROUND(SUMIF(AA652:AA655,"=52146028",P652:P655),2)</f>
        <v>75748</v>
      </c>
      <c r="AD657" s="53">
        <f>ROUND(SUMIF(AA652:AA655,"=52146028",Q652:Q655),2)</f>
        <v>47866.43</v>
      </c>
      <c r="AE657" s="53">
        <f>ROUND(SUMIF(AA652:AA655,"=52146028",R652:R655),2)</f>
        <v>24366.48</v>
      </c>
      <c r="AF657" s="53">
        <f>ROUND(SUMIF(AA652:AA655,"=52146028",S652:S655),2)</f>
        <v>12608</v>
      </c>
      <c r="AG657" s="53">
        <f>ROUND(SUMIF(AA652:AA655,"=52146028",T652:T655),2)</f>
        <v>0</v>
      </c>
      <c r="AH657" s="53">
        <f>SUMIF(AA652:AA655,"=52146028",U652:U655)</f>
        <v>46</v>
      </c>
      <c r="AI657" s="53">
        <f>SUMIF(AA652:AA655,"=52146028",V652:V655)</f>
        <v>0</v>
      </c>
      <c r="AJ657" s="53">
        <f>ROUND(SUMIF(AA652:AA655,"=52146028",W652:W655),2)</f>
        <v>0</v>
      </c>
      <c r="AK657" s="53">
        <f>ROUND(SUMIF(AA652:AA655,"=52146028",X652:X655),2)</f>
        <v>8825.6</v>
      </c>
      <c r="AL657" s="53">
        <f>ROUND(SUMIF(AA652:AA655,"=52146028",Y652:Y655),2)</f>
        <v>1260.8</v>
      </c>
      <c r="AM657" s="53"/>
      <c r="AN657" s="53"/>
      <c r="AO657" s="53">
        <f t="shared" ref="AO657:BD657" si="646">ROUND(BX657,2)</f>
        <v>0</v>
      </c>
      <c r="AP657" s="53">
        <f t="shared" si="646"/>
        <v>0</v>
      </c>
      <c r="AQ657" s="53">
        <f t="shared" si="646"/>
        <v>0</v>
      </c>
      <c r="AR657" s="53">
        <f t="shared" si="646"/>
        <v>155400.26999999999</v>
      </c>
      <c r="AS657" s="53">
        <f t="shared" si="646"/>
        <v>0</v>
      </c>
      <c r="AT657" s="53">
        <f t="shared" si="646"/>
        <v>0</v>
      </c>
      <c r="AU657" s="53">
        <f t="shared" si="646"/>
        <v>155400.26999999999</v>
      </c>
      <c r="AV657" s="53">
        <f t="shared" si="646"/>
        <v>75748</v>
      </c>
      <c r="AW657" s="53">
        <f t="shared" si="646"/>
        <v>75748</v>
      </c>
      <c r="AX657" s="53">
        <f t="shared" si="646"/>
        <v>0</v>
      </c>
      <c r="AY657" s="53">
        <f t="shared" si="646"/>
        <v>75748</v>
      </c>
      <c r="AZ657" s="53">
        <f t="shared" si="646"/>
        <v>0</v>
      </c>
      <c r="BA657" s="53">
        <f t="shared" si="646"/>
        <v>0</v>
      </c>
      <c r="BB657" s="53">
        <f t="shared" si="646"/>
        <v>0</v>
      </c>
      <c r="BC657" s="53">
        <f t="shared" si="646"/>
        <v>0</v>
      </c>
      <c r="BD657" s="53">
        <f t="shared" si="646"/>
        <v>0</v>
      </c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>
        <f>ROUND(SUMIF(AA652:AA655,"=52146028",FQ652:FQ655),2)</f>
        <v>0</v>
      </c>
      <c r="BY657" s="53">
        <f>ROUND(SUMIF(AA652:AA655,"=52146028",FR652:FR655),2)</f>
        <v>0</v>
      </c>
      <c r="BZ657" s="53">
        <f>ROUND(SUMIF(AA652:AA655,"=52146028",GL652:GL655),2)</f>
        <v>0</v>
      </c>
      <c r="CA657" s="53">
        <f>ROUND(SUMIF(AA652:AA655,"=52146028",GM652:GM655),2)</f>
        <v>155400.26999999999</v>
      </c>
      <c r="CB657" s="53">
        <f>ROUND(SUMIF(AA652:AA655,"=52146028",GN652:GN655),2)</f>
        <v>0</v>
      </c>
      <c r="CC657" s="53">
        <f>ROUND(SUMIF(AA652:AA655,"=52146028",GO652:GO655),2)</f>
        <v>0</v>
      </c>
      <c r="CD657" s="53">
        <f>ROUND(SUMIF(AA652:AA655,"=52146028",GP652:GP655),2)</f>
        <v>155400.26999999999</v>
      </c>
      <c r="CE657" s="53">
        <f>AC657-BX657</f>
        <v>75748</v>
      </c>
      <c r="CF657" s="53">
        <f>AC657-BY657</f>
        <v>75748</v>
      </c>
      <c r="CG657" s="53">
        <f>BX657-BZ657</f>
        <v>0</v>
      </c>
      <c r="CH657" s="53">
        <f>AC657-BX657-BY657+BZ657</f>
        <v>75748</v>
      </c>
      <c r="CI657" s="53">
        <f>BY657-BZ657</f>
        <v>0</v>
      </c>
      <c r="CJ657" s="53">
        <f>ROUND(SUMIF(AA652:AA655,"=52146028",GX652:GX655),2)</f>
        <v>0</v>
      </c>
      <c r="CK657" s="53">
        <f>ROUND(SUMIF(AA652:AA655,"=52146028",GY652:GY655),2)</f>
        <v>0</v>
      </c>
      <c r="CL657" s="53">
        <f>ROUND(SUMIF(AA652:AA655,"=52146028",GZ652:GZ655),2)</f>
        <v>0</v>
      </c>
      <c r="CM657" s="53">
        <f>ROUND(SUMIF(AA652:AA655,"=52146028",HD652:HD655),2)</f>
        <v>0</v>
      </c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  <c r="DR657" s="54"/>
      <c r="DS657" s="54"/>
      <c r="DT657" s="54"/>
      <c r="DU657" s="54"/>
      <c r="DV657" s="54"/>
      <c r="DW657" s="54"/>
      <c r="DX657" s="54"/>
      <c r="DY657" s="54"/>
      <c r="DZ657" s="54"/>
      <c r="EA657" s="54"/>
      <c r="EB657" s="54"/>
      <c r="EC657" s="54"/>
      <c r="ED657" s="54"/>
      <c r="EE657" s="54"/>
      <c r="EF657" s="54"/>
      <c r="EG657" s="54"/>
      <c r="EH657" s="54"/>
      <c r="EI657" s="54"/>
      <c r="EJ657" s="54"/>
      <c r="EK657" s="54"/>
      <c r="EL657" s="54"/>
      <c r="EM657" s="54"/>
      <c r="EN657" s="54"/>
      <c r="EO657" s="54"/>
      <c r="EP657" s="54"/>
      <c r="EQ657" s="54"/>
      <c r="ER657" s="54"/>
      <c r="ES657" s="54"/>
      <c r="ET657" s="54"/>
      <c r="EU657" s="54"/>
      <c r="EV657" s="54"/>
      <c r="EW657" s="54"/>
      <c r="EX657" s="54"/>
      <c r="EY657" s="54"/>
      <c r="EZ657" s="54"/>
      <c r="FA657" s="54"/>
      <c r="FB657" s="54"/>
      <c r="FC657" s="54"/>
      <c r="FD657" s="54"/>
      <c r="FE657" s="54"/>
      <c r="FF657" s="54"/>
      <c r="FG657" s="54"/>
      <c r="FH657" s="54"/>
      <c r="FI657" s="54"/>
      <c r="FJ657" s="54"/>
      <c r="FK657" s="54"/>
      <c r="FL657" s="54"/>
      <c r="FM657" s="54"/>
      <c r="FN657" s="54"/>
      <c r="FO657" s="54"/>
      <c r="FP657" s="54"/>
      <c r="FQ657" s="54"/>
      <c r="FR657" s="54"/>
      <c r="FS657" s="54"/>
      <c r="FT657" s="54"/>
      <c r="FU657" s="54"/>
      <c r="FV657" s="54"/>
      <c r="FW657" s="54"/>
      <c r="FX657" s="54"/>
      <c r="FY657" s="54"/>
      <c r="FZ657" s="54"/>
      <c r="GA657" s="54"/>
      <c r="GB657" s="54"/>
      <c r="GC657" s="54"/>
      <c r="GD657" s="54"/>
      <c r="GE657" s="54"/>
      <c r="GF657" s="54"/>
      <c r="GG657" s="54"/>
      <c r="GH657" s="54"/>
      <c r="GI657" s="54"/>
      <c r="GJ657" s="54"/>
      <c r="GK657" s="54"/>
      <c r="GL657" s="54"/>
      <c r="GM657" s="54"/>
      <c r="GN657" s="54"/>
      <c r="GO657" s="54"/>
      <c r="GP657" s="54"/>
      <c r="GQ657" s="54"/>
      <c r="GR657" s="54"/>
      <c r="GS657" s="54"/>
      <c r="GT657" s="54"/>
      <c r="GU657" s="54"/>
      <c r="GV657" s="54"/>
      <c r="GW657" s="54"/>
      <c r="GX657" s="54">
        <v>0</v>
      </c>
    </row>
    <row r="659" spans="1:206">
      <c r="A659" s="55">
        <v>50</v>
      </c>
      <c r="B659" s="55">
        <v>0</v>
      </c>
      <c r="C659" s="55">
        <v>0</v>
      </c>
      <c r="D659" s="55">
        <v>1</v>
      </c>
      <c r="E659" s="55">
        <v>201</v>
      </c>
      <c r="F659" s="55">
        <f>ROUND(Source!O657,O659)</f>
        <v>136222.43</v>
      </c>
      <c r="G659" s="55" t="s">
        <v>162</v>
      </c>
      <c r="H659" s="55" t="s">
        <v>163</v>
      </c>
      <c r="I659" s="55"/>
      <c r="J659" s="55"/>
      <c r="K659" s="55">
        <v>201</v>
      </c>
      <c r="L659" s="55">
        <v>1</v>
      </c>
      <c r="M659" s="55">
        <v>3</v>
      </c>
      <c r="N659" s="55"/>
      <c r="O659" s="55">
        <v>2</v>
      </c>
      <c r="P659" s="55"/>
      <c r="Q659" s="55"/>
      <c r="R659" s="55"/>
      <c r="S659" s="55"/>
      <c r="T659" s="55"/>
      <c r="U659" s="55"/>
      <c r="V659" s="55"/>
      <c r="W659" s="55">
        <v>136222.43</v>
      </c>
      <c r="X659" s="55">
        <v>1</v>
      </c>
      <c r="Y659" s="55">
        <v>136222.43</v>
      </c>
      <c r="Z659" s="55"/>
      <c r="AA659" s="55"/>
      <c r="AB659" s="55"/>
    </row>
    <row r="660" spans="1:206">
      <c r="A660" s="55">
        <v>50</v>
      </c>
      <c r="B660" s="55">
        <v>0</v>
      </c>
      <c r="C660" s="55">
        <v>0</v>
      </c>
      <c r="D660" s="55">
        <v>1</v>
      </c>
      <c r="E660" s="55">
        <v>202</v>
      </c>
      <c r="F660" s="55">
        <f>ROUND(Source!P657,O660)</f>
        <v>75748</v>
      </c>
      <c r="G660" s="55" t="s">
        <v>164</v>
      </c>
      <c r="H660" s="55" t="s">
        <v>165</v>
      </c>
      <c r="I660" s="55"/>
      <c r="J660" s="55"/>
      <c r="K660" s="55">
        <v>202</v>
      </c>
      <c r="L660" s="55">
        <v>2</v>
      </c>
      <c r="M660" s="55">
        <v>3</v>
      </c>
      <c r="N660" s="55"/>
      <c r="O660" s="55">
        <v>2</v>
      </c>
      <c r="P660" s="55"/>
      <c r="Q660" s="55"/>
      <c r="R660" s="55"/>
      <c r="S660" s="55"/>
      <c r="T660" s="55"/>
      <c r="U660" s="55"/>
      <c r="V660" s="55"/>
      <c r="W660" s="55">
        <v>75748</v>
      </c>
      <c r="X660" s="55">
        <v>1</v>
      </c>
      <c r="Y660" s="55">
        <v>75748</v>
      </c>
      <c r="Z660" s="55"/>
      <c r="AA660" s="55"/>
      <c r="AB660" s="55"/>
    </row>
    <row r="661" spans="1:206">
      <c r="A661" s="55">
        <v>50</v>
      </c>
      <c r="B661" s="55">
        <v>0</v>
      </c>
      <c r="C661" s="55">
        <v>0</v>
      </c>
      <c r="D661" s="55">
        <v>1</v>
      </c>
      <c r="E661" s="55">
        <v>222</v>
      </c>
      <c r="F661" s="55">
        <f>ROUND(Source!AO657,O661)</f>
        <v>0</v>
      </c>
      <c r="G661" s="55" t="s">
        <v>166</v>
      </c>
      <c r="H661" s="55" t="s">
        <v>167</v>
      </c>
      <c r="I661" s="55"/>
      <c r="J661" s="55"/>
      <c r="K661" s="55">
        <v>222</v>
      </c>
      <c r="L661" s="55">
        <v>3</v>
      </c>
      <c r="M661" s="55">
        <v>3</v>
      </c>
      <c r="N661" s="55"/>
      <c r="O661" s="55">
        <v>2</v>
      </c>
      <c r="P661" s="55"/>
      <c r="Q661" s="55"/>
      <c r="R661" s="55"/>
      <c r="S661" s="55"/>
      <c r="T661" s="55"/>
      <c r="U661" s="55"/>
      <c r="V661" s="55"/>
      <c r="W661" s="55">
        <v>0</v>
      </c>
      <c r="X661" s="55">
        <v>1</v>
      </c>
      <c r="Y661" s="55">
        <v>0</v>
      </c>
      <c r="Z661" s="55"/>
      <c r="AA661" s="55"/>
      <c r="AB661" s="55"/>
    </row>
    <row r="662" spans="1:206">
      <c r="A662" s="55">
        <v>50</v>
      </c>
      <c r="B662" s="55">
        <v>0</v>
      </c>
      <c r="C662" s="55">
        <v>0</v>
      </c>
      <c r="D662" s="55">
        <v>1</v>
      </c>
      <c r="E662" s="55">
        <v>225</v>
      </c>
      <c r="F662" s="55">
        <f>ROUND(Source!AV657,O662)</f>
        <v>75748</v>
      </c>
      <c r="G662" s="55" t="s">
        <v>168</v>
      </c>
      <c r="H662" s="55" t="s">
        <v>169</v>
      </c>
      <c r="I662" s="55"/>
      <c r="J662" s="55"/>
      <c r="K662" s="55">
        <v>225</v>
      </c>
      <c r="L662" s="55">
        <v>4</v>
      </c>
      <c r="M662" s="55">
        <v>3</v>
      </c>
      <c r="N662" s="55"/>
      <c r="O662" s="55">
        <v>2</v>
      </c>
      <c r="P662" s="55"/>
      <c r="Q662" s="55"/>
      <c r="R662" s="55"/>
      <c r="S662" s="55"/>
      <c r="T662" s="55"/>
      <c r="U662" s="55"/>
      <c r="V662" s="55"/>
      <c r="W662" s="55">
        <v>75748</v>
      </c>
      <c r="X662" s="55">
        <v>1</v>
      </c>
      <c r="Y662" s="55">
        <v>75748</v>
      </c>
      <c r="Z662" s="55"/>
      <c r="AA662" s="55"/>
      <c r="AB662" s="55"/>
    </row>
    <row r="663" spans="1:206">
      <c r="A663" s="55">
        <v>50</v>
      </c>
      <c r="B663" s="55">
        <v>0</v>
      </c>
      <c r="C663" s="55">
        <v>0</v>
      </c>
      <c r="D663" s="55">
        <v>1</v>
      </c>
      <c r="E663" s="55">
        <v>226</v>
      </c>
      <c r="F663" s="55">
        <f>ROUND(Source!AW657,O663)</f>
        <v>75748</v>
      </c>
      <c r="G663" s="55" t="s">
        <v>170</v>
      </c>
      <c r="H663" s="55" t="s">
        <v>171</v>
      </c>
      <c r="I663" s="55"/>
      <c r="J663" s="55"/>
      <c r="K663" s="55">
        <v>226</v>
      </c>
      <c r="L663" s="55">
        <v>5</v>
      </c>
      <c r="M663" s="55">
        <v>3</v>
      </c>
      <c r="N663" s="55"/>
      <c r="O663" s="55">
        <v>2</v>
      </c>
      <c r="P663" s="55"/>
      <c r="Q663" s="55"/>
      <c r="R663" s="55"/>
      <c r="S663" s="55"/>
      <c r="T663" s="55"/>
      <c r="U663" s="55"/>
      <c r="V663" s="55"/>
      <c r="W663" s="55">
        <v>75748</v>
      </c>
      <c r="X663" s="55">
        <v>1</v>
      </c>
      <c r="Y663" s="55">
        <v>75748</v>
      </c>
      <c r="Z663" s="55"/>
      <c r="AA663" s="55"/>
      <c r="AB663" s="55"/>
    </row>
    <row r="664" spans="1:206">
      <c r="A664" s="55">
        <v>50</v>
      </c>
      <c r="B664" s="55">
        <v>0</v>
      </c>
      <c r="C664" s="55">
        <v>0</v>
      </c>
      <c r="D664" s="55">
        <v>1</v>
      </c>
      <c r="E664" s="55">
        <v>227</v>
      </c>
      <c r="F664" s="55">
        <f>ROUND(Source!AX657,O664)</f>
        <v>0</v>
      </c>
      <c r="G664" s="55" t="s">
        <v>172</v>
      </c>
      <c r="H664" s="55" t="s">
        <v>173</v>
      </c>
      <c r="I664" s="55"/>
      <c r="J664" s="55"/>
      <c r="K664" s="55">
        <v>227</v>
      </c>
      <c r="L664" s="55">
        <v>6</v>
      </c>
      <c r="M664" s="55">
        <v>3</v>
      </c>
      <c r="N664" s="55"/>
      <c r="O664" s="55">
        <v>2</v>
      </c>
      <c r="P664" s="55"/>
      <c r="Q664" s="55"/>
      <c r="R664" s="55"/>
      <c r="S664" s="55"/>
      <c r="T664" s="55"/>
      <c r="U664" s="55"/>
      <c r="V664" s="55"/>
      <c r="W664" s="55">
        <v>0</v>
      </c>
      <c r="X664" s="55">
        <v>1</v>
      </c>
      <c r="Y664" s="55">
        <v>0</v>
      </c>
      <c r="Z664" s="55"/>
      <c r="AA664" s="55"/>
      <c r="AB664" s="55"/>
    </row>
    <row r="665" spans="1:206">
      <c r="A665" s="55">
        <v>50</v>
      </c>
      <c r="B665" s="55">
        <v>0</v>
      </c>
      <c r="C665" s="55">
        <v>0</v>
      </c>
      <c r="D665" s="55">
        <v>1</v>
      </c>
      <c r="E665" s="55">
        <v>228</v>
      </c>
      <c r="F665" s="55">
        <f>ROUND(Source!AY657,O665)</f>
        <v>75748</v>
      </c>
      <c r="G665" s="55" t="s">
        <v>174</v>
      </c>
      <c r="H665" s="55" t="s">
        <v>175</v>
      </c>
      <c r="I665" s="55"/>
      <c r="J665" s="55"/>
      <c r="K665" s="55">
        <v>228</v>
      </c>
      <c r="L665" s="55">
        <v>7</v>
      </c>
      <c r="M665" s="55">
        <v>3</v>
      </c>
      <c r="N665" s="55"/>
      <c r="O665" s="55">
        <v>2</v>
      </c>
      <c r="P665" s="55"/>
      <c r="Q665" s="55"/>
      <c r="R665" s="55"/>
      <c r="S665" s="55"/>
      <c r="T665" s="55"/>
      <c r="U665" s="55"/>
      <c r="V665" s="55"/>
      <c r="W665" s="55">
        <v>75748</v>
      </c>
      <c r="X665" s="55">
        <v>1</v>
      </c>
      <c r="Y665" s="55">
        <v>75748</v>
      </c>
      <c r="Z665" s="55"/>
      <c r="AA665" s="55"/>
      <c r="AB665" s="55"/>
    </row>
    <row r="666" spans="1:206">
      <c r="A666" s="55">
        <v>50</v>
      </c>
      <c r="B666" s="55">
        <v>0</v>
      </c>
      <c r="C666" s="55">
        <v>0</v>
      </c>
      <c r="D666" s="55">
        <v>1</v>
      </c>
      <c r="E666" s="55">
        <v>216</v>
      </c>
      <c r="F666" s="55">
        <f>ROUND(Source!AP657,O666)</f>
        <v>0</v>
      </c>
      <c r="G666" s="55" t="s">
        <v>176</v>
      </c>
      <c r="H666" s="55" t="s">
        <v>177</v>
      </c>
      <c r="I666" s="55"/>
      <c r="J666" s="55"/>
      <c r="K666" s="55">
        <v>216</v>
      </c>
      <c r="L666" s="55">
        <v>8</v>
      </c>
      <c r="M666" s="55">
        <v>3</v>
      </c>
      <c r="N666" s="55"/>
      <c r="O666" s="55">
        <v>2</v>
      </c>
      <c r="P666" s="55"/>
      <c r="Q666" s="55"/>
      <c r="R666" s="55"/>
      <c r="S666" s="55"/>
      <c r="T666" s="55"/>
      <c r="U666" s="55"/>
      <c r="V666" s="55"/>
      <c r="W666" s="55">
        <v>0</v>
      </c>
      <c r="X666" s="55">
        <v>1</v>
      </c>
      <c r="Y666" s="55">
        <v>0</v>
      </c>
      <c r="Z666" s="55"/>
      <c r="AA666" s="55"/>
      <c r="AB666" s="55"/>
    </row>
    <row r="667" spans="1:206">
      <c r="A667" s="55">
        <v>50</v>
      </c>
      <c r="B667" s="55">
        <v>0</v>
      </c>
      <c r="C667" s="55">
        <v>0</v>
      </c>
      <c r="D667" s="55">
        <v>1</v>
      </c>
      <c r="E667" s="55">
        <v>223</v>
      </c>
      <c r="F667" s="55">
        <f>ROUND(Source!AQ657,O667)</f>
        <v>0</v>
      </c>
      <c r="G667" s="55" t="s">
        <v>178</v>
      </c>
      <c r="H667" s="55" t="s">
        <v>179</v>
      </c>
      <c r="I667" s="55"/>
      <c r="J667" s="55"/>
      <c r="K667" s="55">
        <v>223</v>
      </c>
      <c r="L667" s="55">
        <v>9</v>
      </c>
      <c r="M667" s="55">
        <v>3</v>
      </c>
      <c r="N667" s="55"/>
      <c r="O667" s="55">
        <v>2</v>
      </c>
      <c r="P667" s="55"/>
      <c r="Q667" s="55"/>
      <c r="R667" s="55"/>
      <c r="S667" s="55"/>
      <c r="T667" s="55"/>
      <c r="U667" s="55"/>
      <c r="V667" s="55"/>
      <c r="W667" s="55">
        <v>0</v>
      </c>
      <c r="X667" s="55">
        <v>1</v>
      </c>
      <c r="Y667" s="55">
        <v>0</v>
      </c>
      <c r="Z667" s="55"/>
      <c r="AA667" s="55"/>
      <c r="AB667" s="55"/>
    </row>
    <row r="668" spans="1:206">
      <c r="A668" s="55">
        <v>50</v>
      </c>
      <c r="B668" s="55">
        <v>0</v>
      </c>
      <c r="C668" s="55">
        <v>0</v>
      </c>
      <c r="D668" s="55">
        <v>1</v>
      </c>
      <c r="E668" s="55">
        <v>229</v>
      </c>
      <c r="F668" s="55">
        <f>ROUND(Source!AZ657,O668)</f>
        <v>0</v>
      </c>
      <c r="G668" s="55" t="s">
        <v>180</v>
      </c>
      <c r="H668" s="55" t="s">
        <v>181</v>
      </c>
      <c r="I668" s="55"/>
      <c r="J668" s="55"/>
      <c r="K668" s="55">
        <v>229</v>
      </c>
      <c r="L668" s="55">
        <v>10</v>
      </c>
      <c r="M668" s="55">
        <v>3</v>
      </c>
      <c r="N668" s="55"/>
      <c r="O668" s="55">
        <v>2</v>
      </c>
      <c r="P668" s="55"/>
      <c r="Q668" s="55"/>
      <c r="R668" s="55"/>
      <c r="S668" s="55"/>
      <c r="T668" s="55"/>
      <c r="U668" s="55"/>
      <c r="V668" s="55"/>
      <c r="W668" s="55">
        <v>0</v>
      </c>
      <c r="X668" s="55">
        <v>1</v>
      </c>
      <c r="Y668" s="55">
        <v>0</v>
      </c>
      <c r="Z668" s="55"/>
      <c r="AA668" s="55"/>
      <c r="AB668" s="55"/>
    </row>
    <row r="669" spans="1:206">
      <c r="A669" s="55">
        <v>50</v>
      </c>
      <c r="B669" s="55">
        <v>0</v>
      </c>
      <c r="C669" s="55">
        <v>0</v>
      </c>
      <c r="D669" s="55">
        <v>1</v>
      </c>
      <c r="E669" s="55">
        <v>203</v>
      </c>
      <c r="F669" s="55">
        <f>ROUND(Source!Q657,O669)</f>
        <v>47866.43</v>
      </c>
      <c r="G669" s="55" t="s">
        <v>182</v>
      </c>
      <c r="H669" s="55" t="s">
        <v>183</v>
      </c>
      <c r="I669" s="55"/>
      <c r="J669" s="55"/>
      <c r="K669" s="55">
        <v>203</v>
      </c>
      <c r="L669" s="55">
        <v>11</v>
      </c>
      <c r="M669" s="55">
        <v>3</v>
      </c>
      <c r="N669" s="55"/>
      <c r="O669" s="55">
        <v>2</v>
      </c>
      <c r="P669" s="55"/>
      <c r="Q669" s="55"/>
      <c r="R669" s="55"/>
      <c r="S669" s="55"/>
      <c r="T669" s="55"/>
      <c r="U669" s="55"/>
      <c r="V669" s="55"/>
      <c r="W669" s="55">
        <v>47866.43</v>
      </c>
      <c r="X669" s="55">
        <v>1</v>
      </c>
      <c r="Y669" s="55">
        <v>47866.43</v>
      </c>
      <c r="Z669" s="55"/>
      <c r="AA669" s="55"/>
      <c r="AB669" s="55"/>
    </row>
    <row r="670" spans="1:206">
      <c r="A670" s="55">
        <v>50</v>
      </c>
      <c r="B670" s="55">
        <v>0</v>
      </c>
      <c r="C670" s="55">
        <v>0</v>
      </c>
      <c r="D670" s="55">
        <v>1</v>
      </c>
      <c r="E670" s="55">
        <v>231</v>
      </c>
      <c r="F670" s="55">
        <f>ROUND(Source!BB657,O670)</f>
        <v>0</v>
      </c>
      <c r="G670" s="55" t="s">
        <v>184</v>
      </c>
      <c r="H670" s="55" t="s">
        <v>185</v>
      </c>
      <c r="I670" s="55"/>
      <c r="J670" s="55"/>
      <c r="K670" s="55">
        <v>231</v>
      </c>
      <c r="L670" s="55">
        <v>12</v>
      </c>
      <c r="M670" s="55">
        <v>3</v>
      </c>
      <c r="N670" s="55"/>
      <c r="O670" s="55">
        <v>2</v>
      </c>
      <c r="P670" s="55"/>
      <c r="Q670" s="55"/>
      <c r="R670" s="55"/>
      <c r="S670" s="55"/>
      <c r="T670" s="55"/>
      <c r="U670" s="55"/>
      <c r="V670" s="55"/>
      <c r="W670" s="55">
        <v>0</v>
      </c>
      <c r="X670" s="55">
        <v>1</v>
      </c>
      <c r="Y670" s="55">
        <v>0</v>
      </c>
      <c r="Z670" s="55"/>
      <c r="AA670" s="55"/>
      <c r="AB670" s="55"/>
    </row>
    <row r="671" spans="1:206">
      <c r="A671" s="55">
        <v>50</v>
      </c>
      <c r="B671" s="55">
        <v>0</v>
      </c>
      <c r="C671" s="55">
        <v>0</v>
      </c>
      <c r="D671" s="55">
        <v>1</v>
      </c>
      <c r="E671" s="55">
        <v>204</v>
      </c>
      <c r="F671" s="55">
        <f>ROUND(Source!R657,O671)</f>
        <v>24366.48</v>
      </c>
      <c r="G671" s="55" t="s">
        <v>186</v>
      </c>
      <c r="H671" s="55" t="s">
        <v>187</v>
      </c>
      <c r="I671" s="55"/>
      <c r="J671" s="55"/>
      <c r="K671" s="55">
        <v>204</v>
      </c>
      <c r="L671" s="55">
        <v>13</v>
      </c>
      <c r="M671" s="55">
        <v>3</v>
      </c>
      <c r="N671" s="55"/>
      <c r="O671" s="55">
        <v>2</v>
      </c>
      <c r="P671" s="55"/>
      <c r="Q671" s="55"/>
      <c r="R671" s="55"/>
      <c r="S671" s="55"/>
      <c r="T671" s="55"/>
      <c r="U671" s="55"/>
      <c r="V671" s="55"/>
      <c r="W671" s="55">
        <v>24366.48</v>
      </c>
      <c r="X671" s="55">
        <v>1</v>
      </c>
      <c r="Y671" s="55">
        <v>24366.48</v>
      </c>
      <c r="Z671" s="55"/>
      <c r="AA671" s="55"/>
      <c r="AB671" s="55"/>
    </row>
    <row r="672" spans="1:206">
      <c r="A672" s="55">
        <v>50</v>
      </c>
      <c r="B672" s="55">
        <v>0</v>
      </c>
      <c r="C672" s="55">
        <v>0</v>
      </c>
      <c r="D672" s="55">
        <v>1</v>
      </c>
      <c r="E672" s="55">
        <v>205</v>
      </c>
      <c r="F672" s="55">
        <f>ROUND(Source!S657,O672)</f>
        <v>12608</v>
      </c>
      <c r="G672" s="55" t="s">
        <v>188</v>
      </c>
      <c r="H672" s="55" t="s">
        <v>189</v>
      </c>
      <c r="I672" s="55"/>
      <c r="J672" s="55"/>
      <c r="K672" s="55">
        <v>205</v>
      </c>
      <c r="L672" s="55">
        <v>14</v>
      </c>
      <c r="M672" s="55">
        <v>3</v>
      </c>
      <c r="N672" s="55"/>
      <c r="O672" s="55">
        <v>2</v>
      </c>
      <c r="P672" s="55"/>
      <c r="Q672" s="55"/>
      <c r="R672" s="55"/>
      <c r="S672" s="55"/>
      <c r="T672" s="55"/>
      <c r="U672" s="55"/>
      <c r="V672" s="55"/>
      <c r="W672" s="55">
        <v>12608</v>
      </c>
      <c r="X672" s="55">
        <v>1</v>
      </c>
      <c r="Y672" s="55">
        <v>12608</v>
      </c>
      <c r="Z672" s="55"/>
      <c r="AA672" s="55"/>
      <c r="AB672" s="55"/>
    </row>
    <row r="673" spans="1:28">
      <c r="A673" s="55">
        <v>50</v>
      </c>
      <c r="B673" s="55">
        <v>0</v>
      </c>
      <c r="C673" s="55">
        <v>0</v>
      </c>
      <c r="D673" s="55">
        <v>1</v>
      </c>
      <c r="E673" s="55">
        <v>232</v>
      </c>
      <c r="F673" s="55">
        <f>ROUND(Source!BC657,O673)</f>
        <v>0</v>
      </c>
      <c r="G673" s="55" t="s">
        <v>190</v>
      </c>
      <c r="H673" s="55" t="s">
        <v>191</v>
      </c>
      <c r="I673" s="55"/>
      <c r="J673" s="55"/>
      <c r="K673" s="55">
        <v>232</v>
      </c>
      <c r="L673" s="55">
        <v>15</v>
      </c>
      <c r="M673" s="55">
        <v>3</v>
      </c>
      <c r="N673" s="55"/>
      <c r="O673" s="55">
        <v>2</v>
      </c>
      <c r="P673" s="55"/>
      <c r="Q673" s="55"/>
      <c r="R673" s="55"/>
      <c r="S673" s="55"/>
      <c r="T673" s="55"/>
      <c r="U673" s="55"/>
      <c r="V673" s="55"/>
      <c r="W673" s="55">
        <v>0</v>
      </c>
      <c r="X673" s="55">
        <v>1</v>
      </c>
      <c r="Y673" s="55">
        <v>0</v>
      </c>
      <c r="Z673" s="55"/>
      <c r="AA673" s="55"/>
      <c r="AB673" s="55"/>
    </row>
    <row r="674" spans="1:28">
      <c r="A674" s="55">
        <v>50</v>
      </c>
      <c r="B674" s="55">
        <v>0</v>
      </c>
      <c r="C674" s="55">
        <v>0</v>
      </c>
      <c r="D674" s="55">
        <v>1</v>
      </c>
      <c r="E674" s="55">
        <v>214</v>
      </c>
      <c r="F674" s="55">
        <f>ROUND(Source!AS657,O674)</f>
        <v>0</v>
      </c>
      <c r="G674" s="55" t="s">
        <v>192</v>
      </c>
      <c r="H674" s="55" t="s">
        <v>193</v>
      </c>
      <c r="I674" s="55"/>
      <c r="J674" s="55"/>
      <c r="K674" s="55">
        <v>214</v>
      </c>
      <c r="L674" s="55">
        <v>16</v>
      </c>
      <c r="M674" s="55">
        <v>3</v>
      </c>
      <c r="N674" s="55"/>
      <c r="O674" s="55">
        <v>2</v>
      </c>
      <c r="P674" s="55"/>
      <c r="Q674" s="55"/>
      <c r="R674" s="55"/>
      <c r="S674" s="55"/>
      <c r="T674" s="55"/>
      <c r="U674" s="55"/>
      <c r="V674" s="55"/>
      <c r="W674" s="55">
        <v>0</v>
      </c>
      <c r="X674" s="55">
        <v>1</v>
      </c>
      <c r="Y674" s="55">
        <v>0</v>
      </c>
      <c r="Z674" s="55"/>
      <c r="AA674" s="55"/>
      <c r="AB674" s="55"/>
    </row>
    <row r="675" spans="1:28">
      <c r="A675" s="55">
        <v>50</v>
      </c>
      <c r="B675" s="55">
        <v>0</v>
      </c>
      <c r="C675" s="55">
        <v>0</v>
      </c>
      <c r="D675" s="55">
        <v>1</v>
      </c>
      <c r="E675" s="55">
        <v>215</v>
      </c>
      <c r="F675" s="55">
        <f>ROUND(Source!AT657,O675)</f>
        <v>0</v>
      </c>
      <c r="G675" s="55" t="s">
        <v>194</v>
      </c>
      <c r="H675" s="55" t="s">
        <v>195</v>
      </c>
      <c r="I675" s="55"/>
      <c r="J675" s="55"/>
      <c r="K675" s="55">
        <v>215</v>
      </c>
      <c r="L675" s="55">
        <v>17</v>
      </c>
      <c r="M675" s="55">
        <v>3</v>
      </c>
      <c r="N675" s="55"/>
      <c r="O675" s="55">
        <v>2</v>
      </c>
      <c r="P675" s="55"/>
      <c r="Q675" s="55"/>
      <c r="R675" s="55"/>
      <c r="S675" s="55"/>
      <c r="T675" s="55"/>
      <c r="U675" s="55"/>
      <c r="V675" s="55"/>
      <c r="W675" s="55">
        <v>0</v>
      </c>
      <c r="X675" s="55">
        <v>1</v>
      </c>
      <c r="Y675" s="55">
        <v>0</v>
      </c>
      <c r="Z675" s="55"/>
      <c r="AA675" s="55"/>
      <c r="AB675" s="55"/>
    </row>
    <row r="676" spans="1:28">
      <c r="A676" s="55">
        <v>50</v>
      </c>
      <c r="B676" s="55">
        <v>0</v>
      </c>
      <c r="C676" s="55">
        <v>0</v>
      </c>
      <c r="D676" s="55">
        <v>1</v>
      </c>
      <c r="E676" s="55">
        <v>217</v>
      </c>
      <c r="F676" s="55">
        <f>ROUND(Source!AU657,O676)</f>
        <v>155400.26999999999</v>
      </c>
      <c r="G676" s="55" t="s">
        <v>196</v>
      </c>
      <c r="H676" s="55" t="s">
        <v>197</v>
      </c>
      <c r="I676" s="55"/>
      <c r="J676" s="55"/>
      <c r="K676" s="55">
        <v>217</v>
      </c>
      <c r="L676" s="55">
        <v>18</v>
      </c>
      <c r="M676" s="55">
        <v>3</v>
      </c>
      <c r="N676" s="55"/>
      <c r="O676" s="55">
        <v>2</v>
      </c>
      <c r="P676" s="55"/>
      <c r="Q676" s="55"/>
      <c r="R676" s="55"/>
      <c r="S676" s="55"/>
      <c r="T676" s="55"/>
      <c r="U676" s="55"/>
      <c r="V676" s="55"/>
      <c r="W676" s="55">
        <v>155400.26999999999</v>
      </c>
      <c r="X676" s="55">
        <v>1</v>
      </c>
      <c r="Y676" s="55">
        <v>155400.26999999999</v>
      </c>
      <c r="Z676" s="55"/>
      <c r="AA676" s="55"/>
      <c r="AB676" s="55"/>
    </row>
    <row r="677" spans="1:28">
      <c r="A677" s="55">
        <v>50</v>
      </c>
      <c r="B677" s="55">
        <v>0</v>
      </c>
      <c r="C677" s="55">
        <v>0</v>
      </c>
      <c r="D677" s="55">
        <v>1</v>
      </c>
      <c r="E677" s="55">
        <v>230</v>
      </c>
      <c r="F677" s="55">
        <f>ROUND(Source!BA657,O677)</f>
        <v>0</v>
      </c>
      <c r="G677" s="55" t="s">
        <v>198</v>
      </c>
      <c r="H677" s="55" t="s">
        <v>199</v>
      </c>
      <c r="I677" s="55"/>
      <c r="J677" s="55"/>
      <c r="K677" s="55">
        <v>230</v>
      </c>
      <c r="L677" s="55">
        <v>19</v>
      </c>
      <c r="M677" s="55">
        <v>3</v>
      </c>
      <c r="N677" s="55"/>
      <c r="O677" s="55">
        <v>2</v>
      </c>
      <c r="P677" s="55"/>
      <c r="Q677" s="55"/>
      <c r="R677" s="55"/>
      <c r="S677" s="55"/>
      <c r="T677" s="55"/>
      <c r="U677" s="55"/>
      <c r="V677" s="55"/>
      <c r="W677" s="55">
        <v>0</v>
      </c>
      <c r="X677" s="55">
        <v>1</v>
      </c>
      <c r="Y677" s="55">
        <v>0</v>
      </c>
      <c r="Z677" s="55"/>
      <c r="AA677" s="55"/>
      <c r="AB677" s="55"/>
    </row>
    <row r="678" spans="1:28">
      <c r="A678" s="55">
        <v>50</v>
      </c>
      <c r="B678" s="55">
        <v>0</v>
      </c>
      <c r="C678" s="55">
        <v>0</v>
      </c>
      <c r="D678" s="55">
        <v>1</v>
      </c>
      <c r="E678" s="55">
        <v>206</v>
      </c>
      <c r="F678" s="55">
        <f>ROUND(Source!T657,O678)</f>
        <v>0</v>
      </c>
      <c r="G678" s="55" t="s">
        <v>200</v>
      </c>
      <c r="H678" s="55" t="s">
        <v>201</v>
      </c>
      <c r="I678" s="55"/>
      <c r="J678" s="55"/>
      <c r="K678" s="55">
        <v>206</v>
      </c>
      <c r="L678" s="55">
        <v>20</v>
      </c>
      <c r="M678" s="55">
        <v>3</v>
      </c>
      <c r="N678" s="55"/>
      <c r="O678" s="55">
        <v>2</v>
      </c>
      <c r="P678" s="55"/>
      <c r="Q678" s="55"/>
      <c r="R678" s="55"/>
      <c r="S678" s="55"/>
      <c r="T678" s="55"/>
      <c r="U678" s="55"/>
      <c r="V678" s="55"/>
      <c r="W678" s="55">
        <v>0</v>
      </c>
      <c r="X678" s="55">
        <v>1</v>
      </c>
      <c r="Y678" s="55">
        <v>0</v>
      </c>
      <c r="Z678" s="55"/>
      <c r="AA678" s="55"/>
      <c r="AB678" s="55"/>
    </row>
    <row r="679" spans="1:28">
      <c r="A679" s="55">
        <v>50</v>
      </c>
      <c r="B679" s="55">
        <v>0</v>
      </c>
      <c r="C679" s="55">
        <v>0</v>
      </c>
      <c r="D679" s="55">
        <v>1</v>
      </c>
      <c r="E679" s="55">
        <v>207</v>
      </c>
      <c r="F679" s="55">
        <f>Source!U657</f>
        <v>46</v>
      </c>
      <c r="G679" s="55" t="s">
        <v>202</v>
      </c>
      <c r="H679" s="55" t="s">
        <v>203</v>
      </c>
      <c r="I679" s="55"/>
      <c r="J679" s="55"/>
      <c r="K679" s="55">
        <v>207</v>
      </c>
      <c r="L679" s="55">
        <v>21</v>
      </c>
      <c r="M679" s="55">
        <v>3</v>
      </c>
      <c r="N679" s="55"/>
      <c r="O679" s="55">
        <v>-1</v>
      </c>
      <c r="P679" s="55"/>
      <c r="Q679" s="55"/>
      <c r="R679" s="55"/>
      <c r="S679" s="55"/>
      <c r="T679" s="55"/>
      <c r="U679" s="55"/>
      <c r="V679" s="55"/>
      <c r="W679" s="55">
        <v>46</v>
      </c>
      <c r="X679" s="55">
        <v>1</v>
      </c>
      <c r="Y679" s="55">
        <v>46</v>
      </c>
      <c r="Z679" s="55"/>
      <c r="AA679" s="55"/>
      <c r="AB679" s="55"/>
    </row>
    <row r="680" spans="1:28">
      <c r="A680" s="55">
        <v>50</v>
      </c>
      <c r="B680" s="55">
        <v>0</v>
      </c>
      <c r="C680" s="55">
        <v>0</v>
      </c>
      <c r="D680" s="55">
        <v>1</v>
      </c>
      <c r="E680" s="55">
        <v>208</v>
      </c>
      <c r="F680" s="55">
        <f>Source!V657</f>
        <v>0</v>
      </c>
      <c r="G680" s="55" t="s">
        <v>204</v>
      </c>
      <c r="H680" s="55" t="s">
        <v>205</v>
      </c>
      <c r="I680" s="55"/>
      <c r="J680" s="55"/>
      <c r="K680" s="55">
        <v>208</v>
      </c>
      <c r="L680" s="55">
        <v>22</v>
      </c>
      <c r="M680" s="55">
        <v>3</v>
      </c>
      <c r="N680" s="55"/>
      <c r="O680" s="55">
        <v>-1</v>
      </c>
      <c r="P680" s="55"/>
      <c r="Q680" s="55"/>
      <c r="R680" s="55"/>
      <c r="S680" s="55"/>
      <c r="T680" s="55"/>
      <c r="U680" s="55"/>
      <c r="V680" s="55"/>
      <c r="W680" s="55">
        <v>0</v>
      </c>
      <c r="X680" s="55">
        <v>1</v>
      </c>
      <c r="Y680" s="55">
        <v>0</v>
      </c>
      <c r="Z680" s="55"/>
      <c r="AA680" s="55"/>
      <c r="AB680" s="55"/>
    </row>
    <row r="681" spans="1:28">
      <c r="A681" s="55">
        <v>50</v>
      </c>
      <c r="B681" s="55">
        <v>0</v>
      </c>
      <c r="C681" s="55">
        <v>0</v>
      </c>
      <c r="D681" s="55">
        <v>1</v>
      </c>
      <c r="E681" s="55">
        <v>209</v>
      </c>
      <c r="F681" s="55">
        <f>ROUND(Source!W657,O681)</f>
        <v>0</v>
      </c>
      <c r="G681" s="55" t="s">
        <v>206</v>
      </c>
      <c r="H681" s="55" t="s">
        <v>207</v>
      </c>
      <c r="I681" s="55"/>
      <c r="J681" s="55"/>
      <c r="K681" s="55">
        <v>209</v>
      </c>
      <c r="L681" s="55">
        <v>23</v>
      </c>
      <c r="M681" s="55">
        <v>3</v>
      </c>
      <c r="N681" s="55"/>
      <c r="O681" s="55">
        <v>2</v>
      </c>
      <c r="P681" s="55"/>
      <c r="Q681" s="55"/>
      <c r="R681" s="55"/>
      <c r="S681" s="55"/>
      <c r="T681" s="55"/>
      <c r="U681" s="55"/>
      <c r="V681" s="55"/>
      <c r="W681" s="55">
        <v>0</v>
      </c>
      <c r="X681" s="55">
        <v>1</v>
      </c>
      <c r="Y681" s="55">
        <v>0</v>
      </c>
      <c r="Z681" s="55"/>
      <c r="AA681" s="55"/>
      <c r="AB681" s="55"/>
    </row>
    <row r="682" spans="1:28">
      <c r="A682" s="55">
        <v>50</v>
      </c>
      <c r="B682" s="55">
        <v>0</v>
      </c>
      <c r="C682" s="55">
        <v>0</v>
      </c>
      <c r="D682" s="55">
        <v>1</v>
      </c>
      <c r="E682" s="55">
        <v>233</v>
      </c>
      <c r="F682" s="55">
        <f>ROUND(Source!BD657,O682)</f>
        <v>0</v>
      </c>
      <c r="G682" s="55" t="s">
        <v>208</v>
      </c>
      <c r="H682" s="55" t="s">
        <v>209</v>
      </c>
      <c r="I682" s="55"/>
      <c r="J682" s="55"/>
      <c r="K682" s="55">
        <v>233</v>
      </c>
      <c r="L682" s="55">
        <v>24</v>
      </c>
      <c r="M682" s="55">
        <v>3</v>
      </c>
      <c r="N682" s="55"/>
      <c r="O682" s="55">
        <v>2</v>
      </c>
      <c r="P682" s="55"/>
      <c r="Q682" s="55"/>
      <c r="R682" s="55"/>
      <c r="S682" s="55"/>
      <c r="T682" s="55"/>
      <c r="U682" s="55"/>
      <c r="V682" s="55"/>
      <c r="W682" s="55">
        <v>0</v>
      </c>
      <c r="X682" s="55">
        <v>1</v>
      </c>
      <c r="Y682" s="55">
        <v>0</v>
      </c>
      <c r="Z682" s="55"/>
      <c r="AA682" s="55"/>
      <c r="AB682" s="55"/>
    </row>
    <row r="683" spans="1:28">
      <c r="A683" s="55">
        <v>50</v>
      </c>
      <c r="B683" s="55">
        <v>0</v>
      </c>
      <c r="C683" s="55">
        <v>0</v>
      </c>
      <c r="D683" s="55">
        <v>1</v>
      </c>
      <c r="E683" s="55">
        <v>210</v>
      </c>
      <c r="F683" s="55">
        <f>ROUND(Source!X657,O683)</f>
        <v>8825.6</v>
      </c>
      <c r="G683" s="55" t="s">
        <v>210</v>
      </c>
      <c r="H683" s="55" t="s">
        <v>211</v>
      </c>
      <c r="I683" s="55"/>
      <c r="J683" s="55"/>
      <c r="K683" s="55">
        <v>210</v>
      </c>
      <c r="L683" s="55">
        <v>25</v>
      </c>
      <c r="M683" s="55">
        <v>3</v>
      </c>
      <c r="N683" s="55"/>
      <c r="O683" s="55">
        <v>2</v>
      </c>
      <c r="P683" s="55"/>
      <c r="Q683" s="55"/>
      <c r="R683" s="55"/>
      <c r="S683" s="55"/>
      <c r="T683" s="55"/>
      <c r="U683" s="55"/>
      <c r="V683" s="55"/>
      <c r="W683" s="55">
        <v>8825.6</v>
      </c>
      <c r="X683" s="55">
        <v>1</v>
      </c>
      <c r="Y683" s="55">
        <v>8825.6</v>
      </c>
      <c r="Z683" s="55"/>
      <c r="AA683" s="55"/>
      <c r="AB683" s="55"/>
    </row>
    <row r="684" spans="1:28">
      <c r="A684" s="55">
        <v>50</v>
      </c>
      <c r="B684" s="55">
        <v>0</v>
      </c>
      <c r="C684" s="55">
        <v>0</v>
      </c>
      <c r="D684" s="55">
        <v>1</v>
      </c>
      <c r="E684" s="55">
        <v>211</v>
      </c>
      <c r="F684" s="55">
        <f>ROUND(Source!Y657,O684)</f>
        <v>1260.8</v>
      </c>
      <c r="G684" s="55" t="s">
        <v>212</v>
      </c>
      <c r="H684" s="55" t="s">
        <v>213</v>
      </c>
      <c r="I684" s="55"/>
      <c r="J684" s="55"/>
      <c r="K684" s="55">
        <v>211</v>
      </c>
      <c r="L684" s="55">
        <v>26</v>
      </c>
      <c r="M684" s="55">
        <v>3</v>
      </c>
      <c r="N684" s="55"/>
      <c r="O684" s="55">
        <v>2</v>
      </c>
      <c r="P684" s="55"/>
      <c r="Q684" s="55"/>
      <c r="R684" s="55"/>
      <c r="S684" s="55"/>
      <c r="T684" s="55"/>
      <c r="U684" s="55"/>
      <c r="V684" s="55"/>
      <c r="W684" s="55">
        <v>1260.8</v>
      </c>
      <c r="X684" s="55">
        <v>1</v>
      </c>
      <c r="Y684" s="55">
        <v>1260.8</v>
      </c>
      <c r="Z684" s="55"/>
      <c r="AA684" s="55"/>
      <c r="AB684" s="55"/>
    </row>
    <row r="685" spans="1:28">
      <c r="A685" s="55">
        <v>50</v>
      </c>
      <c r="B685" s="55">
        <v>0</v>
      </c>
      <c r="C685" s="55">
        <v>0</v>
      </c>
      <c r="D685" s="55">
        <v>1</v>
      </c>
      <c r="E685" s="55">
        <v>224</v>
      </c>
      <c r="F685" s="55">
        <f>ROUND(Source!AR657,O685)</f>
        <v>155400.26999999999</v>
      </c>
      <c r="G685" s="55" t="s">
        <v>214</v>
      </c>
      <c r="H685" s="55" t="s">
        <v>215</v>
      </c>
      <c r="I685" s="55"/>
      <c r="J685" s="55"/>
      <c r="K685" s="55">
        <v>224</v>
      </c>
      <c r="L685" s="55">
        <v>27</v>
      </c>
      <c r="M685" s="55">
        <v>3</v>
      </c>
      <c r="N685" s="55"/>
      <c r="O685" s="55">
        <v>2</v>
      </c>
      <c r="P685" s="55"/>
      <c r="Q685" s="55"/>
      <c r="R685" s="55"/>
      <c r="S685" s="55"/>
      <c r="T685" s="55"/>
      <c r="U685" s="55"/>
      <c r="V685" s="55"/>
      <c r="W685" s="55">
        <v>155400.26999999999</v>
      </c>
      <c r="X685" s="55">
        <v>1</v>
      </c>
      <c r="Y685" s="55">
        <v>155400.26999999999</v>
      </c>
      <c r="Z685" s="55"/>
      <c r="AA685" s="55"/>
      <c r="AB685" s="55"/>
    </row>
    <row r="686" spans="1:28">
      <c r="A686" s="55">
        <v>50</v>
      </c>
      <c r="B686" s="55">
        <v>1</v>
      </c>
      <c r="C686" s="55">
        <v>0</v>
      </c>
      <c r="D686" s="55">
        <v>2</v>
      </c>
      <c r="E686" s="55">
        <v>0</v>
      </c>
      <c r="F686" s="55">
        <f>ROUND(F685,O686)</f>
        <v>155400.26999999999</v>
      </c>
      <c r="G686" s="55" t="s">
        <v>216</v>
      </c>
      <c r="H686" s="55" t="s">
        <v>217</v>
      </c>
      <c r="I686" s="55"/>
      <c r="J686" s="55"/>
      <c r="K686" s="55">
        <v>212</v>
      </c>
      <c r="L686" s="55">
        <v>28</v>
      </c>
      <c r="M686" s="55">
        <v>0</v>
      </c>
      <c r="N686" s="55"/>
      <c r="O686" s="55">
        <v>2</v>
      </c>
      <c r="P686" s="55"/>
      <c r="Q686" s="55"/>
      <c r="R686" s="55"/>
      <c r="S686" s="55"/>
      <c r="T686" s="55"/>
      <c r="U686" s="55"/>
      <c r="V686" s="55"/>
      <c r="W686" s="55">
        <v>155400.26999999999</v>
      </c>
      <c r="X686" s="55">
        <v>1</v>
      </c>
      <c r="Y686" s="55">
        <v>155400.26999999999</v>
      </c>
      <c r="Z686" s="55"/>
      <c r="AA686" s="55"/>
      <c r="AB686" s="55"/>
    </row>
    <row r="687" spans="1:28">
      <c r="A687" s="55">
        <v>50</v>
      </c>
      <c r="B687" s="55">
        <v>1</v>
      </c>
      <c r="C687" s="55">
        <v>0</v>
      </c>
      <c r="D687" s="55">
        <v>2</v>
      </c>
      <c r="E687" s="55">
        <v>0</v>
      </c>
      <c r="F687" s="55">
        <f>ROUND(F686*0.2,O687)</f>
        <v>31080.05</v>
      </c>
      <c r="G687" s="55" t="s">
        <v>218</v>
      </c>
      <c r="H687" s="55" t="s">
        <v>219</v>
      </c>
      <c r="I687" s="55"/>
      <c r="J687" s="55"/>
      <c r="K687" s="55">
        <v>212</v>
      </c>
      <c r="L687" s="55">
        <v>29</v>
      </c>
      <c r="M687" s="55">
        <v>0</v>
      </c>
      <c r="N687" s="55"/>
      <c r="O687" s="55">
        <v>2</v>
      </c>
      <c r="P687" s="55"/>
      <c r="Q687" s="55"/>
      <c r="R687" s="55"/>
      <c r="S687" s="55"/>
      <c r="T687" s="55"/>
      <c r="U687" s="55"/>
      <c r="V687" s="55"/>
      <c r="W687" s="55">
        <v>31080.05</v>
      </c>
      <c r="X687" s="55">
        <v>1</v>
      </c>
      <c r="Y687" s="55">
        <v>31080.05</v>
      </c>
      <c r="Z687" s="55"/>
      <c r="AA687" s="55"/>
      <c r="AB687" s="55"/>
    </row>
    <row r="688" spans="1:28">
      <c r="A688" s="55">
        <v>50</v>
      </c>
      <c r="B688" s="55">
        <v>1</v>
      </c>
      <c r="C688" s="55">
        <v>0</v>
      </c>
      <c r="D688" s="55">
        <v>2</v>
      </c>
      <c r="E688" s="55">
        <v>213</v>
      </c>
      <c r="F688" s="55">
        <f>ROUND(F686+F687,O688)</f>
        <v>186480.32</v>
      </c>
      <c r="G688" s="55" t="s">
        <v>220</v>
      </c>
      <c r="H688" s="55" t="s">
        <v>214</v>
      </c>
      <c r="I688" s="55"/>
      <c r="J688" s="55"/>
      <c r="K688" s="55">
        <v>212</v>
      </c>
      <c r="L688" s="55">
        <v>30</v>
      </c>
      <c r="M688" s="55">
        <v>0</v>
      </c>
      <c r="N688" s="55"/>
      <c r="O688" s="55">
        <v>2</v>
      </c>
      <c r="P688" s="55"/>
      <c r="Q688" s="55"/>
      <c r="R688" s="55"/>
      <c r="S688" s="55"/>
      <c r="T688" s="55"/>
      <c r="U688" s="55"/>
      <c r="V688" s="55"/>
      <c r="W688" s="55">
        <v>186480.32</v>
      </c>
      <c r="X688" s="55">
        <v>1</v>
      </c>
      <c r="Y688" s="55">
        <v>186480.32</v>
      </c>
      <c r="Z688" s="55"/>
      <c r="AA688" s="55"/>
      <c r="AB688" s="55"/>
    </row>
    <row r="689" spans="1:245">
      <c r="A689" s="55">
        <v>50</v>
      </c>
      <c r="B689" s="55">
        <v>1</v>
      </c>
      <c r="C689" s="55">
        <v>0</v>
      </c>
      <c r="D689" s="55">
        <v>2</v>
      </c>
      <c r="E689" s="55">
        <v>0</v>
      </c>
      <c r="F689" s="55">
        <f>ROUND(F688*0.5857501461,O689)</f>
        <v>109230.87</v>
      </c>
      <c r="G689" s="55" t="s">
        <v>221</v>
      </c>
      <c r="H689" s="55" t="s">
        <v>222</v>
      </c>
      <c r="I689" s="55"/>
      <c r="J689" s="55"/>
      <c r="K689" s="55">
        <v>212</v>
      </c>
      <c r="L689" s="55">
        <v>31</v>
      </c>
      <c r="M689" s="55">
        <v>0</v>
      </c>
      <c r="N689" s="55"/>
      <c r="O689" s="55">
        <v>2</v>
      </c>
      <c r="P689" s="55"/>
      <c r="Q689" s="55"/>
      <c r="R689" s="55"/>
      <c r="S689" s="55"/>
      <c r="T689" s="55"/>
      <c r="U689" s="55"/>
      <c r="V689" s="55"/>
      <c r="W689" s="55">
        <v>109230.87</v>
      </c>
      <c r="X689" s="55">
        <v>1</v>
      </c>
      <c r="Y689" s="55">
        <v>109230.87</v>
      </c>
      <c r="Z689" s="55"/>
      <c r="AA689" s="55"/>
      <c r="AB689" s="55"/>
    </row>
    <row r="691" spans="1:245">
      <c r="A691" s="52">
        <v>5</v>
      </c>
      <c r="B691" s="52">
        <v>1</v>
      </c>
      <c r="C691" s="52"/>
      <c r="D691" s="52">
        <f>ROW(A700)</f>
        <v>700</v>
      </c>
      <c r="E691" s="52"/>
      <c r="F691" s="52" t="s">
        <v>140</v>
      </c>
      <c r="G691" s="52" t="s">
        <v>230</v>
      </c>
      <c r="H691" s="52"/>
      <c r="I691" s="52">
        <v>0</v>
      </c>
      <c r="J691" s="52"/>
      <c r="K691" s="52">
        <v>-1</v>
      </c>
      <c r="L691" s="52"/>
      <c r="M691" s="52"/>
      <c r="N691" s="52"/>
      <c r="O691" s="52"/>
      <c r="P691" s="52"/>
      <c r="Q691" s="52"/>
      <c r="R691" s="52"/>
      <c r="S691" s="52">
        <v>0</v>
      </c>
      <c r="T691" s="52"/>
      <c r="U691" s="52"/>
      <c r="V691" s="52">
        <v>0</v>
      </c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>
        <v>0</v>
      </c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>
        <v>0</v>
      </c>
    </row>
    <row r="693" spans="1:245">
      <c r="A693" s="53">
        <v>52</v>
      </c>
      <c r="B693" s="53">
        <f t="shared" ref="B693:G693" si="647">B700</f>
        <v>1</v>
      </c>
      <c r="C693" s="53">
        <f t="shared" si="647"/>
        <v>5</v>
      </c>
      <c r="D693" s="53">
        <f t="shared" si="647"/>
        <v>691</v>
      </c>
      <c r="E693" s="53">
        <f t="shared" si="647"/>
        <v>0</v>
      </c>
      <c r="F693" s="53" t="str">
        <f t="shared" si="647"/>
        <v>Новый подраздел</v>
      </c>
      <c r="G693" s="53" t="str">
        <f t="shared" si="647"/>
        <v>Замена бортового камня - 40,0 м.п.</v>
      </c>
      <c r="H693" s="53"/>
      <c r="I693" s="53"/>
      <c r="J693" s="53"/>
      <c r="K693" s="53"/>
      <c r="L693" s="53"/>
      <c r="M693" s="53"/>
      <c r="N693" s="53"/>
      <c r="O693" s="53">
        <f t="shared" ref="O693:AT693" si="648">O700</f>
        <v>49026.99</v>
      </c>
      <c r="P693" s="53">
        <f t="shared" si="648"/>
        <v>22982</v>
      </c>
      <c r="Q693" s="53">
        <f t="shared" si="648"/>
        <v>20119.39</v>
      </c>
      <c r="R693" s="53">
        <f t="shared" si="648"/>
        <v>11059.67</v>
      </c>
      <c r="S693" s="53">
        <f t="shared" si="648"/>
        <v>5925.6</v>
      </c>
      <c r="T693" s="53">
        <f t="shared" si="648"/>
        <v>0</v>
      </c>
      <c r="U693" s="53">
        <f t="shared" si="648"/>
        <v>26.400000000000002</v>
      </c>
      <c r="V693" s="53">
        <f t="shared" si="648"/>
        <v>0</v>
      </c>
      <c r="W693" s="53">
        <f t="shared" si="648"/>
        <v>0</v>
      </c>
      <c r="X693" s="53">
        <f t="shared" si="648"/>
        <v>4147.92</v>
      </c>
      <c r="Y693" s="53">
        <f t="shared" si="648"/>
        <v>592.55999999999995</v>
      </c>
      <c r="Z693" s="53">
        <f t="shared" si="648"/>
        <v>0</v>
      </c>
      <c r="AA693" s="53">
        <f t="shared" si="648"/>
        <v>0</v>
      </c>
      <c r="AB693" s="53">
        <f t="shared" si="648"/>
        <v>49026.99</v>
      </c>
      <c r="AC693" s="53">
        <f t="shared" si="648"/>
        <v>22982</v>
      </c>
      <c r="AD693" s="53">
        <f t="shared" si="648"/>
        <v>20119.39</v>
      </c>
      <c r="AE693" s="53">
        <f t="shared" si="648"/>
        <v>11059.67</v>
      </c>
      <c r="AF693" s="53">
        <f t="shared" si="648"/>
        <v>5925.6</v>
      </c>
      <c r="AG693" s="53">
        <f t="shared" si="648"/>
        <v>0</v>
      </c>
      <c r="AH693" s="53">
        <f t="shared" si="648"/>
        <v>26.400000000000002</v>
      </c>
      <c r="AI693" s="53">
        <f t="shared" si="648"/>
        <v>0</v>
      </c>
      <c r="AJ693" s="53">
        <f t="shared" si="648"/>
        <v>0</v>
      </c>
      <c r="AK693" s="53">
        <f t="shared" si="648"/>
        <v>4147.92</v>
      </c>
      <c r="AL693" s="53">
        <f t="shared" si="648"/>
        <v>592.55999999999995</v>
      </c>
      <c r="AM693" s="53">
        <f t="shared" si="648"/>
        <v>0</v>
      </c>
      <c r="AN693" s="53">
        <f t="shared" si="648"/>
        <v>0</v>
      </c>
      <c r="AO693" s="53">
        <f t="shared" si="648"/>
        <v>0</v>
      </c>
      <c r="AP693" s="53">
        <f t="shared" si="648"/>
        <v>0</v>
      </c>
      <c r="AQ693" s="53">
        <f t="shared" si="648"/>
        <v>0</v>
      </c>
      <c r="AR693" s="53">
        <f t="shared" si="648"/>
        <v>58649.93</v>
      </c>
      <c r="AS693" s="53">
        <f t="shared" si="648"/>
        <v>0</v>
      </c>
      <c r="AT693" s="53">
        <f t="shared" si="648"/>
        <v>0</v>
      </c>
      <c r="AU693" s="53">
        <f t="shared" ref="AU693:BZ693" si="649">AU700</f>
        <v>58649.93</v>
      </c>
      <c r="AV693" s="53">
        <f t="shared" si="649"/>
        <v>22982</v>
      </c>
      <c r="AW693" s="53">
        <f t="shared" si="649"/>
        <v>22982</v>
      </c>
      <c r="AX693" s="53">
        <f t="shared" si="649"/>
        <v>0</v>
      </c>
      <c r="AY693" s="53">
        <f t="shared" si="649"/>
        <v>22982</v>
      </c>
      <c r="AZ693" s="53">
        <f t="shared" si="649"/>
        <v>0</v>
      </c>
      <c r="BA693" s="53">
        <f t="shared" si="649"/>
        <v>0</v>
      </c>
      <c r="BB693" s="53">
        <f t="shared" si="649"/>
        <v>0</v>
      </c>
      <c r="BC693" s="53">
        <f t="shared" si="649"/>
        <v>0</v>
      </c>
      <c r="BD693" s="53">
        <f t="shared" si="649"/>
        <v>0</v>
      </c>
      <c r="BE693" s="53">
        <f t="shared" si="649"/>
        <v>0</v>
      </c>
      <c r="BF693" s="53">
        <f t="shared" si="649"/>
        <v>0</v>
      </c>
      <c r="BG693" s="53">
        <f t="shared" si="649"/>
        <v>0</v>
      </c>
      <c r="BH693" s="53">
        <f t="shared" si="649"/>
        <v>0</v>
      </c>
      <c r="BI693" s="53">
        <f t="shared" si="649"/>
        <v>0</v>
      </c>
      <c r="BJ693" s="53">
        <f t="shared" si="649"/>
        <v>0</v>
      </c>
      <c r="BK693" s="53">
        <f t="shared" si="649"/>
        <v>0</v>
      </c>
      <c r="BL693" s="53">
        <f t="shared" si="649"/>
        <v>0</v>
      </c>
      <c r="BM693" s="53">
        <f t="shared" si="649"/>
        <v>0</v>
      </c>
      <c r="BN693" s="53">
        <f t="shared" si="649"/>
        <v>0</v>
      </c>
      <c r="BO693" s="53">
        <f t="shared" si="649"/>
        <v>0</v>
      </c>
      <c r="BP693" s="53">
        <f t="shared" si="649"/>
        <v>0</v>
      </c>
      <c r="BQ693" s="53">
        <f t="shared" si="649"/>
        <v>0</v>
      </c>
      <c r="BR693" s="53">
        <f t="shared" si="649"/>
        <v>0</v>
      </c>
      <c r="BS693" s="53">
        <f t="shared" si="649"/>
        <v>0</v>
      </c>
      <c r="BT693" s="53">
        <f t="shared" si="649"/>
        <v>0</v>
      </c>
      <c r="BU693" s="53">
        <f t="shared" si="649"/>
        <v>0</v>
      </c>
      <c r="BV693" s="53">
        <f t="shared" si="649"/>
        <v>0</v>
      </c>
      <c r="BW693" s="53">
        <f t="shared" si="649"/>
        <v>0</v>
      </c>
      <c r="BX693" s="53">
        <f t="shared" si="649"/>
        <v>0</v>
      </c>
      <c r="BY693" s="53">
        <f t="shared" si="649"/>
        <v>0</v>
      </c>
      <c r="BZ693" s="53">
        <f t="shared" si="649"/>
        <v>0</v>
      </c>
      <c r="CA693" s="53">
        <f t="shared" ref="CA693:DF693" si="650">CA700</f>
        <v>58649.93</v>
      </c>
      <c r="CB693" s="53">
        <f t="shared" si="650"/>
        <v>0</v>
      </c>
      <c r="CC693" s="53">
        <f t="shared" si="650"/>
        <v>0</v>
      </c>
      <c r="CD693" s="53">
        <f t="shared" si="650"/>
        <v>58649.93</v>
      </c>
      <c r="CE693" s="53">
        <f t="shared" si="650"/>
        <v>22982</v>
      </c>
      <c r="CF693" s="53">
        <f t="shared" si="650"/>
        <v>22982</v>
      </c>
      <c r="CG693" s="53">
        <f t="shared" si="650"/>
        <v>0</v>
      </c>
      <c r="CH693" s="53">
        <f t="shared" si="650"/>
        <v>22982</v>
      </c>
      <c r="CI693" s="53">
        <f t="shared" si="650"/>
        <v>0</v>
      </c>
      <c r="CJ693" s="53">
        <f t="shared" si="650"/>
        <v>0</v>
      </c>
      <c r="CK693" s="53">
        <f t="shared" si="650"/>
        <v>0</v>
      </c>
      <c r="CL693" s="53">
        <f t="shared" si="650"/>
        <v>0</v>
      </c>
      <c r="CM693" s="53">
        <f t="shared" si="650"/>
        <v>0</v>
      </c>
      <c r="CN693" s="53">
        <f t="shared" si="650"/>
        <v>0</v>
      </c>
      <c r="CO693" s="53">
        <f t="shared" si="650"/>
        <v>0</v>
      </c>
      <c r="CP693" s="53">
        <f t="shared" si="650"/>
        <v>0</v>
      </c>
      <c r="CQ693" s="53">
        <f t="shared" si="650"/>
        <v>0</v>
      </c>
      <c r="CR693" s="53">
        <f t="shared" si="650"/>
        <v>0</v>
      </c>
      <c r="CS693" s="53">
        <f t="shared" si="650"/>
        <v>0</v>
      </c>
      <c r="CT693" s="53">
        <f t="shared" si="650"/>
        <v>0</v>
      </c>
      <c r="CU693" s="53">
        <f t="shared" si="650"/>
        <v>0</v>
      </c>
      <c r="CV693" s="53">
        <f t="shared" si="650"/>
        <v>0</v>
      </c>
      <c r="CW693" s="53">
        <f t="shared" si="650"/>
        <v>0</v>
      </c>
      <c r="CX693" s="53">
        <f t="shared" si="650"/>
        <v>0</v>
      </c>
      <c r="CY693" s="53">
        <f t="shared" si="650"/>
        <v>0</v>
      </c>
      <c r="CZ693" s="53">
        <f t="shared" si="650"/>
        <v>0</v>
      </c>
      <c r="DA693" s="53">
        <f t="shared" si="650"/>
        <v>0</v>
      </c>
      <c r="DB693" s="53">
        <f t="shared" si="650"/>
        <v>0</v>
      </c>
      <c r="DC693" s="53">
        <f t="shared" si="650"/>
        <v>0</v>
      </c>
      <c r="DD693" s="53">
        <f t="shared" si="650"/>
        <v>0</v>
      </c>
      <c r="DE693" s="53">
        <f t="shared" si="650"/>
        <v>0</v>
      </c>
      <c r="DF693" s="53">
        <f t="shared" si="650"/>
        <v>0</v>
      </c>
      <c r="DG693" s="54">
        <f t="shared" ref="DG693:EL693" si="651">DG700</f>
        <v>0</v>
      </c>
      <c r="DH693" s="54">
        <f t="shared" si="651"/>
        <v>0</v>
      </c>
      <c r="DI693" s="54">
        <f t="shared" si="651"/>
        <v>0</v>
      </c>
      <c r="DJ693" s="54">
        <f t="shared" si="651"/>
        <v>0</v>
      </c>
      <c r="DK693" s="54">
        <f t="shared" si="651"/>
        <v>0</v>
      </c>
      <c r="DL693" s="54">
        <f t="shared" si="651"/>
        <v>0</v>
      </c>
      <c r="DM693" s="54">
        <f t="shared" si="651"/>
        <v>0</v>
      </c>
      <c r="DN693" s="54">
        <f t="shared" si="651"/>
        <v>0</v>
      </c>
      <c r="DO693" s="54">
        <f t="shared" si="651"/>
        <v>0</v>
      </c>
      <c r="DP693" s="54">
        <f t="shared" si="651"/>
        <v>0</v>
      </c>
      <c r="DQ693" s="54">
        <f t="shared" si="651"/>
        <v>0</v>
      </c>
      <c r="DR693" s="54">
        <f t="shared" si="651"/>
        <v>0</v>
      </c>
      <c r="DS693" s="54">
        <f t="shared" si="651"/>
        <v>0</v>
      </c>
      <c r="DT693" s="54">
        <f t="shared" si="651"/>
        <v>0</v>
      </c>
      <c r="DU693" s="54">
        <f t="shared" si="651"/>
        <v>0</v>
      </c>
      <c r="DV693" s="54">
        <f t="shared" si="651"/>
        <v>0</v>
      </c>
      <c r="DW693" s="54">
        <f t="shared" si="651"/>
        <v>0</v>
      </c>
      <c r="DX693" s="54">
        <f t="shared" si="651"/>
        <v>0</v>
      </c>
      <c r="DY693" s="54">
        <f t="shared" si="651"/>
        <v>0</v>
      </c>
      <c r="DZ693" s="54">
        <f t="shared" si="651"/>
        <v>0</v>
      </c>
      <c r="EA693" s="54">
        <f t="shared" si="651"/>
        <v>0</v>
      </c>
      <c r="EB693" s="54">
        <f t="shared" si="651"/>
        <v>0</v>
      </c>
      <c r="EC693" s="54">
        <f t="shared" si="651"/>
        <v>0</v>
      </c>
      <c r="ED693" s="54">
        <f t="shared" si="651"/>
        <v>0</v>
      </c>
      <c r="EE693" s="54">
        <f t="shared" si="651"/>
        <v>0</v>
      </c>
      <c r="EF693" s="54">
        <f t="shared" si="651"/>
        <v>0</v>
      </c>
      <c r="EG693" s="54">
        <f t="shared" si="651"/>
        <v>0</v>
      </c>
      <c r="EH693" s="54">
        <f t="shared" si="651"/>
        <v>0</v>
      </c>
      <c r="EI693" s="54">
        <f t="shared" si="651"/>
        <v>0</v>
      </c>
      <c r="EJ693" s="54">
        <f t="shared" si="651"/>
        <v>0</v>
      </c>
      <c r="EK693" s="54">
        <f t="shared" si="651"/>
        <v>0</v>
      </c>
      <c r="EL693" s="54">
        <f t="shared" si="651"/>
        <v>0</v>
      </c>
      <c r="EM693" s="54">
        <f t="shared" ref="EM693:FR693" si="652">EM700</f>
        <v>0</v>
      </c>
      <c r="EN693" s="54">
        <f t="shared" si="652"/>
        <v>0</v>
      </c>
      <c r="EO693" s="54">
        <f t="shared" si="652"/>
        <v>0</v>
      </c>
      <c r="EP693" s="54">
        <f t="shared" si="652"/>
        <v>0</v>
      </c>
      <c r="EQ693" s="54">
        <f t="shared" si="652"/>
        <v>0</v>
      </c>
      <c r="ER693" s="54">
        <f t="shared" si="652"/>
        <v>0</v>
      </c>
      <c r="ES693" s="54">
        <f t="shared" si="652"/>
        <v>0</v>
      </c>
      <c r="ET693" s="54">
        <f t="shared" si="652"/>
        <v>0</v>
      </c>
      <c r="EU693" s="54">
        <f t="shared" si="652"/>
        <v>0</v>
      </c>
      <c r="EV693" s="54">
        <f t="shared" si="652"/>
        <v>0</v>
      </c>
      <c r="EW693" s="54">
        <f t="shared" si="652"/>
        <v>0</v>
      </c>
      <c r="EX693" s="54">
        <f t="shared" si="652"/>
        <v>0</v>
      </c>
      <c r="EY693" s="54">
        <f t="shared" si="652"/>
        <v>0</v>
      </c>
      <c r="EZ693" s="54">
        <f t="shared" si="652"/>
        <v>0</v>
      </c>
      <c r="FA693" s="54">
        <f t="shared" si="652"/>
        <v>0</v>
      </c>
      <c r="FB693" s="54">
        <f t="shared" si="652"/>
        <v>0</v>
      </c>
      <c r="FC693" s="54">
        <f t="shared" si="652"/>
        <v>0</v>
      </c>
      <c r="FD693" s="54">
        <f t="shared" si="652"/>
        <v>0</v>
      </c>
      <c r="FE693" s="54">
        <f t="shared" si="652"/>
        <v>0</v>
      </c>
      <c r="FF693" s="54">
        <f t="shared" si="652"/>
        <v>0</v>
      </c>
      <c r="FG693" s="54">
        <f t="shared" si="652"/>
        <v>0</v>
      </c>
      <c r="FH693" s="54">
        <f t="shared" si="652"/>
        <v>0</v>
      </c>
      <c r="FI693" s="54">
        <f t="shared" si="652"/>
        <v>0</v>
      </c>
      <c r="FJ693" s="54">
        <f t="shared" si="652"/>
        <v>0</v>
      </c>
      <c r="FK693" s="54">
        <f t="shared" si="652"/>
        <v>0</v>
      </c>
      <c r="FL693" s="54">
        <f t="shared" si="652"/>
        <v>0</v>
      </c>
      <c r="FM693" s="54">
        <f t="shared" si="652"/>
        <v>0</v>
      </c>
      <c r="FN693" s="54">
        <f t="shared" si="652"/>
        <v>0</v>
      </c>
      <c r="FO693" s="54">
        <f t="shared" si="652"/>
        <v>0</v>
      </c>
      <c r="FP693" s="54">
        <f t="shared" si="652"/>
        <v>0</v>
      </c>
      <c r="FQ693" s="54">
        <f t="shared" si="652"/>
        <v>0</v>
      </c>
      <c r="FR693" s="54">
        <f t="shared" si="652"/>
        <v>0</v>
      </c>
      <c r="FS693" s="54">
        <f t="shared" ref="FS693:GX693" si="653">FS700</f>
        <v>0</v>
      </c>
      <c r="FT693" s="54">
        <f t="shared" si="653"/>
        <v>0</v>
      </c>
      <c r="FU693" s="54">
        <f t="shared" si="653"/>
        <v>0</v>
      </c>
      <c r="FV693" s="54">
        <f t="shared" si="653"/>
        <v>0</v>
      </c>
      <c r="FW693" s="54">
        <f t="shared" si="653"/>
        <v>0</v>
      </c>
      <c r="FX693" s="54">
        <f t="shared" si="653"/>
        <v>0</v>
      </c>
      <c r="FY693" s="54">
        <f t="shared" si="653"/>
        <v>0</v>
      </c>
      <c r="FZ693" s="54">
        <f t="shared" si="653"/>
        <v>0</v>
      </c>
      <c r="GA693" s="54">
        <f t="shared" si="653"/>
        <v>0</v>
      </c>
      <c r="GB693" s="54">
        <f t="shared" si="653"/>
        <v>0</v>
      </c>
      <c r="GC693" s="54">
        <f t="shared" si="653"/>
        <v>0</v>
      </c>
      <c r="GD693" s="54">
        <f t="shared" si="653"/>
        <v>0</v>
      </c>
      <c r="GE693" s="54">
        <f t="shared" si="653"/>
        <v>0</v>
      </c>
      <c r="GF693" s="54">
        <f t="shared" si="653"/>
        <v>0</v>
      </c>
      <c r="GG693" s="54">
        <f t="shared" si="653"/>
        <v>0</v>
      </c>
      <c r="GH693" s="54">
        <f t="shared" si="653"/>
        <v>0</v>
      </c>
      <c r="GI693" s="54">
        <f t="shared" si="653"/>
        <v>0</v>
      </c>
      <c r="GJ693" s="54">
        <f t="shared" si="653"/>
        <v>0</v>
      </c>
      <c r="GK693" s="54">
        <f t="shared" si="653"/>
        <v>0</v>
      </c>
      <c r="GL693" s="54">
        <f t="shared" si="653"/>
        <v>0</v>
      </c>
      <c r="GM693" s="54">
        <f t="shared" si="653"/>
        <v>0</v>
      </c>
      <c r="GN693" s="54">
        <f t="shared" si="653"/>
        <v>0</v>
      </c>
      <c r="GO693" s="54">
        <f t="shared" si="653"/>
        <v>0</v>
      </c>
      <c r="GP693" s="54">
        <f t="shared" si="653"/>
        <v>0</v>
      </c>
      <c r="GQ693" s="54">
        <f t="shared" si="653"/>
        <v>0</v>
      </c>
      <c r="GR693" s="54">
        <f t="shared" si="653"/>
        <v>0</v>
      </c>
      <c r="GS693" s="54">
        <f t="shared" si="653"/>
        <v>0</v>
      </c>
      <c r="GT693" s="54">
        <f t="shared" si="653"/>
        <v>0</v>
      </c>
      <c r="GU693" s="54">
        <f t="shared" si="653"/>
        <v>0</v>
      </c>
      <c r="GV693" s="54">
        <f t="shared" si="653"/>
        <v>0</v>
      </c>
      <c r="GW693" s="54">
        <f t="shared" si="653"/>
        <v>0</v>
      </c>
      <c r="GX693" s="54">
        <f t="shared" si="653"/>
        <v>0</v>
      </c>
    </row>
    <row r="695" spans="1:245">
      <c r="A695">
        <v>17</v>
      </c>
      <c r="B695">
        <v>1</v>
      </c>
      <c r="D695">
        <f>ROW(EtalonRes!A164)</f>
        <v>164</v>
      </c>
      <c r="E695" t="s">
        <v>142</v>
      </c>
      <c r="F695" t="s">
        <v>224</v>
      </c>
      <c r="G695" t="s">
        <v>225</v>
      </c>
      <c r="H695" t="s">
        <v>57</v>
      </c>
      <c r="I695">
        <v>40</v>
      </c>
      <c r="J695">
        <v>0</v>
      </c>
      <c r="K695">
        <v>40</v>
      </c>
      <c r="O695">
        <f t="shared" ref="O695:O698" si="654">ROUND(CP695,2)</f>
        <v>36906.400000000001</v>
      </c>
      <c r="P695">
        <f t="shared" ref="P695:P698" si="655">ROUND(CQ695*I695,2)</f>
        <v>22982</v>
      </c>
      <c r="Q695">
        <f t="shared" ref="Q695:Q698" si="656">ROUND(CR695*I695,2)</f>
        <v>7998.8</v>
      </c>
      <c r="R695">
        <f t="shared" ref="R695:R698" si="657">ROUND(CS695*I695,2)</f>
        <v>4520.8</v>
      </c>
      <c r="S695">
        <f t="shared" ref="S695:S698" si="658">ROUND(CT695*I695,2)</f>
        <v>5925.6</v>
      </c>
      <c r="T695">
        <f t="shared" ref="T695:T698" si="659">ROUND(CU695*I695,2)</f>
        <v>0</v>
      </c>
      <c r="U695">
        <f t="shared" ref="U695:U698" si="660">CV695*I695</f>
        <v>26.400000000000002</v>
      </c>
      <c r="V695">
        <f t="shared" ref="V695:V698" si="661">CW695*I695</f>
        <v>0</v>
      </c>
      <c r="W695">
        <f t="shared" ref="W695:W698" si="662">ROUND(CX695*I695,2)</f>
        <v>0</v>
      </c>
      <c r="X695">
        <f t="shared" ref="X695:X698" si="663">ROUND(CY695,2)</f>
        <v>4147.92</v>
      </c>
      <c r="Y695">
        <f t="shared" ref="Y695:Y698" si="664">ROUND(CZ695,2)</f>
        <v>592.55999999999995</v>
      </c>
      <c r="AA695">
        <v>52146028</v>
      </c>
      <c r="AB695">
        <f t="shared" ref="AB695:AB698" si="665">ROUND((AC695+AD695+AF695),6)</f>
        <v>922.66</v>
      </c>
      <c r="AC695">
        <f t="shared" ref="AC695:AC698" si="666">ROUND((ES695),6)</f>
        <v>574.54999999999995</v>
      </c>
      <c r="AD695">
        <f t="shared" ref="AD695:AD697" si="667">ROUND((((ET695)-(EU695))+AE695),6)</f>
        <v>199.97</v>
      </c>
      <c r="AE695">
        <f t="shared" ref="AE695:AE697" si="668">ROUND((EU695),6)</f>
        <v>113.02</v>
      </c>
      <c r="AF695">
        <f t="shared" ref="AF695:AF697" si="669">ROUND((EV695),6)</f>
        <v>148.13999999999999</v>
      </c>
      <c r="AG695">
        <f t="shared" ref="AG695:AG698" si="670">ROUND((AP695),6)</f>
        <v>0</v>
      </c>
      <c r="AH695">
        <f t="shared" ref="AH695:AH697" si="671">(EW695)</f>
        <v>0.66</v>
      </c>
      <c r="AI695">
        <f t="shared" ref="AI695:AI697" si="672">(EX695)</f>
        <v>0</v>
      </c>
      <c r="AJ695">
        <f t="shared" ref="AJ695:AJ698" si="673">(AS695)</f>
        <v>0</v>
      </c>
      <c r="AK695">
        <v>922.66</v>
      </c>
      <c r="AL695">
        <v>574.54999999999995</v>
      </c>
      <c r="AM695">
        <v>199.97</v>
      </c>
      <c r="AN695">
        <v>113.02</v>
      </c>
      <c r="AO695">
        <v>148.13999999999999</v>
      </c>
      <c r="AP695">
        <v>0</v>
      </c>
      <c r="AQ695">
        <v>0.66</v>
      </c>
      <c r="AR695">
        <v>0</v>
      </c>
      <c r="AS695">
        <v>0</v>
      </c>
      <c r="AT695">
        <v>70</v>
      </c>
      <c r="AU695">
        <v>10</v>
      </c>
      <c r="AV695">
        <v>1</v>
      </c>
      <c r="AW695">
        <v>1</v>
      </c>
      <c r="AZ695">
        <v>1</v>
      </c>
      <c r="BA695">
        <v>1</v>
      </c>
      <c r="BB695">
        <v>1</v>
      </c>
      <c r="BC695">
        <v>1</v>
      </c>
      <c r="BH695">
        <v>0</v>
      </c>
      <c r="BI695">
        <v>4</v>
      </c>
      <c r="BJ695" t="s">
        <v>226</v>
      </c>
      <c r="BM695">
        <v>0</v>
      </c>
      <c r="BN695">
        <v>0</v>
      </c>
      <c r="BP695">
        <v>0</v>
      </c>
      <c r="BQ695">
        <v>1</v>
      </c>
      <c r="BR695">
        <v>0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Z695">
        <v>70</v>
      </c>
      <c r="CA695">
        <v>10</v>
      </c>
      <c r="CE695">
        <v>0</v>
      </c>
      <c r="CF695">
        <v>0</v>
      </c>
      <c r="CG695">
        <v>0</v>
      </c>
      <c r="CM695">
        <v>0</v>
      </c>
      <c r="CO695">
        <v>0</v>
      </c>
      <c r="CP695">
        <f t="shared" ref="CP695:CP698" si="674">(P695+Q695+S695)</f>
        <v>36906.400000000001</v>
      </c>
      <c r="CQ695">
        <f t="shared" ref="CQ695:CQ698" si="675">(AC695*BC695*AW695)</f>
        <v>574.54999999999995</v>
      </c>
      <c r="CR695">
        <f t="shared" ref="CR695:CR697" si="676">((((ET695)*BB695-(EU695)*BS695)+AE695*BS695)*AV695)</f>
        <v>199.97</v>
      </c>
      <c r="CS695">
        <f t="shared" ref="CS695:CS698" si="677">(AE695*BS695*AV695)</f>
        <v>113.02</v>
      </c>
      <c r="CT695">
        <f t="shared" ref="CT695:CT698" si="678">(AF695*BA695*AV695)</f>
        <v>148.13999999999999</v>
      </c>
      <c r="CU695">
        <f t="shared" ref="CU695:CU698" si="679">AG695</f>
        <v>0</v>
      </c>
      <c r="CV695">
        <f t="shared" ref="CV695:CV698" si="680">(AH695*AV695)</f>
        <v>0.66</v>
      </c>
      <c r="CW695">
        <f t="shared" ref="CW695:CW698" si="681">AI695</f>
        <v>0</v>
      </c>
      <c r="CX695">
        <f t="shared" ref="CX695:CX698" si="682">AJ695</f>
        <v>0</v>
      </c>
      <c r="CY695">
        <f t="shared" ref="CY695:CY698" si="683">((S695*BZ695)/100)</f>
        <v>4147.92</v>
      </c>
      <c r="CZ695">
        <f t="shared" ref="CZ695:CZ698" si="684">((S695*CA695)/100)</f>
        <v>592.55999999999995</v>
      </c>
      <c r="DN695">
        <v>0</v>
      </c>
      <c r="DO695">
        <v>0</v>
      </c>
      <c r="DP695">
        <v>1</v>
      </c>
      <c r="DQ695">
        <v>1</v>
      </c>
      <c r="DU695">
        <v>1003</v>
      </c>
      <c r="DV695" t="s">
        <v>57</v>
      </c>
      <c r="DW695" t="s">
        <v>57</v>
      </c>
      <c r="DX695">
        <v>1</v>
      </c>
      <c r="EE695">
        <v>51761345</v>
      </c>
      <c r="EF695">
        <v>1</v>
      </c>
      <c r="EG695" t="s">
        <v>18</v>
      </c>
      <c r="EH695">
        <v>0</v>
      </c>
      <c r="EJ695">
        <v>4</v>
      </c>
      <c r="EK695">
        <v>0</v>
      </c>
      <c r="EL695" t="s">
        <v>146</v>
      </c>
      <c r="EM695" t="s">
        <v>147</v>
      </c>
      <c r="EQ695">
        <v>0</v>
      </c>
      <c r="ER695">
        <v>922.66</v>
      </c>
      <c r="ES695">
        <v>574.54999999999995</v>
      </c>
      <c r="ET695">
        <v>199.97</v>
      </c>
      <c r="EU695">
        <v>113.02</v>
      </c>
      <c r="EV695">
        <v>148.13999999999999</v>
      </c>
      <c r="EW695">
        <v>0.66</v>
      </c>
      <c r="EX695">
        <v>0</v>
      </c>
      <c r="EY695">
        <v>0</v>
      </c>
      <c r="FQ695">
        <v>0</v>
      </c>
      <c r="FR695">
        <f t="shared" ref="FR695:FR698" si="685">ROUND(IF(AND(BH695=3,BI695=3),P695,0),2)</f>
        <v>0</v>
      </c>
      <c r="FS695">
        <v>0</v>
      </c>
      <c r="FX695">
        <v>70</v>
      </c>
      <c r="FY695">
        <v>10</v>
      </c>
      <c r="GD695">
        <v>0</v>
      </c>
      <c r="GF695">
        <v>999669814</v>
      </c>
      <c r="GG695">
        <v>2</v>
      </c>
      <c r="GH695">
        <v>1</v>
      </c>
      <c r="GI695">
        <v>-2</v>
      </c>
      <c r="GJ695">
        <v>0</v>
      </c>
      <c r="GK695">
        <f>ROUND(R695*(R12)/100,2)</f>
        <v>4882.46</v>
      </c>
      <c r="GL695">
        <f t="shared" ref="GL695:GL698" si="686">ROUND(IF(AND(BH695=3,BI695=3,FS695&lt;&gt;0),P695,0),2)</f>
        <v>0</v>
      </c>
      <c r="GM695">
        <f t="shared" ref="GM695:GM696" si="687">ROUND(O695+X695+Y695+GK695,2)+GX695</f>
        <v>46529.34</v>
      </c>
      <c r="GN695">
        <f t="shared" ref="GN695:GN696" si="688">IF(OR(BI695=0,BI695=1),ROUND(O695+X695+Y695+GK695,2),0)</f>
        <v>0</v>
      </c>
      <c r="GO695">
        <f t="shared" ref="GO695:GO696" si="689">IF(BI695=2,ROUND(O695+X695+Y695+GK695,2),0)</f>
        <v>0</v>
      </c>
      <c r="GP695">
        <f t="shared" ref="GP695:GP696" si="690">IF(BI695=4,ROUND(O695+X695+Y695+GK695,2)+GX695,0)</f>
        <v>46529.34</v>
      </c>
      <c r="GR695">
        <v>0</v>
      </c>
      <c r="GS695">
        <v>3</v>
      </c>
      <c r="GT695">
        <v>0</v>
      </c>
      <c r="GV695">
        <f t="shared" ref="GV695:GV698" si="691">ROUND((GT695),6)</f>
        <v>0</v>
      </c>
      <c r="GW695">
        <v>1</v>
      </c>
      <c r="GX695">
        <f t="shared" ref="GX695:GX698" si="692">ROUND(HC695*I695,2)</f>
        <v>0</v>
      </c>
      <c r="HA695">
        <v>0</v>
      </c>
      <c r="HB695">
        <v>0</v>
      </c>
      <c r="HC695">
        <f t="shared" ref="HC695:HC698" si="693">GV695*GW695</f>
        <v>0</v>
      </c>
      <c r="IK695">
        <v>0</v>
      </c>
    </row>
    <row r="696" spans="1:245">
      <c r="A696">
        <v>18</v>
      </c>
      <c r="B696">
        <v>1</v>
      </c>
      <c r="E696" t="s">
        <v>148</v>
      </c>
      <c r="F696" t="s">
        <v>149</v>
      </c>
      <c r="G696" t="s">
        <v>150</v>
      </c>
      <c r="H696" t="s">
        <v>151</v>
      </c>
      <c r="I696">
        <f>I695*J696</f>
        <v>-9.84</v>
      </c>
      <c r="J696">
        <v>-0.246</v>
      </c>
      <c r="K696">
        <v>-0.246</v>
      </c>
      <c r="O696">
        <f t="shared" si="654"/>
        <v>0</v>
      </c>
      <c r="P696">
        <f t="shared" si="655"/>
        <v>0</v>
      </c>
      <c r="Q696">
        <f t="shared" si="656"/>
        <v>0</v>
      </c>
      <c r="R696">
        <f t="shared" si="657"/>
        <v>0</v>
      </c>
      <c r="S696">
        <f t="shared" si="658"/>
        <v>0</v>
      </c>
      <c r="T696">
        <f t="shared" si="659"/>
        <v>0</v>
      </c>
      <c r="U696">
        <f t="shared" si="660"/>
        <v>0</v>
      </c>
      <c r="V696">
        <f t="shared" si="661"/>
        <v>0</v>
      </c>
      <c r="W696">
        <f t="shared" si="662"/>
        <v>0</v>
      </c>
      <c r="X696">
        <f t="shared" si="663"/>
        <v>0</v>
      </c>
      <c r="Y696">
        <f t="shared" si="664"/>
        <v>0</v>
      </c>
      <c r="AA696">
        <v>52146028</v>
      </c>
      <c r="AB696">
        <f t="shared" si="665"/>
        <v>0</v>
      </c>
      <c r="AC696">
        <f t="shared" si="666"/>
        <v>0</v>
      </c>
      <c r="AD696">
        <f t="shared" si="667"/>
        <v>0</v>
      </c>
      <c r="AE696">
        <f t="shared" si="668"/>
        <v>0</v>
      </c>
      <c r="AF696">
        <f t="shared" si="669"/>
        <v>0</v>
      </c>
      <c r="AG696">
        <f t="shared" si="670"/>
        <v>0</v>
      </c>
      <c r="AH696">
        <f t="shared" si="671"/>
        <v>0</v>
      </c>
      <c r="AI696">
        <f t="shared" si="672"/>
        <v>0</v>
      </c>
      <c r="AJ696">
        <f t="shared" si="673"/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70</v>
      </c>
      <c r="AU696">
        <v>10</v>
      </c>
      <c r="AV696">
        <v>1</v>
      </c>
      <c r="AW696">
        <v>1</v>
      </c>
      <c r="AZ696">
        <v>1</v>
      </c>
      <c r="BA696">
        <v>1</v>
      </c>
      <c r="BB696">
        <v>1</v>
      </c>
      <c r="BC696">
        <v>1</v>
      </c>
      <c r="BH696">
        <v>3</v>
      </c>
      <c r="BI696">
        <v>4</v>
      </c>
      <c r="BM696">
        <v>0</v>
      </c>
      <c r="BN696">
        <v>0</v>
      </c>
      <c r="BP696">
        <v>0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Z696">
        <v>70</v>
      </c>
      <c r="CA696">
        <v>10</v>
      </c>
      <c r="CE696">
        <v>0</v>
      </c>
      <c r="CF696">
        <v>0</v>
      </c>
      <c r="CG696">
        <v>0</v>
      </c>
      <c r="CM696">
        <v>0</v>
      </c>
      <c r="CO696">
        <v>0</v>
      </c>
      <c r="CP696">
        <f t="shared" si="674"/>
        <v>0</v>
      </c>
      <c r="CQ696">
        <f t="shared" si="675"/>
        <v>0</v>
      </c>
      <c r="CR696">
        <f t="shared" si="676"/>
        <v>0</v>
      </c>
      <c r="CS696">
        <f t="shared" si="677"/>
        <v>0</v>
      </c>
      <c r="CT696">
        <f t="shared" si="678"/>
        <v>0</v>
      </c>
      <c r="CU696">
        <f t="shared" si="679"/>
        <v>0</v>
      </c>
      <c r="CV696">
        <f t="shared" si="680"/>
        <v>0</v>
      </c>
      <c r="CW696">
        <f t="shared" si="681"/>
        <v>0</v>
      </c>
      <c r="CX696">
        <f t="shared" si="682"/>
        <v>0</v>
      </c>
      <c r="CY696">
        <f t="shared" si="683"/>
        <v>0</v>
      </c>
      <c r="CZ696">
        <f t="shared" si="684"/>
        <v>0</v>
      </c>
      <c r="DN696">
        <v>0</v>
      </c>
      <c r="DO696">
        <v>0</v>
      </c>
      <c r="DP696">
        <v>1</v>
      </c>
      <c r="DQ696">
        <v>1</v>
      </c>
      <c r="DU696">
        <v>1009</v>
      </c>
      <c r="DV696" t="s">
        <v>151</v>
      </c>
      <c r="DW696" t="s">
        <v>151</v>
      </c>
      <c r="DX696">
        <v>1000</v>
      </c>
      <c r="EE696">
        <v>51761345</v>
      </c>
      <c r="EF696">
        <v>1</v>
      </c>
      <c r="EG696" t="s">
        <v>18</v>
      </c>
      <c r="EH696">
        <v>0</v>
      </c>
      <c r="EJ696">
        <v>4</v>
      </c>
      <c r="EK696">
        <v>0</v>
      </c>
      <c r="EL696" t="s">
        <v>146</v>
      </c>
      <c r="EM696" t="s">
        <v>147</v>
      </c>
      <c r="EQ696">
        <v>32768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FQ696">
        <v>0</v>
      </c>
      <c r="FR696">
        <f t="shared" si="685"/>
        <v>0</v>
      </c>
      <c r="FS696">
        <v>0</v>
      </c>
      <c r="FX696">
        <v>70</v>
      </c>
      <c r="FY696">
        <v>10</v>
      </c>
      <c r="GD696">
        <v>0</v>
      </c>
      <c r="GF696">
        <v>1489638031</v>
      </c>
      <c r="GG696">
        <v>2</v>
      </c>
      <c r="GH696">
        <v>1</v>
      </c>
      <c r="GI696">
        <v>-2</v>
      </c>
      <c r="GJ696">
        <v>0</v>
      </c>
      <c r="GK696">
        <f>ROUND(R696*(R12)/100,2)</f>
        <v>0</v>
      </c>
      <c r="GL696">
        <f t="shared" si="686"/>
        <v>0</v>
      </c>
      <c r="GM696">
        <f t="shared" si="687"/>
        <v>0</v>
      </c>
      <c r="GN696">
        <f t="shared" si="688"/>
        <v>0</v>
      </c>
      <c r="GO696">
        <f t="shared" si="689"/>
        <v>0</v>
      </c>
      <c r="GP696">
        <f t="shared" si="690"/>
        <v>0</v>
      </c>
      <c r="GR696">
        <v>0</v>
      </c>
      <c r="GS696">
        <v>3</v>
      </c>
      <c r="GT696">
        <v>0</v>
      </c>
      <c r="GV696">
        <f t="shared" si="691"/>
        <v>0</v>
      </c>
      <c r="GW696">
        <v>1</v>
      </c>
      <c r="GX696">
        <f t="shared" si="692"/>
        <v>0</v>
      </c>
      <c r="HA696">
        <v>0</v>
      </c>
      <c r="HB696">
        <v>0</v>
      </c>
      <c r="HC696">
        <f t="shared" si="693"/>
        <v>0</v>
      </c>
      <c r="IK696">
        <v>0</v>
      </c>
    </row>
    <row r="697" spans="1:245">
      <c r="A697">
        <v>17</v>
      </c>
      <c r="B697">
        <v>1</v>
      </c>
      <c r="D697">
        <f>ROW(EtalonRes!A166)</f>
        <v>166</v>
      </c>
      <c r="E697" t="s">
        <v>152</v>
      </c>
      <c r="F697" t="s">
        <v>153</v>
      </c>
      <c r="G697" t="s">
        <v>227</v>
      </c>
      <c r="H697" t="s">
        <v>151</v>
      </c>
      <c r="I697">
        <f>ROUND(9.84*0.8,9)</f>
        <v>7.8719999999999999</v>
      </c>
      <c r="J697">
        <v>0</v>
      </c>
      <c r="K697">
        <f>ROUND(9.84*0.8,9)</f>
        <v>7.8719999999999999</v>
      </c>
      <c r="O697">
        <f t="shared" si="654"/>
        <v>481.92</v>
      </c>
      <c r="P697">
        <f t="shared" si="655"/>
        <v>0</v>
      </c>
      <c r="Q697">
        <f t="shared" si="656"/>
        <v>481.92</v>
      </c>
      <c r="R697">
        <f t="shared" si="657"/>
        <v>259.85000000000002</v>
      </c>
      <c r="S697">
        <f t="shared" si="658"/>
        <v>0</v>
      </c>
      <c r="T697">
        <f t="shared" si="659"/>
        <v>0</v>
      </c>
      <c r="U697">
        <f t="shared" si="660"/>
        <v>0</v>
      </c>
      <c r="V697">
        <f t="shared" si="661"/>
        <v>0</v>
      </c>
      <c r="W697">
        <f t="shared" si="662"/>
        <v>0</v>
      </c>
      <c r="X697">
        <f t="shared" si="663"/>
        <v>0</v>
      </c>
      <c r="Y697">
        <f t="shared" si="664"/>
        <v>0</v>
      </c>
      <c r="AA697">
        <v>52146028</v>
      </c>
      <c r="AB697">
        <f t="shared" si="665"/>
        <v>61.22</v>
      </c>
      <c r="AC697">
        <f t="shared" si="666"/>
        <v>0</v>
      </c>
      <c r="AD697">
        <f t="shared" si="667"/>
        <v>61.22</v>
      </c>
      <c r="AE697">
        <f t="shared" si="668"/>
        <v>33.01</v>
      </c>
      <c r="AF697">
        <f t="shared" si="669"/>
        <v>0</v>
      </c>
      <c r="AG697">
        <f t="shared" si="670"/>
        <v>0</v>
      </c>
      <c r="AH697">
        <f t="shared" si="671"/>
        <v>0</v>
      </c>
      <c r="AI697">
        <f t="shared" si="672"/>
        <v>0</v>
      </c>
      <c r="AJ697">
        <f t="shared" si="673"/>
        <v>0</v>
      </c>
      <c r="AK697">
        <v>61.22</v>
      </c>
      <c r="AL697">
        <v>0</v>
      </c>
      <c r="AM697">
        <v>61.22</v>
      </c>
      <c r="AN697">
        <v>33.01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Z697">
        <v>1</v>
      </c>
      <c r="BA697">
        <v>1</v>
      </c>
      <c r="BB697">
        <v>1</v>
      </c>
      <c r="BC697">
        <v>1</v>
      </c>
      <c r="BH697">
        <v>0</v>
      </c>
      <c r="BI697">
        <v>4</v>
      </c>
      <c r="BJ697" t="s">
        <v>155</v>
      </c>
      <c r="BM697">
        <v>1</v>
      </c>
      <c r="BN697">
        <v>0</v>
      </c>
      <c r="BP697">
        <v>0</v>
      </c>
      <c r="BQ697">
        <v>1</v>
      </c>
      <c r="BR697">
        <v>0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Z697">
        <v>0</v>
      </c>
      <c r="CA697">
        <v>0</v>
      </c>
      <c r="CE697">
        <v>0</v>
      </c>
      <c r="CF697">
        <v>0</v>
      </c>
      <c r="CG697">
        <v>0</v>
      </c>
      <c r="CM697">
        <v>0</v>
      </c>
      <c r="CO697">
        <v>0</v>
      </c>
      <c r="CP697">
        <f t="shared" si="674"/>
        <v>481.92</v>
      </c>
      <c r="CQ697">
        <f t="shared" si="675"/>
        <v>0</v>
      </c>
      <c r="CR697">
        <f t="shared" si="676"/>
        <v>61.22</v>
      </c>
      <c r="CS697">
        <f t="shared" si="677"/>
        <v>33.01</v>
      </c>
      <c r="CT697">
        <f t="shared" si="678"/>
        <v>0</v>
      </c>
      <c r="CU697">
        <f t="shared" si="679"/>
        <v>0</v>
      </c>
      <c r="CV697">
        <f t="shared" si="680"/>
        <v>0</v>
      </c>
      <c r="CW697">
        <f t="shared" si="681"/>
        <v>0</v>
      </c>
      <c r="CX697">
        <f t="shared" si="682"/>
        <v>0</v>
      </c>
      <c r="CY697">
        <f t="shared" si="683"/>
        <v>0</v>
      </c>
      <c r="CZ697">
        <f t="shared" si="684"/>
        <v>0</v>
      </c>
      <c r="DN697">
        <v>0</v>
      </c>
      <c r="DO697">
        <v>0</v>
      </c>
      <c r="DP697">
        <v>1</v>
      </c>
      <c r="DQ697">
        <v>1</v>
      </c>
      <c r="DU697">
        <v>1009</v>
      </c>
      <c r="DV697" t="s">
        <v>151</v>
      </c>
      <c r="DW697" t="s">
        <v>151</v>
      </c>
      <c r="DX697">
        <v>1000</v>
      </c>
      <c r="EE697">
        <v>51761347</v>
      </c>
      <c r="EF697">
        <v>1</v>
      </c>
      <c r="EG697" t="s">
        <v>18</v>
      </c>
      <c r="EH697">
        <v>0</v>
      </c>
      <c r="EJ697">
        <v>4</v>
      </c>
      <c r="EK697">
        <v>1</v>
      </c>
      <c r="EL697" t="s">
        <v>156</v>
      </c>
      <c r="EM697" t="s">
        <v>147</v>
      </c>
      <c r="EQ697">
        <v>0</v>
      </c>
      <c r="ER697">
        <v>61.22</v>
      </c>
      <c r="ES697">
        <v>0</v>
      </c>
      <c r="ET697">
        <v>61.22</v>
      </c>
      <c r="EU697">
        <v>33.01</v>
      </c>
      <c r="EV697">
        <v>0</v>
      </c>
      <c r="EW697">
        <v>0</v>
      </c>
      <c r="EX697">
        <v>0</v>
      </c>
      <c r="EY697">
        <v>0</v>
      </c>
      <c r="FQ697">
        <v>0</v>
      </c>
      <c r="FR697">
        <f t="shared" si="685"/>
        <v>0</v>
      </c>
      <c r="FS697">
        <v>0</v>
      </c>
      <c r="FX697">
        <v>0</v>
      </c>
      <c r="FY697">
        <v>0</v>
      </c>
      <c r="GD697">
        <v>1</v>
      </c>
      <c r="GF697">
        <v>1602572179</v>
      </c>
      <c r="GG697">
        <v>2</v>
      </c>
      <c r="GH697">
        <v>1</v>
      </c>
      <c r="GI697">
        <v>-2</v>
      </c>
      <c r="GJ697">
        <v>0</v>
      </c>
      <c r="GK697">
        <v>0</v>
      </c>
      <c r="GL697">
        <f t="shared" si="686"/>
        <v>0</v>
      </c>
      <c r="GM697">
        <f t="shared" ref="GM697:GM698" si="694">ROUND(O697+X697+Y697,2)+GX697</f>
        <v>481.92</v>
      </c>
      <c r="GN697">
        <f t="shared" ref="GN697:GN698" si="695">IF(OR(BI697=0,BI697=1),ROUND(O697+X697+Y697,2),0)</f>
        <v>0</v>
      </c>
      <c r="GO697">
        <f t="shared" ref="GO697:GO698" si="696">IF(BI697=2,ROUND(O697+X697+Y697,2),0)</f>
        <v>0</v>
      </c>
      <c r="GP697">
        <f t="shared" ref="GP697:GP698" si="697">IF(BI697=4,ROUND(O697+X697+Y697,2)+GX697,0)</f>
        <v>481.92</v>
      </c>
      <c r="GR697">
        <v>0</v>
      </c>
      <c r="GS697">
        <v>3</v>
      </c>
      <c r="GT697">
        <v>0</v>
      </c>
      <c r="GV697">
        <f t="shared" si="691"/>
        <v>0</v>
      </c>
      <c r="GW697">
        <v>1</v>
      </c>
      <c r="GX697">
        <f t="shared" si="692"/>
        <v>0</v>
      </c>
      <c r="HA697">
        <v>0</v>
      </c>
      <c r="HB697">
        <v>0</v>
      </c>
      <c r="HC697">
        <f t="shared" si="693"/>
        <v>0</v>
      </c>
      <c r="IK697">
        <v>0</v>
      </c>
    </row>
    <row r="698" spans="1:245">
      <c r="A698">
        <v>17</v>
      </c>
      <c r="B698">
        <v>1</v>
      </c>
      <c r="D698">
        <f>ROW(EtalonRes!A168)</f>
        <v>168</v>
      </c>
      <c r="E698" t="s">
        <v>157</v>
      </c>
      <c r="F698" t="s">
        <v>158</v>
      </c>
      <c r="G698" t="s">
        <v>159</v>
      </c>
      <c r="H698" t="s">
        <v>151</v>
      </c>
      <c r="I698">
        <f>ROUND(I697,9)</f>
        <v>7.8719999999999999</v>
      </c>
      <c r="J698">
        <v>0</v>
      </c>
      <c r="K698">
        <f>ROUND(I697,9)</f>
        <v>7.8719999999999999</v>
      </c>
      <c r="O698">
        <f t="shared" si="654"/>
        <v>11638.67</v>
      </c>
      <c r="P698">
        <f t="shared" si="655"/>
        <v>0</v>
      </c>
      <c r="Q698">
        <f t="shared" si="656"/>
        <v>11638.67</v>
      </c>
      <c r="R698">
        <f t="shared" si="657"/>
        <v>6279.02</v>
      </c>
      <c r="S698">
        <f t="shared" si="658"/>
        <v>0</v>
      </c>
      <c r="T698">
        <f t="shared" si="659"/>
        <v>0</v>
      </c>
      <c r="U698">
        <f t="shared" si="660"/>
        <v>0</v>
      </c>
      <c r="V698">
        <f t="shared" si="661"/>
        <v>0</v>
      </c>
      <c r="W698">
        <f t="shared" si="662"/>
        <v>0</v>
      </c>
      <c r="X698">
        <f t="shared" si="663"/>
        <v>0</v>
      </c>
      <c r="Y698">
        <f t="shared" si="664"/>
        <v>0</v>
      </c>
      <c r="AA698">
        <v>52146028</v>
      </c>
      <c r="AB698">
        <f t="shared" si="665"/>
        <v>1478.49</v>
      </c>
      <c r="AC698">
        <f t="shared" si="666"/>
        <v>0</v>
      </c>
      <c r="AD698">
        <f>ROUND(((((ET698*51))-((EU698*51)))+AE698),6)</f>
        <v>1478.49</v>
      </c>
      <c r="AE698">
        <f>ROUND(((EU698*51)),6)</f>
        <v>797.64</v>
      </c>
      <c r="AF698">
        <f>ROUND(((EV698*51)),6)</f>
        <v>0</v>
      </c>
      <c r="AG698">
        <f t="shared" si="670"/>
        <v>0</v>
      </c>
      <c r="AH698">
        <f>((EW698*51))</f>
        <v>0</v>
      </c>
      <c r="AI698">
        <f>((EX698*51))</f>
        <v>0</v>
      </c>
      <c r="AJ698">
        <f t="shared" si="673"/>
        <v>0</v>
      </c>
      <c r="AK698">
        <v>28.99</v>
      </c>
      <c r="AL698">
        <v>0</v>
      </c>
      <c r="AM698">
        <v>28.99</v>
      </c>
      <c r="AN698">
        <v>15.64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Z698">
        <v>1</v>
      </c>
      <c r="BA698">
        <v>1</v>
      </c>
      <c r="BB698">
        <v>1</v>
      </c>
      <c r="BC698">
        <v>1</v>
      </c>
      <c r="BH698">
        <v>0</v>
      </c>
      <c r="BI698">
        <v>4</v>
      </c>
      <c r="BJ698" t="s">
        <v>160</v>
      </c>
      <c r="BM698">
        <v>1</v>
      </c>
      <c r="BN698">
        <v>0</v>
      </c>
      <c r="BP698">
        <v>0</v>
      </c>
      <c r="BQ698">
        <v>1</v>
      </c>
      <c r="BR698">
        <v>0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Z698">
        <v>0</v>
      </c>
      <c r="CA698">
        <v>0</v>
      </c>
      <c r="CE698">
        <v>0</v>
      </c>
      <c r="CF698">
        <v>0</v>
      </c>
      <c r="CG698">
        <v>0</v>
      </c>
      <c r="CM698">
        <v>0</v>
      </c>
      <c r="CO698">
        <v>0</v>
      </c>
      <c r="CP698">
        <f t="shared" si="674"/>
        <v>11638.67</v>
      </c>
      <c r="CQ698">
        <f t="shared" si="675"/>
        <v>0</v>
      </c>
      <c r="CR698">
        <f>(((((ET698*51))*BB698-((EU698*51))*BS698)+AE698*BS698)*AV698)</f>
        <v>1478.49</v>
      </c>
      <c r="CS698">
        <f t="shared" si="677"/>
        <v>797.64</v>
      </c>
      <c r="CT698">
        <f t="shared" si="678"/>
        <v>0</v>
      </c>
      <c r="CU698">
        <f t="shared" si="679"/>
        <v>0</v>
      </c>
      <c r="CV698">
        <f t="shared" si="680"/>
        <v>0</v>
      </c>
      <c r="CW698">
        <f t="shared" si="681"/>
        <v>0</v>
      </c>
      <c r="CX698">
        <f t="shared" si="682"/>
        <v>0</v>
      </c>
      <c r="CY698">
        <f t="shared" si="683"/>
        <v>0</v>
      </c>
      <c r="CZ698">
        <f t="shared" si="684"/>
        <v>0</v>
      </c>
      <c r="DE698" t="s">
        <v>161</v>
      </c>
      <c r="DF698" t="s">
        <v>161</v>
      </c>
      <c r="DG698" t="s">
        <v>161</v>
      </c>
      <c r="DI698" t="s">
        <v>161</v>
      </c>
      <c r="DJ698" t="s">
        <v>161</v>
      </c>
      <c r="DN698">
        <v>0</v>
      </c>
      <c r="DO698">
        <v>0</v>
      </c>
      <c r="DP698">
        <v>1</v>
      </c>
      <c r="DQ698">
        <v>1</v>
      </c>
      <c r="DU698">
        <v>1009</v>
      </c>
      <c r="DV698" t="s">
        <v>151</v>
      </c>
      <c r="DW698" t="s">
        <v>151</v>
      </c>
      <c r="DX698">
        <v>1000</v>
      </c>
      <c r="EE698">
        <v>51761347</v>
      </c>
      <c r="EF698">
        <v>1</v>
      </c>
      <c r="EG698" t="s">
        <v>18</v>
      </c>
      <c r="EH698">
        <v>0</v>
      </c>
      <c r="EJ698">
        <v>4</v>
      </c>
      <c r="EK698">
        <v>1</v>
      </c>
      <c r="EL698" t="s">
        <v>156</v>
      </c>
      <c r="EM698" t="s">
        <v>147</v>
      </c>
      <c r="EQ698">
        <v>0</v>
      </c>
      <c r="ER698">
        <v>28.99</v>
      </c>
      <c r="ES698">
        <v>0</v>
      </c>
      <c r="ET698">
        <v>28.99</v>
      </c>
      <c r="EU698">
        <v>15.64</v>
      </c>
      <c r="EV698">
        <v>0</v>
      </c>
      <c r="EW698">
        <v>0</v>
      </c>
      <c r="EX698">
        <v>0</v>
      </c>
      <c r="EY698">
        <v>0</v>
      </c>
      <c r="FQ698">
        <v>0</v>
      </c>
      <c r="FR698">
        <f t="shared" si="685"/>
        <v>0</v>
      </c>
      <c r="FS698">
        <v>0</v>
      </c>
      <c r="FX698">
        <v>0</v>
      </c>
      <c r="FY698">
        <v>0</v>
      </c>
      <c r="GD698">
        <v>1</v>
      </c>
      <c r="GF698">
        <v>-1355325295</v>
      </c>
      <c r="GG698">
        <v>2</v>
      </c>
      <c r="GH698">
        <v>1</v>
      </c>
      <c r="GI698">
        <v>-2</v>
      </c>
      <c r="GJ698">
        <v>0</v>
      </c>
      <c r="GK698">
        <v>0</v>
      </c>
      <c r="GL698">
        <f t="shared" si="686"/>
        <v>0</v>
      </c>
      <c r="GM698">
        <f t="shared" si="694"/>
        <v>11638.67</v>
      </c>
      <c r="GN698">
        <f t="shared" si="695"/>
        <v>0</v>
      </c>
      <c r="GO698">
        <f t="shared" si="696"/>
        <v>0</v>
      </c>
      <c r="GP698">
        <f t="shared" si="697"/>
        <v>11638.67</v>
      </c>
      <c r="GR698">
        <v>0</v>
      </c>
      <c r="GS698">
        <v>3</v>
      </c>
      <c r="GT698">
        <v>0</v>
      </c>
      <c r="GV698">
        <f t="shared" si="691"/>
        <v>0</v>
      </c>
      <c r="GW698">
        <v>1</v>
      </c>
      <c r="GX698">
        <f t="shared" si="692"/>
        <v>0</v>
      </c>
      <c r="HA698">
        <v>0</v>
      </c>
      <c r="HB698">
        <v>0</v>
      </c>
      <c r="HC698">
        <f t="shared" si="693"/>
        <v>0</v>
      </c>
      <c r="IK698">
        <v>0</v>
      </c>
    </row>
    <row r="700" spans="1:245">
      <c r="A700" s="53">
        <v>51</v>
      </c>
      <c r="B700" s="53">
        <f>B691</f>
        <v>1</v>
      </c>
      <c r="C700" s="53">
        <f>A691</f>
        <v>5</v>
      </c>
      <c r="D700" s="53">
        <f>ROW(A691)</f>
        <v>691</v>
      </c>
      <c r="E700" s="53"/>
      <c r="F700" s="53" t="str">
        <f>IF(F691&lt;&gt;"",F691,"")</f>
        <v>Новый подраздел</v>
      </c>
      <c r="G700" s="53" t="str">
        <f>IF(G691&lt;&gt;"",G691,"")</f>
        <v>Замена бортового камня - 40,0 м.п.</v>
      </c>
      <c r="H700" s="53">
        <v>0</v>
      </c>
      <c r="I700" s="53"/>
      <c r="J700" s="53"/>
      <c r="K700" s="53"/>
      <c r="L700" s="53"/>
      <c r="M700" s="53"/>
      <c r="N700" s="53"/>
      <c r="O700" s="53">
        <f t="shared" ref="O700:T700" si="698">ROUND(AB700,2)</f>
        <v>49026.99</v>
      </c>
      <c r="P700" s="53">
        <f t="shared" si="698"/>
        <v>22982</v>
      </c>
      <c r="Q700" s="53">
        <f t="shared" si="698"/>
        <v>20119.39</v>
      </c>
      <c r="R700" s="53">
        <f t="shared" si="698"/>
        <v>11059.67</v>
      </c>
      <c r="S700" s="53">
        <f t="shared" si="698"/>
        <v>5925.6</v>
      </c>
      <c r="T700" s="53">
        <f t="shared" si="698"/>
        <v>0</v>
      </c>
      <c r="U700" s="53">
        <f>AH700</f>
        <v>26.400000000000002</v>
      </c>
      <c r="V700" s="53">
        <f>AI700</f>
        <v>0</v>
      </c>
      <c r="W700" s="53">
        <f>ROUND(AJ700,2)</f>
        <v>0</v>
      </c>
      <c r="X700" s="53">
        <f>ROUND(AK700,2)</f>
        <v>4147.92</v>
      </c>
      <c r="Y700" s="53">
        <f>ROUND(AL700,2)</f>
        <v>592.55999999999995</v>
      </c>
      <c r="Z700" s="53"/>
      <c r="AA700" s="53"/>
      <c r="AB700" s="53">
        <f>ROUND(SUMIF(AA695:AA698,"=52146028",O695:O698),2)</f>
        <v>49026.99</v>
      </c>
      <c r="AC700" s="53">
        <f>ROUND(SUMIF(AA695:AA698,"=52146028",P695:P698),2)</f>
        <v>22982</v>
      </c>
      <c r="AD700" s="53">
        <f>ROUND(SUMIF(AA695:AA698,"=52146028",Q695:Q698),2)</f>
        <v>20119.39</v>
      </c>
      <c r="AE700" s="53">
        <f>ROUND(SUMIF(AA695:AA698,"=52146028",R695:R698),2)</f>
        <v>11059.67</v>
      </c>
      <c r="AF700" s="53">
        <f>ROUND(SUMIF(AA695:AA698,"=52146028",S695:S698),2)</f>
        <v>5925.6</v>
      </c>
      <c r="AG700" s="53">
        <f>ROUND(SUMIF(AA695:AA698,"=52146028",T695:T698),2)</f>
        <v>0</v>
      </c>
      <c r="AH700" s="53">
        <f>SUMIF(AA695:AA698,"=52146028",U695:U698)</f>
        <v>26.400000000000002</v>
      </c>
      <c r="AI700" s="53">
        <f>SUMIF(AA695:AA698,"=52146028",V695:V698)</f>
        <v>0</v>
      </c>
      <c r="AJ700" s="53">
        <f>ROUND(SUMIF(AA695:AA698,"=52146028",W695:W698),2)</f>
        <v>0</v>
      </c>
      <c r="AK700" s="53">
        <f>ROUND(SUMIF(AA695:AA698,"=52146028",X695:X698),2)</f>
        <v>4147.92</v>
      </c>
      <c r="AL700" s="53">
        <f>ROUND(SUMIF(AA695:AA698,"=52146028",Y695:Y698),2)</f>
        <v>592.55999999999995</v>
      </c>
      <c r="AM700" s="53"/>
      <c r="AN700" s="53"/>
      <c r="AO700" s="53">
        <f t="shared" ref="AO700:BD700" si="699">ROUND(BX700,2)</f>
        <v>0</v>
      </c>
      <c r="AP700" s="53">
        <f t="shared" si="699"/>
        <v>0</v>
      </c>
      <c r="AQ700" s="53">
        <f t="shared" si="699"/>
        <v>0</v>
      </c>
      <c r="AR700" s="53">
        <f t="shared" si="699"/>
        <v>58649.93</v>
      </c>
      <c r="AS700" s="53">
        <f t="shared" si="699"/>
        <v>0</v>
      </c>
      <c r="AT700" s="53">
        <f t="shared" si="699"/>
        <v>0</v>
      </c>
      <c r="AU700" s="53">
        <f t="shared" si="699"/>
        <v>58649.93</v>
      </c>
      <c r="AV700" s="53">
        <f t="shared" si="699"/>
        <v>22982</v>
      </c>
      <c r="AW700" s="53">
        <f t="shared" si="699"/>
        <v>22982</v>
      </c>
      <c r="AX700" s="53">
        <f t="shared" si="699"/>
        <v>0</v>
      </c>
      <c r="AY700" s="53">
        <f t="shared" si="699"/>
        <v>22982</v>
      </c>
      <c r="AZ700" s="53">
        <f t="shared" si="699"/>
        <v>0</v>
      </c>
      <c r="BA700" s="53">
        <f t="shared" si="699"/>
        <v>0</v>
      </c>
      <c r="BB700" s="53">
        <f t="shared" si="699"/>
        <v>0</v>
      </c>
      <c r="BC700" s="53">
        <f t="shared" si="699"/>
        <v>0</v>
      </c>
      <c r="BD700" s="53">
        <f t="shared" si="699"/>
        <v>0</v>
      </c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>
        <f>ROUND(SUMIF(AA695:AA698,"=52146028",FQ695:FQ698),2)</f>
        <v>0</v>
      </c>
      <c r="BY700" s="53">
        <f>ROUND(SUMIF(AA695:AA698,"=52146028",FR695:FR698),2)</f>
        <v>0</v>
      </c>
      <c r="BZ700" s="53">
        <f>ROUND(SUMIF(AA695:AA698,"=52146028",GL695:GL698),2)</f>
        <v>0</v>
      </c>
      <c r="CA700" s="53">
        <f>ROUND(SUMIF(AA695:AA698,"=52146028",GM695:GM698),2)</f>
        <v>58649.93</v>
      </c>
      <c r="CB700" s="53">
        <f>ROUND(SUMIF(AA695:AA698,"=52146028",GN695:GN698),2)</f>
        <v>0</v>
      </c>
      <c r="CC700" s="53">
        <f>ROUND(SUMIF(AA695:AA698,"=52146028",GO695:GO698),2)</f>
        <v>0</v>
      </c>
      <c r="CD700" s="53">
        <f>ROUND(SUMIF(AA695:AA698,"=52146028",GP695:GP698),2)</f>
        <v>58649.93</v>
      </c>
      <c r="CE700" s="53">
        <f>AC700-BX700</f>
        <v>22982</v>
      </c>
      <c r="CF700" s="53">
        <f>AC700-BY700</f>
        <v>22982</v>
      </c>
      <c r="CG700" s="53">
        <f>BX700-BZ700</f>
        <v>0</v>
      </c>
      <c r="CH700" s="53">
        <f>AC700-BX700-BY700+BZ700</f>
        <v>22982</v>
      </c>
      <c r="CI700" s="53">
        <f>BY700-BZ700</f>
        <v>0</v>
      </c>
      <c r="CJ700" s="53">
        <f>ROUND(SUMIF(AA695:AA698,"=52146028",GX695:GX698),2)</f>
        <v>0</v>
      </c>
      <c r="CK700" s="53">
        <f>ROUND(SUMIF(AA695:AA698,"=52146028",GY695:GY698),2)</f>
        <v>0</v>
      </c>
      <c r="CL700" s="53">
        <f>ROUND(SUMIF(AA695:AA698,"=52146028",GZ695:GZ698),2)</f>
        <v>0</v>
      </c>
      <c r="CM700" s="53">
        <f>ROUND(SUMIF(AA695:AA698,"=52146028",HD695:HD698),2)</f>
        <v>0</v>
      </c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  <c r="DR700" s="54"/>
      <c r="DS700" s="54"/>
      <c r="DT700" s="54"/>
      <c r="DU700" s="54"/>
      <c r="DV700" s="54"/>
      <c r="DW700" s="54"/>
      <c r="DX700" s="54"/>
      <c r="DY700" s="54"/>
      <c r="DZ700" s="54"/>
      <c r="EA700" s="54"/>
      <c r="EB700" s="54"/>
      <c r="EC700" s="54"/>
      <c r="ED700" s="54"/>
      <c r="EE700" s="54"/>
      <c r="EF700" s="54"/>
      <c r="EG700" s="54"/>
      <c r="EH700" s="54"/>
      <c r="EI700" s="54"/>
      <c r="EJ700" s="54"/>
      <c r="EK700" s="54"/>
      <c r="EL700" s="54"/>
      <c r="EM700" s="54"/>
      <c r="EN700" s="54"/>
      <c r="EO700" s="54"/>
      <c r="EP700" s="54"/>
      <c r="EQ700" s="54"/>
      <c r="ER700" s="54"/>
      <c r="ES700" s="54"/>
      <c r="ET700" s="54"/>
      <c r="EU700" s="54"/>
      <c r="EV700" s="54"/>
      <c r="EW700" s="54"/>
      <c r="EX700" s="54"/>
      <c r="EY700" s="54"/>
      <c r="EZ700" s="54"/>
      <c r="FA700" s="54"/>
      <c r="FB700" s="54"/>
      <c r="FC700" s="54"/>
      <c r="FD700" s="54"/>
      <c r="FE700" s="54"/>
      <c r="FF700" s="54"/>
      <c r="FG700" s="54"/>
      <c r="FH700" s="54"/>
      <c r="FI700" s="54"/>
      <c r="FJ700" s="54"/>
      <c r="FK700" s="54"/>
      <c r="FL700" s="54"/>
      <c r="FM700" s="54"/>
      <c r="FN700" s="54"/>
      <c r="FO700" s="54"/>
      <c r="FP700" s="54"/>
      <c r="FQ700" s="54"/>
      <c r="FR700" s="54"/>
      <c r="FS700" s="54"/>
      <c r="FT700" s="54"/>
      <c r="FU700" s="54"/>
      <c r="FV700" s="54"/>
      <c r="FW700" s="54"/>
      <c r="FX700" s="54"/>
      <c r="FY700" s="54"/>
      <c r="FZ700" s="54"/>
      <c r="GA700" s="54"/>
      <c r="GB700" s="54"/>
      <c r="GC700" s="54"/>
      <c r="GD700" s="54"/>
      <c r="GE700" s="54"/>
      <c r="GF700" s="54"/>
      <c r="GG700" s="54"/>
      <c r="GH700" s="54"/>
      <c r="GI700" s="54"/>
      <c r="GJ700" s="54"/>
      <c r="GK700" s="54"/>
      <c r="GL700" s="54"/>
      <c r="GM700" s="54"/>
      <c r="GN700" s="54"/>
      <c r="GO700" s="54"/>
      <c r="GP700" s="54"/>
      <c r="GQ700" s="54"/>
      <c r="GR700" s="54"/>
      <c r="GS700" s="54"/>
      <c r="GT700" s="54"/>
      <c r="GU700" s="54"/>
      <c r="GV700" s="54"/>
      <c r="GW700" s="54"/>
      <c r="GX700" s="54">
        <v>0</v>
      </c>
    </row>
    <row r="702" spans="1:245">
      <c r="A702" s="55">
        <v>50</v>
      </c>
      <c r="B702" s="55">
        <v>0</v>
      </c>
      <c r="C702" s="55">
        <v>0</v>
      </c>
      <c r="D702" s="55">
        <v>1</v>
      </c>
      <c r="E702" s="55">
        <v>201</v>
      </c>
      <c r="F702" s="55">
        <f>ROUND(Source!O700,O702)</f>
        <v>49026.99</v>
      </c>
      <c r="G702" s="55" t="s">
        <v>162</v>
      </c>
      <c r="H702" s="55" t="s">
        <v>163</v>
      </c>
      <c r="I702" s="55"/>
      <c r="J702" s="55"/>
      <c r="K702" s="55">
        <v>201</v>
      </c>
      <c r="L702" s="55">
        <v>1</v>
      </c>
      <c r="M702" s="55">
        <v>3</v>
      </c>
      <c r="N702" s="55"/>
      <c r="O702" s="55">
        <v>2</v>
      </c>
      <c r="P702" s="55"/>
      <c r="Q702" s="55"/>
      <c r="R702" s="55"/>
      <c r="S702" s="55"/>
      <c r="T702" s="55"/>
      <c r="U702" s="55"/>
      <c r="V702" s="55"/>
      <c r="W702" s="55">
        <v>49026.99</v>
      </c>
      <c r="X702" s="55">
        <v>1</v>
      </c>
      <c r="Y702" s="55">
        <v>49026.99</v>
      </c>
      <c r="Z702" s="55"/>
      <c r="AA702" s="55"/>
      <c r="AB702" s="55"/>
    </row>
    <row r="703" spans="1:245">
      <c r="A703" s="55">
        <v>50</v>
      </c>
      <c r="B703" s="55">
        <v>0</v>
      </c>
      <c r="C703" s="55">
        <v>0</v>
      </c>
      <c r="D703" s="55">
        <v>1</v>
      </c>
      <c r="E703" s="55">
        <v>202</v>
      </c>
      <c r="F703" s="55">
        <f>ROUND(Source!P700,O703)</f>
        <v>22982</v>
      </c>
      <c r="G703" s="55" t="s">
        <v>164</v>
      </c>
      <c r="H703" s="55" t="s">
        <v>165</v>
      </c>
      <c r="I703" s="55"/>
      <c r="J703" s="55"/>
      <c r="K703" s="55">
        <v>202</v>
      </c>
      <c r="L703" s="55">
        <v>2</v>
      </c>
      <c r="M703" s="55">
        <v>3</v>
      </c>
      <c r="N703" s="55"/>
      <c r="O703" s="55">
        <v>2</v>
      </c>
      <c r="P703" s="55"/>
      <c r="Q703" s="55"/>
      <c r="R703" s="55"/>
      <c r="S703" s="55"/>
      <c r="T703" s="55"/>
      <c r="U703" s="55"/>
      <c r="V703" s="55"/>
      <c r="W703" s="55">
        <v>22982</v>
      </c>
      <c r="X703" s="55">
        <v>1</v>
      </c>
      <c r="Y703" s="55">
        <v>22982</v>
      </c>
      <c r="Z703" s="55"/>
      <c r="AA703" s="55"/>
      <c r="AB703" s="55"/>
    </row>
    <row r="704" spans="1:245">
      <c r="A704" s="55">
        <v>50</v>
      </c>
      <c r="B704" s="55">
        <v>0</v>
      </c>
      <c r="C704" s="55">
        <v>0</v>
      </c>
      <c r="D704" s="55">
        <v>1</v>
      </c>
      <c r="E704" s="55">
        <v>222</v>
      </c>
      <c r="F704" s="55">
        <f>ROUND(Source!AO700,O704)</f>
        <v>0</v>
      </c>
      <c r="G704" s="55" t="s">
        <v>166</v>
      </c>
      <c r="H704" s="55" t="s">
        <v>167</v>
      </c>
      <c r="I704" s="55"/>
      <c r="J704" s="55"/>
      <c r="K704" s="55">
        <v>222</v>
      </c>
      <c r="L704" s="55">
        <v>3</v>
      </c>
      <c r="M704" s="55">
        <v>3</v>
      </c>
      <c r="N704" s="55"/>
      <c r="O704" s="55">
        <v>2</v>
      </c>
      <c r="P704" s="55"/>
      <c r="Q704" s="55"/>
      <c r="R704" s="55"/>
      <c r="S704" s="55"/>
      <c r="T704" s="55"/>
      <c r="U704" s="55"/>
      <c r="V704" s="55"/>
      <c r="W704" s="55">
        <v>0</v>
      </c>
      <c r="X704" s="55">
        <v>1</v>
      </c>
      <c r="Y704" s="55">
        <v>0</v>
      </c>
      <c r="Z704" s="55"/>
      <c r="AA704" s="55"/>
      <c r="AB704" s="55"/>
    </row>
    <row r="705" spans="1:28">
      <c r="A705" s="55">
        <v>50</v>
      </c>
      <c r="B705" s="55">
        <v>0</v>
      </c>
      <c r="C705" s="55">
        <v>0</v>
      </c>
      <c r="D705" s="55">
        <v>1</v>
      </c>
      <c r="E705" s="55">
        <v>225</v>
      </c>
      <c r="F705" s="55">
        <f>ROUND(Source!AV700,O705)</f>
        <v>22982</v>
      </c>
      <c r="G705" s="55" t="s">
        <v>168</v>
      </c>
      <c r="H705" s="55" t="s">
        <v>169</v>
      </c>
      <c r="I705" s="55"/>
      <c r="J705" s="55"/>
      <c r="K705" s="55">
        <v>225</v>
      </c>
      <c r="L705" s="55">
        <v>4</v>
      </c>
      <c r="M705" s="55">
        <v>3</v>
      </c>
      <c r="N705" s="55"/>
      <c r="O705" s="55">
        <v>2</v>
      </c>
      <c r="P705" s="55"/>
      <c r="Q705" s="55"/>
      <c r="R705" s="55"/>
      <c r="S705" s="55"/>
      <c r="T705" s="55"/>
      <c r="U705" s="55"/>
      <c r="V705" s="55"/>
      <c r="W705" s="55">
        <v>22982</v>
      </c>
      <c r="X705" s="55">
        <v>1</v>
      </c>
      <c r="Y705" s="55">
        <v>22982</v>
      </c>
      <c r="Z705" s="55"/>
      <c r="AA705" s="55"/>
      <c r="AB705" s="55"/>
    </row>
    <row r="706" spans="1:28">
      <c r="A706" s="55">
        <v>50</v>
      </c>
      <c r="B706" s="55">
        <v>0</v>
      </c>
      <c r="C706" s="55">
        <v>0</v>
      </c>
      <c r="D706" s="55">
        <v>1</v>
      </c>
      <c r="E706" s="55">
        <v>226</v>
      </c>
      <c r="F706" s="55">
        <f>ROUND(Source!AW700,O706)</f>
        <v>22982</v>
      </c>
      <c r="G706" s="55" t="s">
        <v>170</v>
      </c>
      <c r="H706" s="55" t="s">
        <v>171</v>
      </c>
      <c r="I706" s="55"/>
      <c r="J706" s="55"/>
      <c r="K706" s="55">
        <v>226</v>
      </c>
      <c r="L706" s="55">
        <v>5</v>
      </c>
      <c r="M706" s="55">
        <v>3</v>
      </c>
      <c r="N706" s="55"/>
      <c r="O706" s="55">
        <v>2</v>
      </c>
      <c r="P706" s="55"/>
      <c r="Q706" s="55"/>
      <c r="R706" s="55"/>
      <c r="S706" s="55"/>
      <c r="T706" s="55"/>
      <c r="U706" s="55"/>
      <c r="V706" s="55"/>
      <c r="W706" s="55">
        <v>22982</v>
      </c>
      <c r="X706" s="55">
        <v>1</v>
      </c>
      <c r="Y706" s="55">
        <v>22982</v>
      </c>
      <c r="Z706" s="55"/>
      <c r="AA706" s="55"/>
      <c r="AB706" s="55"/>
    </row>
    <row r="707" spans="1:28">
      <c r="A707" s="55">
        <v>50</v>
      </c>
      <c r="B707" s="55">
        <v>0</v>
      </c>
      <c r="C707" s="55">
        <v>0</v>
      </c>
      <c r="D707" s="55">
        <v>1</v>
      </c>
      <c r="E707" s="55">
        <v>227</v>
      </c>
      <c r="F707" s="55">
        <f>ROUND(Source!AX700,O707)</f>
        <v>0</v>
      </c>
      <c r="G707" s="55" t="s">
        <v>172</v>
      </c>
      <c r="H707" s="55" t="s">
        <v>173</v>
      </c>
      <c r="I707" s="55"/>
      <c r="J707" s="55"/>
      <c r="K707" s="55">
        <v>227</v>
      </c>
      <c r="L707" s="55">
        <v>6</v>
      </c>
      <c r="M707" s="55">
        <v>3</v>
      </c>
      <c r="N707" s="55"/>
      <c r="O707" s="55">
        <v>2</v>
      </c>
      <c r="P707" s="55"/>
      <c r="Q707" s="55"/>
      <c r="R707" s="55"/>
      <c r="S707" s="55"/>
      <c r="T707" s="55"/>
      <c r="U707" s="55"/>
      <c r="V707" s="55"/>
      <c r="W707" s="55">
        <v>0</v>
      </c>
      <c r="X707" s="55">
        <v>1</v>
      </c>
      <c r="Y707" s="55">
        <v>0</v>
      </c>
      <c r="Z707" s="55"/>
      <c r="AA707" s="55"/>
      <c r="AB707" s="55"/>
    </row>
    <row r="708" spans="1:28">
      <c r="A708" s="55">
        <v>50</v>
      </c>
      <c r="B708" s="55">
        <v>0</v>
      </c>
      <c r="C708" s="55">
        <v>0</v>
      </c>
      <c r="D708" s="55">
        <v>1</v>
      </c>
      <c r="E708" s="55">
        <v>228</v>
      </c>
      <c r="F708" s="55">
        <f>ROUND(Source!AY700,O708)</f>
        <v>22982</v>
      </c>
      <c r="G708" s="55" t="s">
        <v>174</v>
      </c>
      <c r="H708" s="55" t="s">
        <v>175</v>
      </c>
      <c r="I708" s="55"/>
      <c r="J708" s="55"/>
      <c r="K708" s="55">
        <v>228</v>
      </c>
      <c r="L708" s="55">
        <v>7</v>
      </c>
      <c r="M708" s="55">
        <v>3</v>
      </c>
      <c r="N708" s="55"/>
      <c r="O708" s="55">
        <v>2</v>
      </c>
      <c r="P708" s="55"/>
      <c r="Q708" s="55"/>
      <c r="R708" s="55"/>
      <c r="S708" s="55"/>
      <c r="T708" s="55"/>
      <c r="U708" s="55"/>
      <c r="V708" s="55"/>
      <c r="W708" s="55">
        <v>22982</v>
      </c>
      <c r="X708" s="55">
        <v>1</v>
      </c>
      <c r="Y708" s="55">
        <v>22982</v>
      </c>
      <c r="Z708" s="55"/>
      <c r="AA708" s="55"/>
      <c r="AB708" s="55"/>
    </row>
    <row r="709" spans="1:28">
      <c r="A709" s="55">
        <v>50</v>
      </c>
      <c r="B709" s="55">
        <v>0</v>
      </c>
      <c r="C709" s="55">
        <v>0</v>
      </c>
      <c r="D709" s="55">
        <v>1</v>
      </c>
      <c r="E709" s="55">
        <v>216</v>
      </c>
      <c r="F709" s="55">
        <f>ROUND(Source!AP700,O709)</f>
        <v>0</v>
      </c>
      <c r="G709" s="55" t="s">
        <v>176</v>
      </c>
      <c r="H709" s="55" t="s">
        <v>177</v>
      </c>
      <c r="I709" s="55"/>
      <c r="J709" s="55"/>
      <c r="K709" s="55">
        <v>216</v>
      </c>
      <c r="L709" s="55">
        <v>8</v>
      </c>
      <c r="M709" s="55">
        <v>3</v>
      </c>
      <c r="N709" s="55"/>
      <c r="O709" s="55">
        <v>2</v>
      </c>
      <c r="P709" s="55"/>
      <c r="Q709" s="55"/>
      <c r="R709" s="55"/>
      <c r="S709" s="55"/>
      <c r="T709" s="55"/>
      <c r="U709" s="55"/>
      <c r="V709" s="55"/>
      <c r="W709" s="55">
        <v>0</v>
      </c>
      <c r="X709" s="55">
        <v>1</v>
      </c>
      <c r="Y709" s="55">
        <v>0</v>
      </c>
      <c r="Z709" s="55"/>
      <c r="AA709" s="55"/>
      <c r="AB709" s="55"/>
    </row>
    <row r="710" spans="1:28">
      <c r="A710" s="55">
        <v>50</v>
      </c>
      <c r="B710" s="55">
        <v>0</v>
      </c>
      <c r="C710" s="55">
        <v>0</v>
      </c>
      <c r="D710" s="55">
        <v>1</v>
      </c>
      <c r="E710" s="55">
        <v>223</v>
      </c>
      <c r="F710" s="55">
        <f>ROUND(Source!AQ700,O710)</f>
        <v>0</v>
      </c>
      <c r="G710" s="55" t="s">
        <v>178</v>
      </c>
      <c r="H710" s="55" t="s">
        <v>179</v>
      </c>
      <c r="I710" s="55"/>
      <c r="J710" s="55"/>
      <c r="K710" s="55">
        <v>223</v>
      </c>
      <c r="L710" s="55">
        <v>9</v>
      </c>
      <c r="M710" s="55">
        <v>3</v>
      </c>
      <c r="N710" s="55"/>
      <c r="O710" s="55">
        <v>2</v>
      </c>
      <c r="P710" s="55"/>
      <c r="Q710" s="55"/>
      <c r="R710" s="55"/>
      <c r="S710" s="55"/>
      <c r="T710" s="55"/>
      <c r="U710" s="55"/>
      <c r="V710" s="55"/>
      <c r="W710" s="55">
        <v>0</v>
      </c>
      <c r="X710" s="55">
        <v>1</v>
      </c>
      <c r="Y710" s="55">
        <v>0</v>
      </c>
      <c r="Z710" s="55"/>
      <c r="AA710" s="55"/>
      <c r="AB710" s="55"/>
    </row>
    <row r="711" spans="1:28">
      <c r="A711" s="55">
        <v>50</v>
      </c>
      <c r="B711" s="55">
        <v>0</v>
      </c>
      <c r="C711" s="55">
        <v>0</v>
      </c>
      <c r="D711" s="55">
        <v>1</v>
      </c>
      <c r="E711" s="55">
        <v>229</v>
      </c>
      <c r="F711" s="55">
        <f>ROUND(Source!AZ700,O711)</f>
        <v>0</v>
      </c>
      <c r="G711" s="55" t="s">
        <v>180</v>
      </c>
      <c r="H711" s="55" t="s">
        <v>181</v>
      </c>
      <c r="I711" s="55"/>
      <c r="J711" s="55"/>
      <c r="K711" s="55">
        <v>229</v>
      </c>
      <c r="L711" s="55">
        <v>10</v>
      </c>
      <c r="M711" s="55">
        <v>3</v>
      </c>
      <c r="N711" s="55"/>
      <c r="O711" s="55">
        <v>2</v>
      </c>
      <c r="P711" s="55"/>
      <c r="Q711" s="55"/>
      <c r="R711" s="55"/>
      <c r="S711" s="55"/>
      <c r="T711" s="55"/>
      <c r="U711" s="55"/>
      <c r="V711" s="55"/>
      <c r="W711" s="55">
        <v>0</v>
      </c>
      <c r="X711" s="55">
        <v>1</v>
      </c>
      <c r="Y711" s="55">
        <v>0</v>
      </c>
      <c r="Z711" s="55"/>
      <c r="AA711" s="55"/>
      <c r="AB711" s="55"/>
    </row>
    <row r="712" spans="1:28">
      <c r="A712" s="55">
        <v>50</v>
      </c>
      <c r="B712" s="55">
        <v>0</v>
      </c>
      <c r="C712" s="55">
        <v>0</v>
      </c>
      <c r="D712" s="55">
        <v>1</v>
      </c>
      <c r="E712" s="55">
        <v>203</v>
      </c>
      <c r="F712" s="55">
        <f>ROUND(Source!Q700,O712)</f>
        <v>20119.39</v>
      </c>
      <c r="G712" s="55" t="s">
        <v>182</v>
      </c>
      <c r="H712" s="55" t="s">
        <v>183</v>
      </c>
      <c r="I712" s="55"/>
      <c r="J712" s="55"/>
      <c r="K712" s="55">
        <v>203</v>
      </c>
      <c r="L712" s="55">
        <v>11</v>
      </c>
      <c r="M712" s="55">
        <v>3</v>
      </c>
      <c r="N712" s="55"/>
      <c r="O712" s="55">
        <v>2</v>
      </c>
      <c r="P712" s="55"/>
      <c r="Q712" s="55"/>
      <c r="R712" s="55"/>
      <c r="S712" s="55"/>
      <c r="T712" s="55"/>
      <c r="U712" s="55"/>
      <c r="V712" s="55"/>
      <c r="W712" s="55">
        <v>20119.39</v>
      </c>
      <c r="X712" s="55">
        <v>1</v>
      </c>
      <c r="Y712" s="55">
        <v>20119.39</v>
      </c>
      <c r="Z712" s="55"/>
      <c r="AA712" s="55"/>
      <c r="AB712" s="55"/>
    </row>
    <row r="713" spans="1:28">
      <c r="A713" s="55">
        <v>50</v>
      </c>
      <c r="B713" s="55">
        <v>0</v>
      </c>
      <c r="C713" s="55">
        <v>0</v>
      </c>
      <c r="D713" s="55">
        <v>1</v>
      </c>
      <c r="E713" s="55">
        <v>231</v>
      </c>
      <c r="F713" s="55">
        <f>ROUND(Source!BB700,O713)</f>
        <v>0</v>
      </c>
      <c r="G713" s="55" t="s">
        <v>184</v>
      </c>
      <c r="H713" s="55" t="s">
        <v>185</v>
      </c>
      <c r="I713" s="55"/>
      <c r="J713" s="55"/>
      <c r="K713" s="55">
        <v>231</v>
      </c>
      <c r="L713" s="55">
        <v>12</v>
      </c>
      <c r="M713" s="55">
        <v>3</v>
      </c>
      <c r="N713" s="55"/>
      <c r="O713" s="55">
        <v>2</v>
      </c>
      <c r="P713" s="55"/>
      <c r="Q713" s="55"/>
      <c r="R713" s="55"/>
      <c r="S713" s="55"/>
      <c r="T713" s="55"/>
      <c r="U713" s="55"/>
      <c r="V713" s="55"/>
      <c r="W713" s="55">
        <v>0</v>
      </c>
      <c r="X713" s="55">
        <v>1</v>
      </c>
      <c r="Y713" s="55">
        <v>0</v>
      </c>
      <c r="Z713" s="55"/>
      <c r="AA713" s="55"/>
      <c r="AB713" s="55"/>
    </row>
    <row r="714" spans="1:28">
      <c r="A714" s="55">
        <v>50</v>
      </c>
      <c r="B714" s="55">
        <v>0</v>
      </c>
      <c r="C714" s="55">
        <v>0</v>
      </c>
      <c r="D714" s="55">
        <v>1</v>
      </c>
      <c r="E714" s="55">
        <v>204</v>
      </c>
      <c r="F714" s="55">
        <f>ROUND(Source!R700,O714)</f>
        <v>11059.67</v>
      </c>
      <c r="G714" s="55" t="s">
        <v>186</v>
      </c>
      <c r="H714" s="55" t="s">
        <v>187</v>
      </c>
      <c r="I714" s="55"/>
      <c r="J714" s="55"/>
      <c r="K714" s="55">
        <v>204</v>
      </c>
      <c r="L714" s="55">
        <v>13</v>
      </c>
      <c r="M714" s="55">
        <v>3</v>
      </c>
      <c r="N714" s="55"/>
      <c r="O714" s="55">
        <v>2</v>
      </c>
      <c r="P714" s="55"/>
      <c r="Q714" s="55"/>
      <c r="R714" s="55"/>
      <c r="S714" s="55"/>
      <c r="T714" s="55"/>
      <c r="U714" s="55"/>
      <c r="V714" s="55"/>
      <c r="W714" s="55">
        <v>11059.67</v>
      </c>
      <c r="X714" s="55">
        <v>1</v>
      </c>
      <c r="Y714" s="55">
        <v>11059.67</v>
      </c>
      <c r="Z714" s="55"/>
      <c r="AA714" s="55"/>
      <c r="AB714" s="55"/>
    </row>
    <row r="715" spans="1:28">
      <c r="A715" s="55">
        <v>50</v>
      </c>
      <c r="B715" s="55">
        <v>0</v>
      </c>
      <c r="C715" s="55">
        <v>0</v>
      </c>
      <c r="D715" s="55">
        <v>1</v>
      </c>
      <c r="E715" s="55">
        <v>205</v>
      </c>
      <c r="F715" s="55">
        <f>ROUND(Source!S700,O715)</f>
        <v>5925.6</v>
      </c>
      <c r="G715" s="55" t="s">
        <v>188</v>
      </c>
      <c r="H715" s="55" t="s">
        <v>189</v>
      </c>
      <c r="I715" s="55"/>
      <c r="J715" s="55"/>
      <c r="K715" s="55">
        <v>205</v>
      </c>
      <c r="L715" s="55">
        <v>14</v>
      </c>
      <c r="M715" s="55">
        <v>3</v>
      </c>
      <c r="N715" s="55"/>
      <c r="O715" s="55">
        <v>2</v>
      </c>
      <c r="P715" s="55"/>
      <c r="Q715" s="55"/>
      <c r="R715" s="55"/>
      <c r="S715" s="55"/>
      <c r="T715" s="55"/>
      <c r="U715" s="55"/>
      <c r="V715" s="55"/>
      <c r="W715" s="55">
        <v>5925.6</v>
      </c>
      <c r="X715" s="55">
        <v>1</v>
      </c>
      <c r="Y715" s="55">
        <v>5925.6</v>
      </c>
      <c r="Z715" s="55"/>
      <c r="AA715" s="55"/>
      <c r="AB715" s="55"/>
    </row>
    <row r="716" spans="1:28">
      <c r="A716" s="55">
        <v>50</v>
      </c>
      <c r="B716" s="55">
        <v>0</v>
      </c>
      <c r="C716" s="55">
        <v>0</v>
      </c>
      <c r="D716" s="55">
        <v>1</v>
      </c>
      <c r="E716" s="55">
        <v>232</v>
      </c>
      <c r="F716" s="55">
        <f>ROUND(Source!BC700,O716)</f>
        <v>0</v>
      </c>
      <c r="G716" s="55" t="s">
        <v>190</v>
      </c>
      <c r="H716" s="55" t="s">
        <v>191</v>
      </c>
      <c r="I716" s="55"/>
      <c r="J716" s="55"/>
      <c r="K716" s="55">
        <v>232</v>
      </c>
      <c r="L716" s="55">
        <v>15</v>
      </c>
      <c r="M716" s="55">
        <v>3</v>
      </c>
      <c r="N716" s="55"/>
      <c r="O716" s="55">
        <v>2</v>
      </c>
      <c r="P716" s="55"/>
      <c r="Q716" s="55"/>
      <c r="R716" s="55"/>
      <c r="S716" s="55"/>
      <c r="T716" s="55"/>
      <c r="U716" s="55"/>
      <c r="V716" s="55"/>
      <c r="W716" s="55">
        <v>0</v>
      </c>
      <c r="X716" s="55">
        <v>1</v>
      </c>
      <c r="Y716" s="55">
        <v>0</v>
      </c>
      <c r="Z716" s="55"/>
      <c r="AA716" s="55"/>
      <c r="AB716" s="55"/>
    </row>
    <row r="717" spans="1:28">
      <c r="A717" s="55">
        <v>50</v>
      </c>
      <c r="B717" s="55">
        <v>0</v>
      </c>
      <c r="C717" s="55">
        <v>0</v>
      </c>
      <c r="D717" s="55">
        <v>1</v>
      </c>
      <c r="E717" s="55">
        <v>214</v>
      </c>
      <c r="F717" s="55">
        <f>ROUND(Source!AS700,O717)</f>
        <v>0</v>
      </c>
      <c r="G717" s="55" t="s">
        <v>192</v>
      </c>
      <c r="H717" s="55" t="s">
        <v>193</v>
      </c>
      <c r="I717" s="55"/>
      <c r="J717" s="55"/>
      <c r="K717" s="55">
        <v>214</v>
      </c>
      <c r="L717" s="55">
        <v>16</v>
      </c>
      <c r="M717" s="55">
        <v>3</v>
      </c>
      <c r="N717" s="55"/>
      <c r="O717" s="55">
        <v>2</v>
      </c>
      <c r="P717" s="55"/>
      <c r="Q717" s="55"/>
      <c r="R717" s="55"/>
      <c r="S717" s="55"/>
      <c r="T717" s="55"/>
      <c r="U717" s="55"/>
      <c r="V717" s="55"/>
      <c r="W717" s="55">
        <v>0</v>
      </c>
      <c r="X717" s="55">
        <v>1</v>
      </c>
      <c r="Y717" s="55">
        <v>0</v>
      </c>
      <c r="Z717" s="55"/>
      <c r="AA717" s="55"/>
      <c r="AB717" s="55"/>
    </row>
    <row r="718" spans="1:28">
      <c r="A718" s="55">
        <v>50</v>
      </c>
      <c r="B718" s="55">
        <v>0</v>
      </c>
      <c r="C718" s="55">
        <v>0</v>
      </c>
      <c r="D718" s="55">
        <v>1</v>
      </c>
      <c r="E718" s="55">
        <v>215</v>
      </c>
      <c r="F718" s="55">
        <f>ROUND(Source!AT700,O718)</f>
        <v>0</v>
      </c>
      <c r="G718" s="55" t="s">
        <v>194</v>
      </c>
      <c r="H718" s="55" t="s">
        <v>195</v>
      </c>
      <c r="I718" s="55"/>
      <c r="J718" s="55"/>
      <c r="K718" s="55">
        <v>215</v>
      </c>
      <c r="L718" s="55">
        <v>17</v>
      </c>
      <c r="M718" s="55">
        <v>3</v>
      </c>
      <c r="N718" s="55"/>
      <c r="O718" s="55">
        <v>2</v>
      </c>
      <c r="P718" s="55"/>
      <c r="Q718" s="55"/>
      <c r="R718" s="55"/>
      <c r="S718" s="55"/>
      <c r="T718" s="55"/>
      <c r="U718" s="55"/>
      <c r="V718" s="55"/>
      <c r="W718" s="55">
        <v>0</v>
      </c>
      <c r="X718" s="55">
        <v>1</v>
      </c>
      <c r="Y718" s="55">
        <v>0</v>
      </c>
      <c r="Z718" s="55"/>
      <c r="AA718" s="55"/>
      <c r="AB718" s="55"/>
    </row>
    <row r="719" spans="1:28">
      <c r="A719" s="55">
        <v>50</v>
      </c>
      <c r="B719" s="55">
        <v>0</v>
      </c>
      <c r="C719" s="55">
        <v>0</v>
      </c>
      <c r="D719" s="55">
        <v>1</v>
      </c>
      <c r="E719" s="55">
        <v>217</v>
      </c>
      <c r="F719" s="55">
        <f>ROUND(Source!AU700,O719)</f>
        <v>58649.93</v>
      </c>
      <c r="G719" s="55" t="s">
        <v>196</v>
      </c>
      <c r="H719" s="55" t="s">
        <v>197</v>
      </c>
      <c r="I719" s="55"/>
      <c r="J719" s="55"/>
      <c r="K719" s="55">
        <v>217</v>
      </c>
      <c r="L719" s="55">
        <v>18</v>
      </c>
      <c r="M719" s="55">
        <v>3</v>
      </c>
      <c r="N719" s="55"/>
      <c r="O719" s="55">
        <v>2</v>
      </c>
      <c r="P719" s="55"/>
      <c r="Q719" s="55"/>
      <c r="R719" s="55"/>
      <c r="S719" s="55"/>
      <c r="T719" s="55"/>
      <c r="U719" s="55"/>
      <c r="V719" s="55"/>
      <c r="W719" s="55">
        <v>58649.93</v>
      </c>
      <c r="X719" s="55">
        <v>1</v>
      </c>
      <c r="Y719" s="55">
        <v>58649.93</v>
      </c>
      <c r="Z719" s="55"/>
      <c r="AA719" s="55"/>
      <c r="AB719" s="55"/>
    </row>
    <row r="720" spans="1:28">
      <c r="A720" s="55">
        <v>50</v>
      </c>
      <c r="B720" s="55">
        <v>0</v>
      </c>
      <c r="C720" s="55">
        <v>0</v>
      </c>
      <c r="D720" s="55">
        <v>1</v>
      </c>
      <c r="E720" s="55">
        <v>230</v>
      </c>
      <c r="F720" s="55">
        <f>ROUND(Source!BA700,O720)</f>
        <v>0</v>
      </c>
      <c r="G720" s="55" t="s">
        <v>198</v>
      </c>
      <c r="H720" s="55" t="s">
        <v>199</v>
      </c>
      <c r="I720" s="55"/>
      <c r="J720" s="55"/>
      <c r="K720" s="55">
        <v>230</v>
      </c>
      <c r="L720" s="55">
        <v>19</v>
      </c>
      <c r="M720" s="55">
        <v>3</v>
      </c>
      <c r="N720" s="55"/>
      <c r="O720" s="55">
        <v>2</v>
      </c>
      <c r="P720" s="55"/>
      <c r="Q720" s="55"/>
      <c r="R720" s="55"/>
      <c r="S720" s="55"/>
      <c r="T720" s="55"/>
      <c r="U720" s="55"/>
      <c r="V720" s="55"/>
      <c r="W720" s="55">
        <v>0</v>
      </c>
      <c r="X720" s="55">
        <v>1</v>
      </c>
      <c r="Y720" s="55">
        <v>0</v>
      </c>
      <c r="Z720" s="55"/>
      <c r="AA720" s="55"/>
      <c r="AB720" s="55"/>
    </row>
    <row r="721" spans="1:206">
      <c r="A721" s="55">
        <v>50</v>
      </c>
      <c r="B721" s="55">
        <v>0</v>
      </c>
      <c r="C721" s="55">
        <v>0</v>
      </c>
      <c r="D721" s="55">
        <v>1</v>
      </c>
      <c r="E721" s="55">
        <v>206</v>
      </c>
      <c r="F721" s="55">
        <f>ROUND(Source!T700,O721)</f>
        <v>0</v>
      </c>
      <c r="G721" s="55" t="s">
        <v>200</v>
      </c>
      <c r="H721" s="55" t="s">
        <v>201</v>
      </c>
      <c r="I721" s="55"/>
      <c r="J721" s="55"/>
      <c r="K721" s="55">
        <v>206</v>
      </c>
      <c r="L721" s="55">
        <v>20</v>
      </c>
      <c r="M721" s="55">
        <v>3</v>
      </c>
      <c r="N721" s="55"/>
      <c r="O721" s="55">
        <v>2</v>
      </c>
      <c r="P721" s="55"/>
      <c r="Q721" s="55"/>
      <c r="R721" s="55"/>
      <c r="S721" s="55"/>
      <c r="T721" s="55"/>
      <c r="U721" s="55"/>
      <c r="V721" s="55"/>
      <c r="W721" s="55">
        <v>0</v>
      </c>
      <c r="X721" s="55">
        <v>1</v>
      </c>
      <c r="Y721" s="55">
        <v>0</v>
      </c>
      <c r="Z721" s="55"/>
      <c r="AA721" s="55"/>
      <c r="AB721" s="55"/>
    </row>
    <row r="722" spans="1:206">
      <c r="A722" s="55">
        <v>50</v>
      </c>
      <c r="B722" s="55">
        <v>0</v>
      </c>
      <c r="C722" s="55">
        <v>0</v>
      </c>
      <c r="D722" s="55">
        <v>1</v>
      </c>
      <c r="E722" s="55">
        <v>207</v>
      </c>
      <c r="F722" s="55">
        <f>Source!U700</f>
        <v>26.400000000000002</v>
      </c>
      <c r="G722" s="55" t="s">
        <v>202</v>
      </c>
      <c r="H722" s="55" t="s">
        <v>203</v>
      </c>
      <c r="I722" s="55"/>
      <c r="J722" s="55"/>
      <c r="K722" s="55">
        <v>207</v>
      </c>
      <c r="L722" s="55">
        <v>21</v>
      </c>
      <c r="M722" s="55">
        <v>3</v>
      </c>
      <c r="N722" s="55"/>
      <c r="O722" s="55">
        <v>-1</v>
      </c>
      <c r="P722" s="55"/>
      <c r="Q722" s="55"/>
      <c r="R722" s="55"/>
      <c r="S722" s="55"/>
      <c r="T722" s="55"/>
      <c r="U722" s="55"/>
      <c r="V722" s="55"/>
      <c r="W722" s="55">
        <v>26.4</v>
      </c>
      <c r="X722" s="55">
        <v>1</v>
      </c>
      <c r="Y722" s="55">
        <v>26.4</v>
      </c>
      <c r="Z722" s="55"/>
      <c r="AA722" s="55"/>
      <c r="AB722" s="55"/>
    </row>
    <row r="723" spans="1:206">
      <c r="A723" s="55">
        <v>50</v>
      </c>
      <c r="B723" s="55">
        <v>0</v>
      </c>
      <c r="C723" s="55">
        <v>0</v>
      </c>
      <c r="D723" s="55">
        <v>1</v>
      </c>
      <c r="E723" s="55">
        <v>208</v>
      </c>
      <c r="F723" s="55">
        <f>Source!V700</f>
        <v>0</v>
      </c>
      <c r="G723" s="55" t="s">
        <v>204</v>
      </c>
      <c r="H723" s="55" t="s">
        <v>205</v>
      </c>
      <c r="I723" s="55"/>
      <c r="J723" s="55"/>
      <c r="K723" s="55">
        <v>208</v>
      </c>
      <c r="L723" s="55">
        <v>22</v>
      </c>
      <c r="M723" s="55">
        <v>3</v>
      </c>
      <c r="N723" s="55"/>
      <c r="O723" s="55">
        <v>-1</v>
      </c>
      <c r="P723" s="55"/>
      <c r="Q723" s="55"/>
      <c r="R723" s="55"/>
      <c r="S723" s="55"/>
      <c r="T723" s="55"/>
      <c r="U723" s="55"/>
      <c r="V723" s="55"/>
      <c r="W723" s="55">
        <v>0</v>
      </c>
      <c r="X723" s="55">
        <v>1</v>
      </c>
      <c r="Y723" s="55">
        <v>0</v>
      </c>
      <c r="Z723" s="55"/>
      <c r="AA723" s="55"/>
      <c r="AB723" s="55"/>
    </row>
    <row r="724" spans="1:206">
      <c r="A724" s="55">
        <v>50</v>
      </c>
      <c r="B724" s="55">
        <v>0</v>
      </c>
      <c r="C724" s="55">
        <v>0</v>
      </c>
      <c r="D724" s="55">
        <v>1</v>
      </c>
      <c r="E724" s="55">
        <v>209</v>
      </c>
      <c r="F724" s="55">
        <f>ROUND(Source!W700,O724)</f>
        <v>0</v>
      </c>
      <c r="G724" s="55" t="s">
        <v>206</v>
      </c>
      <c r="H724" s="55" t="s">
        <v>207</v>
      </c>
      <c r="I724" s="55"/>
      <c r="J724" s="55"/>
      <c r="K724" s="55">
        <v>209</v>
      </c>
      <c r="L724" s="55">
        <v>23</v>
      </c>
      <c r="M724" s="55">
        <v>3</v>
      </c>
      <c r="N724" s="55"/>
      <c r="O724" s="55">
        <v>2</v>
      </c>
      <c r="P724" s="55"/>
      <c r="Q724" s="55"/>
      <c r="R724" s="55"/>
      <c r="S724" s="55"/>
      <c r="T724" s="55"/>
      <c r="U724" s="55"/>
      <c r="V724" s="55"/>
      <c r="W724" s="55">
        <v>0</v>
      </c>
      <c r="X724" s="55">
        <v>1</v>
      </c>
      <c r="Y724" s="55">
        <v>0</v>
      </c>
      <c r="Z724" s="55"/>
      <c r="AA724" s="55"/>
      <c r="AB724" s="55"/>
    </row>
    <row r="725" spans="1:206">
      <c r="A725" s="55">
        <v>50</v>
      </c>
      <c r="B725" s="55">
        <v>0</v>
      </c>
      <c r="C725" s="55">
        <v>0</v>
      </c>
      <c r="D725" s="55">
        <v>1</v>
      </c>
      <c r="E725" s="55">
        <v>233</v>
      </c>
      <c r="F725" s="55">
        <f>ROUND(Source!BD700,O725)</f>
        <v>0</v>
      </c>
      <c r="G725" s="55" t="s">
        <v>208</v>
      </c>
      <c r="H725" s="55" t="s">
        <v>209</v>
      </c>
      <c r="I725" s="55"/>
      <c r="J725" s="55"/>
      <c r="K725" s="55">
        <v>233</v>
      </c>
      <c r="L725" s="55">
        <v>24</v>
      </c>
      <c r="M725" s="55">
        <v>3</v>
      </c>
      <c r="N725" s="55"/>
      <c r="O725" s="55">
        <v>2</v>
      </c>
      <c r="P725" s="55"/>
      <c r="Q725" s="55"/>
      <c r="R725" s="55"/>
      <c r="S725" s="55"/>
      <c r="T725" s="55"/>
      <c r="U725" s="55"/>
      <c r="V725" s="55"/>
      <c r="W725" s="55">
        <v>0</v>
      </c>
      <c r="X725" s="55">
        <v>1</v>
      </c>
      <c r="Y725" s="55">
        <v>0</v>
      </c>
      <c r="Z725" s="55"/>
      <c r="AA725" s="55"/>
      <c r="AB725" s="55"/>
    </row>
    <row r="726" spans="1:206">
      <c r="A726" s="55">
        <v>50</v>
      </c>
      <c r="B726" s="55">
        <v>0</v>
      </c>
      <c r="C726" s="55">
        <v>0</v>
      </c>
      <c r="D726" s="55">
        <v>1</v>
      </c>
      <c r="E726" s="55">
        <v>210</v>
      </c>
      <c r="F726" s="55">
        <f>ROUND(Source!X700,O726)</f>
        <v>4147.92</v>
      </c>
      <c r="G726" s="55" t="s">
        <v>210</v>
      </c>
      <c r="H726" s="55" t="s">
        <v>211</v>
      </c>
      <c r="I726" s="55"/>
      <c r="J726" s="55"/>
      <c r="K726" s="55">
        <v>210</v>
      </c>
      <c r="L726" s="55">
        <v>25</v>
      </c>
      <c r="M726" s="55">
        <v>3</v>
      </c>
      <c r="N726" s="55"/>
      <c r="O726" s="55">
        <v>2</v>
      </c>
      <c r="P726" s="55"/>
      <c r="Q726" s="55"/>
      <c r="R726" s="55"/>
      <c r="S726" s="55"/>
      <c r="T726" s="55"/>
      <c r="U726" s="55"/>
      <c r="V726" s="55"/>
      <c r="W726" s="55">
        <v>4147.92</v>
      </c>
      <c r="X726" s="55">
        <v>1</v>
      </c>
      <c r="Y726" s="55">
        <v>4147.92</v>
      </c>
      <c r="Z726" s="55"/>
      <c r="AA726" s="55"/>
      <c r="AB726" s="55"/>
    </row>
    <row r="727" spans="1:206">
      <c r="A727" s="55">
        <v>50</v>
      </c>
      <c r="B727" s="55">
        <v>0</v>
      </c>
      <c r="C727" s="55">
        <v>0</v>
      </c>
      <c r="D727" s="55">
        <v>1</v>
      </c>
      <c r="E727" s="55">
        <v>211</v>
      </c>
      <c r="F727" s="55">
        <f>ROUND(Source!Y700,O727)</f>
        <v>592.55999999999995</v>
      </c>
      <c r="G727" s="55" t="s">
        <v>212</v>
      </c>
      <c r="H727" s="55" t="s">
        <v>213</v>
      </c>
      <c r="I727" s="55"/>
      <c r="J727" s="55"/>
      <c r="K727" s="55">
        <v>211</v>
      </c>
      <c r="L727" s="55">
        <v>26</v>
      </c>
      <c r="M727" s="55">
        <v>3</v>
      </c>
      <c r="N727" s="55"/>
      <c r="O727" s="55">
        <v>2</v>
      </c>
      <c r="P727" s="55"/>
      <c r="Q727" s="55"/>
      <c r="R727" s="55"/>
      <c r="S727" s="55"/>
      <c r="T727" s="55"/>
      <c r="U727" s="55"/>
      <c r="V727" s="55"/>
      <c r="W727" s="55">
        <v>592.55999999999995</v>
      </c>
      <c r="X727" s="55">
        <v>1</v>
      </c>
      <c r="Y727" s="55">
        <v>592.55999999999995</v>
      </c>
      <c r="Z727" s="55"/>
      <c r="AA727" s="55"/>
      <c r="AB727" s="55"/>
    </row>
    <row r="728" spans="1:206">
      <c r="A728" s="55">
        <v>50</v>
      </c>
      <c r="B728" s="55">
        <v>0</v>
      </c>
      <c r="C728" s="55">
        <v>0</v>
      </c>
      <c r="D728" s="55">
        <v>1</v>
      </c>
      <c r="E728" s="55">
        <v>224</v>
      </c>
      <c r="F728" s="55">
        <f>ROUND(Source!AR700,O728)</f>
        <v>58649.93</v>
      </c>
      <c r="G728" s="55" t="s">
        <v>214</v>
      </c>
      <c r="H728" s="55" t="s">
        <v>215</v>
      </c>
      <c r="I728" s="55"/>
      <c r="J728" s="55"/>
      <c r="K728" s="55">
        <v>224</v>
      </c>
      <c r="L728" s="55">
        <v>27</v>
      </c>
      <c r="M728" s="55">
        <v>3</v>
      </c>
      <c r="N728" s="55"/>
      <c r="O728" s="55">
        <v>2</v>
      </c>
      <c r="P728" s="55"/>
      <c r="Q728" s="55"/>
      <c r="R728" s="55"/>
      <c r="S728" s="55"/>
      <c r="T728" s="55"/>
      <c r="U728" s="55"/>
      <c r="V728" s="55"/>
      <c r="W728" s="55">
        <v>58649.93</v>
      </c>
      <c r="X728" s="55">
        <v>1</v>
      </c>
      <c r="Y728" s="55">
        <v>58649.93</v>
      </c>
      <c r="Z728" s="55"/>
      <c r="AA728" s="55"/>
      <c r="AB728" s="55"/>
    </row>
    <row r="729" spans="1:206">
      <c r="A729" s="55">
        <v>50</v>
      </c>
      <c r="B729" s="55">
        <v>1</v>
      </c>
      <c r="C729" s="55">
        <v>0</v>
      </c>
      <c r="D729" s="55">
        <v>2</v>
      </c>
      <c r="E729" s="55">
        <v>0</v>
      </c>
      <c r="F729" s="55">
        <f>ROUND(F728,O729)</f>
        <v>58649.93</v>
      </c>
      <c r="G729" s="55" t="s">
        <v>216</v>
      </c>
      <c r="H729" s="55" t="s">
        <v>217</v>
      </c>
      <c r="I729" s="55"/>
      <c r="J729" s="55"/>
      <c r="K729" s="55">
        <v>212</v>
      </c>
      <c r="L729" s="55">
        <v>28</v>
      </c>
      <c r="M729" s="55">
        <v>0</v>
      </c>
      <c r="N729" s="55"/>
      <c r="O729" s="55">
        <v>2</v>
      </c>
      <c r="P729" s="55"/>
      <c r="Q729" s="55"/>
      <c r="R729" s="55"/>
      <c r="S729" s="55"/>
      <c r="T729" s="55"/>
      <c r="U729" s="55"/>
      <c r="V729" s="55"/>
      <c r="W729" s="55">
        <v>58649.93</v>
      </c>
      <c r="X729" s="55">
        <v>1</v>
      </c>
      <c r="Y729" s="55">
        <v>58649.93</v>
      </c>
      <c r="Z729" s="55"/>
      <c r="AA729" s="55"/>
      <c r="AB729" s="55"/>
    </row>
    <row r="730" spans="1:206">
      <c r="A730" s="55">
        <v>50</v>
      </c>
      <c r="B730" s="55">
        <v>1</v>
      </c>
      <c r="C730" s="55">
        <v>0</v>
      </c>
      <c r="D730" s="55">
        <v>2</v>
      </c>
      <c r="E730" s="55">
        <v>0</v>
      </c>
      <c r="F730" s="55">
        <f>ROUND(F729*0.2,O730)</f>
        <v>11729.99</v>
      </c>
      <c r="G730" s="55" t="s">
        <v>218</v>
      </c>
      <c r="H730" s="55" t="s">
        <v>219</v>
      </c>
      <c r="I730" s="55"/>
      <c r="J730" s="55"/>
      <c r="K730" s="55">
        <v>212</v>
      </c>
      <c r="L730" s="55">
        <v>29</v>
      </c>
      <c r="M730" s="55">
        <v>0</v>
      </c>
      <c r="N730" s="55"/>
      <c r="O730" s="55">
        <v>2</v>
      </c>
      <c r="P730" s="55"/>
      <c r="Q730" s="55"/>
      <c r="R730" s="55"/>
      <c r="S730" s="55"/>
      <c r="T730" s="55"/>
      <c r="U730" s="55"/>
      <c r="V730" s="55"/>
      <c r="W730" s="55">
        <v>11729.99</v>
      </c>
      <c r="X730" s="55">
        <v>1</v>
      </c>
      <c r="Y730" s="55">
        <v>11729.99</v>
      </c>
      <c r="Z730" s="55"/>
      <c r="AA730" s="55"/>
      <c r="AB730" s="55"/>
    </row>
    <row r="731" spans="1:206">
      <c r="A731" s="55">
        <v>50</v>
      </c>
      <c r="B731" s="55">
        <v>1</v>
      </c>
      <c r="C731" s="55">
        <v>0</v>
      </c>
      <c r="D731" s="55">
        <v>2</v>
      </c>
      <c r="E731" s="55">
        <v>213</v>
      </c>
      <c r="F731" s="55">
        <f>ROUND(F729+F730,O731)</f>
        <v>70379.92</v>
      </c>
      <c r="G731" s="55" t="s">
        <v>220</v>
      </c>
      <c r="H731" s="55" t="s">
        <v>214</v>
      </c>
      <c r="I731" s="55"/>
      <c r="J731" s="55"/>
      <c r="K731" s="55">
        <v>212</v>
      </c>
      <c r="L731" s="55">
        <v>30</v>
      </c>
      <c r="M731" s="55">
        <v>0</v>
      </c>
      <c r="N731" s="55"/>
      <c r="O731" s="55">
        <v>2</v>
      </c>
      <c r="P731" s="55"/>
      <c r="Q731" s="55"/>
      <c r="R731" s="55"/>
      <c r="S731" s="55"/>
      <c r="T731" s="55"/>
      <c r="U731" s="55"/>
      <c r="V731" s="55"/>
      <c r="W731" s="55">
        <v>70379.92</v>
      </c>
      <c r="X731" s="55">
        <v>1</v>
      </c>
      <c r="Y731" s="55">
        <v>70379.92</v>
      </c>
      <c r="Z731" s="55"/>
      <c r="AA731" s="55"/>
      <c r="AB731" s="55"/>
    </row>
    <row r="732" spans="1:206">
      <c r="A732" s="55">
        <v>50</v>
      </c>
      <c r="B732" s="55">
        <v>1</v>
      </c>
      <c r="C732" s="55">
        <v>0</v>
      </c>
      <c r="D732" s="55">
        <v>2</v>
      </c>
      <c r="E732" s="55">
        <v>0</v>
      </c>
      <c r="F732" s="55">
        <f>ROUND(F731*0.5857501461,O732)</f>
        <v>41225.050000000003</v>
      </c>
      <c r="G732" s="55" t="s">
        <v>221</v>
      </c>
      <c r="H732" s="55" t="s">
        <v>222</v>
      </c>
      <c r="I732" s="55"/>
      <c r="J732" s="55"/>
      <c r="K732" s="55">
        <v>212</v>
      </c>
      <c r="L732" s="55">
        <v>31</v>
      </c>
      <c r="M732" s="55">
        <v>0</v>
      </c>
      <c r="N732" s="55"/>
      <c r="O732" s="55">
        <v>2</v>
      </c>
      <c r="P732" s="55"/>
      <c r="Q732" s="55"/>
      <c r="R732" s="55"/>
      <c r="S732" s="55"/>
      <c r="T732" s="55"/>
      <c r="U732" s="55"/>
      <c r="V732" s="55"/>
      <c r="W732" s="55">
        <v>41225.050000000003</v>
      </c>
      <c r="X732" s="55">
        <v>1</v>
      </c>
      <c r="Y732" s="55">
        <v>41225.050000000003</v>
      </c>
      <c r="Z732" s="55"/>
      <c r="AA732" s="55"/>
      <c r="AB732" s="55"/>
    </row>
    <row r="734" spans="1:206">
      <c r="A734" s="53">
        <v>51</v>
      </c>
      <c r="B734" s="53">
        <f>B644</f>
        <v>1</v>
      </c>
      <c r="C734" s="53">
        <f>A644</f>
        <v>4</v>
      </c>
      <c r="D734" s="53">
        <f>ROW(A644)</f>
        <v>644</v>
      </c>
      <c r="E734" s="53"/>
      <c r="F734" s="53" t="str">
        <f>IF(F644&lt;&gt;"",F644,"")</f>
        <v>Новый раздел</v>
      </c>
      <c r="G734" s="53" t="str">
        <f>IF(G644&lt;&gt;"",G644,"")</f>
        <v>Мусульманское кладбище, 2-ой Рощинский проезд</v>
      </c>
      <c r="H734" s="53">
        <v>0</v>
      </c>
      <c r="I734" s="53"/>
      <c r="J734" s="53"/>
      <c r="K734" s="53"/>
      <c r="L734" s="53"/>
      <c r="M734" s="53"/>
      <c r="N734" s="53"/>
      <c r="O734" s="53">
        <f t="shared" ref="O734:T734" si="700">ROUND(O657+O700+AB734,2)</f>
        <v>185249.42</v>
      </c>
      <c r="P734" s="53">
        <f t="shared" si="700"/>
        <v>98730</v>
      </c>
      <c r="Q734" s="53">
        <f t="shared" si="700"/>
        <v>67985.820000000007</v>
      </c>
      <c r="R734" s="53">
        <f t="shared" si="700"/>
        <v>35426.15</v>
      </c>
      <c r="S734" s="53">
        <f t="shared" si="700"/>
        <v>18533.599999999999</v>
      </c>
      <c r="T734" s="53">
        <f t="shared" si="700"/>
        <v>0</v>
      </c>
      <c r="U734" s="53">
        <f>U657+U700+AH734</f>
        <v>72.400000000000006</v>
      </c>
      <c r="V734" s="53">
        <f>V657+V700+AI734</f>
        <v>0</v>
      </c>
      <c r="W734" s="53">
        <f>ROUND(W657+W700+AJ734,2)</f>
        <v>0</v>
      </c>
      <c r="X734" s="53">
        <f>ROUND(X657+X700+AK734,2)</f>
        <v>12973.52</v>
      </c>
      <c r="Y734" s="53">
        <f>ROUND(Y657+Y700+AL734,2)</f>
        <v>1853.36</v>
      </c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>
        <f t="shared" ref="AO734:BD734" si="701">ROUND(AO657+AO700+BX734,2)</f>
        <v>0</v>
      </c>
      <c r="AP734" s="53">
        <f t="shared" si="701"/>
        <v>0</v>
      </c>
      <c r="AQ734" s="53">
        <f t="shared" si="701"/>
        <v>0</v>
      </c>
      <c r="AR734" s="53">
        <f t="shared" si="701"/>
        <v>214050.2</v>
      </c>
      <c r="AS734" s="53">
        <f t="shared" si="701"/>
        <v>0</v>
      </c>
      <c r="AT734" s="53">
        <f t="shared" si="701"/>
        <v>0</v>
      </c>
      <c r="AU734" s="53">
        <f t="shared" si="701"/>
        <v>214050.2</v>
      </c>
      <c r="AV734" s="53">
        <f t="shared" si="701"/>
        <v>98730</v>
      </c>
      <c r="AW734" s="53">
        <f t="shared" si="701"/>
        <v>98730</v>
      </c>
      <c r="AX734" s="53">
        <f t="shared" si="701"/>
        <v>0</v>
      </c>
      <c r="AY734" s="53">
        <f t="shared" si="701"/>
        <v>98730</v>
      </c>
      <c r="AZ734" s="53">
        <f t="shared" si="701"/>
        <v>0</v>
      </c>
      <c r="BA734" s="53">
        <f t="shared" si="701"/>
        <v>0</v>
      </c>
      <c r="BB734" s="53">
        <f t="shared" si="701"/>
        <v>0</v>
      </c>
      <c r="BC734" s="53">
        <f t="shared" si="701"/>
        <v>0</v>
      </c>
      <c r="BD734" s="53">
        <f t="shared" si="701"/>
        <v>0</v>
      </c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  <c r="DR734" s="54"/>
      <c r="DS734" s="54"/>
      <c r="DT734" s="54"/>
      <c r="DU734" s="54"/>
      <c r="DV734" s="54"/>
      <c r="DW734" s="54"/>
      <c r="DX734" s="54"/>
      <c r="DY734" s="54"/>
      <c r="DZ734" s="54"/>
      <c r="EA734" s="54"/>
      <c r="EB734" s="54"/>
      <c r="EC734" s="54"/>
      <c r="ED734" s="54"/>
      <c r="EE734" s="54"/>
      <c r="EF734" s="54"/>
      <c r="EG734" s="54"/>
      <c r="EH734" s="54"/>
      <c r="EI734" s="54"/>
      <c r="EJ734" s="54"/>
      <c r="EK734" s="54"/>
      <c r="EL734" s="54"/>
      <c r="EM734" s="54"/>
      <c r="EN734" s="54"/>
      <c r="EO734" s="54"/>
      <c r="EP734" s="54"/>
      <c r="EQ734" s="54"/>
      <c r="ER734" s="54"/>
      <c r="ES734" s="54"/>
      <c r="ET734" s="54"/>
      <c r="EU734" s="54"/>
      <c r="EV734" s="54"/>
      <c r="EW734" s="54"/>
      <c r="EX734" s="54"/>
      <c r="EY734" s="54"/>
      <c r="EZ734" s="54"/>
      <c r="FA734" s="54"/>
      <c r="FB734" s="54"/>
      <c r="FC734" s="54"/>
      <c r="FD734" s="54"/>
      <c r="FE734" s="54"/>
      <c r="FF734" s="54"/>
      <c r="FG734" s="54"/>
      <c r="FH734" s="54"/>
      <c r="FI734" s="54"/>
      <c r="FJ734" s="54"/>
      <c r="FK734" s="54"/>
      <c r="FL734" s="54"/>
      <c r="FM734" s="54"/>
      <c r="FN734" s="54"/>
      <c r="FO734" s="54"/>
      <c r="FP734" s="54"/>
      <c r="FQ734" s="54"/>
      <c r="FR734" s="54"/>
      <c r="FS734" s="54"/>
      <c r="FT734" s="54"/>
      <c r="FU734" s="54"/>
      <c r="FV734" s="54"/>
      <c r="FW734" s="54"/>
      <c r="FX734" s="54"/>
      <c r="FY734" s="54"/>
      <c r="FZ734" s="54"/>
      <c r="GA734" s="54"/>
      <c r="GB734" s="54"/>
      <c r="GC734" s="54"/>
      <c r="GD734" s="54"/>
      <c r="GE734" s="54"/>
      <c r="GF734" s="54"/>
      <c r="GG734" s="54"/>
      <c r="GH734" s="54"/>
      <c r="GI734" s="54"/>
      <c r="GJ734" s="54"/>
      <c r="GK734" s="54"/>
      <c r="GL734" s="54"/>
      <c r="GM734" s="54"/>
      <c r="GN734" s="54"/>
      <c r="GO734" s="54"/>
      <c r="GP734" s="54"/>
      <c r="GQ734" s="54"/>
      <c r="GR734" s="54"/>
      <c r="GS734" s="54"/>
      <c r="GT734" s="54"/>
      <c r="GU734" s="54"/>
      <c r="GV734" s="54"/>
      <c r="GW734" s="54"/>
      <c r="GX734" s="54">
        <v>0</v>
      </c>
    </row>
    <row r="736" spans="1:206">
      <c r="A736" s="55">
        <v>50</v>
      </c>
      <c r="B736" s="55">
        <v>0</v>
      </c>
      <c r="C736" s="55">
        <v>0</v>
      </c>
      <c r="D736" s="55">
        <v>1</v>
      </c>
      <c r="E736" s="55">
        <v>201</v>
      </c>
      <c r="F736" s="55">
        <f>ROUND(Source!O734,O736)</f>
        <v>185249.42</v>
      </c>
      <c r="G736" s="55" t="s">
        <v>162</v>
      </c>
      <c r="H736" s="55" t="s">
        <v>163</v>
      </c>
      <c r="I736" s="55"/>
      <c r="J736" s="55"/>
      <c r="K736" s="55">
        <v>201</v>
      </c>
      <c r="L736" s="55">
        <v>1</v>
      </c>
      <c r="M736" s="55">
        <v>3</v>
      </c>
      <c r="N736" s="55"/>
      <c r="O736" s="55">
        <v>2</v>
      </c>
      <c r="P736" s="55"/>
      <c r="Q736" s="55"/>
      <c r="R736" s="55"/>
      <c r="S736" s="55"/>
      <c r="T736" s="55"/>
      <c r="U736" s="55"/>
      <c r="V736" s="55"/>
      <c r="W736" s="55">
        <v>185249.42</v>
      </c>
      <c r="X736" s="55">
        <v>1</v>
      </c>
      <c r="Y736" s="55">
        <v>185249.42</v>
      </c>
      <c r="Z736" s="55"/>
      <c r="AA736" s="55"/>
      <c r="AB736" s="55"/>
    </row>
    <row r="737" spans="1:28">
      <c r="A737" s="55">
        <v>50</v>
      </c>
      <c r="B737" s="55">
        <v>0</v>
      </c>
      <c r="C737" s="55">
        <v>0</v>
      </c>
      <c r="D737" s="55">
        <v>1</v>
      </c>
      <c r="E737" s="55">
        <v>202</v>
      </c>
      <c r="F737" s="55">
        <f>ROUND(Source!P734,O737)</f>
        <v>98730</v>
      </c>
      <c r="G737" s="55" t="s">
        <v>164</v>
      </c>
      <c r="H737" s="55" t="s">
        <v>165</v>
      </c>
      <c r="I737" s="55"/>
      <c r="J737" s="55"/>
      <c r="K737" s="55">
        <v>202</v>
      </c>
      <c r="L737" s="55">
        <v>2</v>
      </c>
      <c r="M737" s="55">
        <v>3</v>
      </c>
      <c r="N737" s="55"/>
      <c r="O737" s="55">
        <v>2</v>
      </c>
      <c r="P737" s="55"/>
      <c r="Q737" s="55"/>
      <c r="R737" s="55"/>
      <c r="S737" s="55"/>
      <c r="T737" s="55"/>
      <c r="U737" s="55"/>
      <c r="V737" s="55"/>
      <c r="W737" s="55">
        <v>98730</v>
      </c>
      <c r="X737" s="55">
        <v>1</v>
      </c>
      <c r="Y737" s="55">
        <v>98730</v>
      </c>
      <c r="Z737" s="55"/>
      <c r="AA737" s="55"/>
      <c r="AB737" s="55"/>
    </row>
    <row r="738" spans="1:28">
      <c r="A738" s="55">
        <v>50</v>
      </c>
      <c r="B738" s="55">
        <v>0</v>
      </c>
      <c r="C738" s="55">
        <v>0</v>
      </c>
      <c r="D738" s="55">
        <v>1</v>
      </c>
      <c r="E738" s="55">
        <v>222</v>
      </c>
      <c r="F738" s="55">
        <f>ROUND(Source!AO734,O738)</f>
        <v>0</v>
      </c>
      <c r="G738" s="55" t="s">
        <v>166</v>
      </c>
      <c r="H738" s="55" t="s">
        <v>167</v>
      </c>
      <c r="I738" s="55"/>
      <c r="J738" s="55"/>
      <c r="K738" s="55">
        <v>222</v>
      </c>
      <c r="L738" s="55">
        <v>3</v>
      </c>
      <c r="M738" s="55">
        <v>3</v>
      </c>
      <c r="N738" s="55"/>
      <c r="O738" s="55">
        <v>2</v>
      </c>
      <c r="P738" s="55"/>
      <c r="Q738" s="55"/>
      <c r="R738" s="55"/>
      <c r="S738" s="55"/>
      <c r="T738" s="55"/>
      <c r="U738" s="55"/>
      <c r="V738" s="55"/>
      <c r="W738" s="55">
        <v>0</v>
      </c>
      <c r="X738" s="55">
        <v>1</v>
      </c>
      <c r="Y738" s="55">
        <v>0</v>
      </c>
      <c r="Z738" s="55"/>
      <c r="AA738" s="55"/>
      <c r="AB738" s="55"/>
    </row>
    <row r="739" spans="1:28">
      <c r="A739" s="55">
        <v>50</v>
      </c>
      <c r="B739" s="55">
        <v>0</v>
      </c>
      <c r="C739" s="55">
        <v>0</v>
      </c>
      <c r="D739" s="55">
        <v>1</v>
      </c>
      <c r="E739" s="55">
        <v>225</v>
      </c>
      <c r="F739" s="55">
        <f>ROUND(Source!AV734,O739)</f>
        <v>98730</v>
      </c>
      <c r="G739" s="55" t="s">
        <v>168</v>
      </c>
      <c r="H739" s="55" t="s">
        <v>169</v>
      </c>
      <c r="I739" s="55"/>
      <c r="J739" s="55"/>
      <c r="K739" s="55">
        <v>225</v>
      </c>
      <c r="L739" s="55">
        <v>4</v>
      </c>
      <c r="M739" s="55">
        <v>3</v>
      </c>
      <c r="N739" s="55"/>
      <c r="O739" s="55">
        <v>2</v>
      </c>
      <c r="P739" s="55"/>
      <c r="Q739" s="55"/>
      <c r="R739" s="55"/>
      <c r="S739" s="55"/>
      <c r="T739" s="55"/>
      <c r="U739" s="55"/>
      <c r="V739" s="55"/>
      <c r="W739" s="55">
        <v>98730</v>
      </c>
      <c r="X739" s="55">
        <v>1</v>
      </c>
      <c r="Y739" s="55">
        <v>98730</v>
      </c>
      <c r="Z739" s="55"/>
      <c r="AA739" s="55"/>
      <c r="AB739" s="55"/>
    </row>
    <row r="740" spans="1:28">
      <c r="A740" s="55">
        <v>50</v>
      </c>
      <c r="B740" s="55">
        <v>0</v>
      </c>
      <c r="C740" s="55">
        <v>0</v>
      </c>
      <c r="D740" s="55">
        <v>1</v>
      </c>
      <c r="E740" s="55">
        <v>226</v>
      </c>
      <c r="F740" s="55">
        <f>ROUND(Source!AW734,O740)</f>
        <v>98730</v>
      </c>
      <c r="G740" s="55" t="s">
        <v>170</v>
      </c>
      <c r="H740" s="55" t="s">
        <v>171</v>
      </c>
      <c r="I740" s="55"/>
      <c r="J740" s="55"/>
      <c r="K740" s="55">
        <v>226</v>
      </c>
      <c r="L740" s="55">
        <v>5</v>
      </c>
      <c r="M740" s="55">
        <v>3</v>
      </c>
      <c r="N740" s="55"/>
      <c r="O740" s="55">
        <v>2</v>
      </c>
      <c r="P740" s="55"/>
      <c r="Q740" s="55"/>
      <c r="R740" s="55"/>
      <c r="S740" s="55"/>
      <c r="T740" s="55"/>
      <c r="U740" s="55"/>
      <c r="V740" s="55"/>
      <c r="W740" s="55">
        <v>98730</v>
      </c>
      <c r="X740" s="55">
        <v>1</v>
      </c>
      <c r="Y740" s="55">
        <v>98730</v>
      </c>
      <c r="Z740" s="55"/>
      <c r="AA740" s="55"/>
      <c r="AB740" s="55"/>
    </row>
    <row r="741" spans="1:28">
      <c r="A741" s="55">
        <v>50</v>
      </c>
      <c r="B741" s="55">
        <v>0</v>
      </c>
      <c r="C741" s="55">
        <v>0</v>
      </c>
      <c r="D741" s="55">
        <v>1</v>
      </c>
      <c r="E741" s="55">
        <v>227</v>
      </c>
      <c r="F741" s="55">
        <f>ROUND(Source!AX734,O741)</f>
        <v>0</v>
      </c>
      <c r="G741" s="55" t="s">
        <v>172</v>
      </c>
      <c r="H741" s="55" t="s">
        <v>173</v>
      </c>
      <c r="I741" s="55"/>
      <c r="J741" s="55"/>
      <c r="K741" s="55">
        <v>227</v>
      </c>
      <c r="L741" s="55">
        <v>6</v>
      </c>
      <c r="M741" s="55">
        <v>3</v>
      </c>
      <c r="N741" s="55"/>
      <c r="O741" s="55">
        <v>2</v>
      </c>
      <c r="P741" s="55"/>
      <c r="Q741" s="55"/>
      <c r="R741" s="55"/>
      <c r="S741" s="55"/>
      <c r="T741" s="55"/>
      <c r="U741" s="55"/>
      <c r="V741" s="55"/>
      <c r="W741" s="55">
        <v>0</v>
      </c>
      <c r="X741" s="55">
        <v>1</v>
      </c>
      <c r="Y741" s="55">
        <v>0</v>
      </c>
      <c r="Z741" s="55"/>
      <c r="AA741" s="55"/>
      <c r="AB741" s="55"/>
    </row>
    <row r="742" spans="1:28">
      <c r="A742" s="55">
        <v>50</v>
      </c>
      <c r="B742" s="55">
        <v>0</v>
      </c>
      <c r="C742" s="55">
        <v>0</v>
      </c>
      <c r="D742" s="55">
        <v>1</v>
      </c>
      <c r="E742" s="55">
        <v>228</v>
      </c>
      <c r="F742" s="55">
        <f>ROUND(Source!AY734,O742)</f>
        <v>98730</v>
      </c>
      <c r="G742" s="55" t="s">
        <v>174</v>
      </c>
      <c r="H742" s="55" t="s">
        <v>175</v>
      </c>
      <c r="I742" s="55"/>
      <c r="J742" s="55"/>
      <c r="K742" s="55">
        <v>228</v>
      </c>
      <c r="L742" s="55">
        <v>7</v>
      </c>
      <c r="M742" s="55">
        <v>3</v>
      </c>
      <c r="N742" s="55"/>
      <c r="O742" s="55">
        <v>2</v>
      </c>
      <c r="P742" s="55"/>
      <c r="Q742" s="55"/>
      <c r="R742" s="55"/>
      <c r="S742" s="55"/>
      <c r="T742" s="55"/>
      <c r="U742" s="55"/>
      <c r="V742" s="55"/>
      <c r="W742" s="55">
        <v>98730</v>
      </c>
      <c r="X742" s="55">
        <v>1</v>
      </c>
      <c r="Y742" s="55">
        <v>98730</v>
      </c>
      <c r="Z742" s="55"/>
      <c r="AA742" s="55"/>
      <c r="AB742" s="55"/>
    </row>
    <row r="743" spans="1:28">
      <c r="A743" s="55">
        <v>50</v>
      </c>
      <c r="B743" s="55">
        <v>0</v>
      </c>
      <c r="C743" s="55">
        <v>0</v>
      </c>
      <c r="D743" s="55">
        <v>1</v>
      </c>
      <c r="E743" s="55">
        <v>216</v>
      </c>
      <c r="F743" s="55">
        <f>ROUND(Source!AP734,O743)</f>
        <v>0</v>
      </c>
      <c r="G743" s="55" t="s">
        <v>176</v>
      </c>
      <c r="H743" s="55" t="s">
        <v>177</v>
      </c>
      <c r="I743" s="55"/>
      <c r="J743" s="55"/>
      <c r="K743" s="55">
        <v>216</v>
      </c>
      <c r="L743" s="55">
        <v>8</v>
      </c>
      <c r="M743" s="55">
        <v>3</v>
      </c>
      <c r="N743" s="55"/>
      <c r="O743" s="55">
        <v>2</v>
      </c>
      <c r="P743" s="55"/>
      <c r="Q743" s="55"/>
      <c r="R743" s="55"/>
      <c r="S743" s="55"/>
      <c r="T743" s="55"/>
      <c r="U743" s="55"/>
      <c r="V743" s="55"/>
      <c r="W743" s="55">
        <v>0</v>
      </c>
      <c r="X743" s="55">
        <v>1</v>
      </c>
      <c r="Y743" s="55">
        <v>0</v>
      </c>
      <c r="Z743" s="55"/>
      <c r="AA743" s="55"/>
      <c r="AB743" s="55"/>
    </row>
    <row r="744" spans="1:28">
      <c r="A744" s="55">
        <v>50</v>
      </c>
      <c r="B744" s="55">
        <v>0</v>
      </c>
      <c r="C744" s="55">
        <v>0</v>
      </c>
      <c r="D744" s="55">
        <v>1</v>
      </c>
      <c r="E744" s="55">
        <v>223</v>
      </c>
      <c r="F744" s="55">
        <f>ROUND(Source!AQ734,O744)</f>
        <v>0</v>
      </c>
      <c r="G744" s="55" t="s">
        <v>178</v>
      </c>
      <c r="H744" s="55" t="s">
        <v>179</v>
      </c>
      <c r="I744" s="55"/>
      <c r="J744" s="55"/>
      <c r="K744" s="55">
        <v>223</v>
      </c>
      <c r="L744" s="55">
        <v>9</v>
      </c>
      <c r="M744" s="55">
        <v>3</v>
      </c>
      <c r="N744" s="55"/>
      <c r="O744" s="55">
        <v>2</v>
      </c>
      <c r="P744" s="55"/>
      <c r="Q744" s="55"/>
      <c r="R744" s="55"/>
      <c r="S744" s="55"/>
      <c r="T744" s="55"/>
      <c r="U744" s="55"/>
      <c r="V744" s="55"/>
      <c r="W744" s="55">
        <v>0</v>
      </c>
      <c r="X744" s="55">
        <v>1</v>
      </c>
      <c r="Y744" s="55">
        <v>0</v>
      </c>
      <c r="Z744" s="55"/>
      <c r="AA744" s="55"/>
      <c r="AB744" s="55"/>
    </row>
    <row r="745" spans="1:28">
      <c r="A745" s="55">
        <v>50</v>
      </c>
      <c r="B745" s="55">
        <v>0</v>
      </c>
      <c r="C745" s="55">
        <v>0</v>
      </c>
      <c r="D745" s="55">
        <v>1</v>
      </c>
      <c r="E745" s="55">
        <v>229</v>
      </c>
      <c r="F745" s="55">
        <f>ROUND(Source!AZ734,O745)</f>
        <v>0</v>
      </c>
      <c r="G745" s="55" t="s">
        <v>180</v>
      </c>
      <c r="H745" s="55" t="s">
        <v>181</v>
      </c>
      <c r="I745" s="55"/>
      <c r="J745" s="55"/>
      <c r="K745" s="55">
        <v>229</v>
      </c>
      <c r="L745" s="55">
        <v>10</v>
      </c>
      <c r="M745" s="55">
        <v>3</v>
      </c>
      <c r="N745" s="55"/>
      <c r="O745" s="55">
        <v>2</v>
      </c>
      <c r="P745" s="55"/>
      <c r="Q745" s="55"/>
      <c r="R745" s="55"/>
      <c r="S745" s="55"/>
      <c r="T745" s="55"/>
      <c r="U745" s="55"/>
      <c r="V745" s="55"/>
      <c r="W745" s="55">
        <v>0</v>
      </c>
      <c r="X745" s="55">
        <v>1</v>
      </c>
      <c r="Y745" s="55">
        <v>0</v>
      </c>
      <c r="Z745" s="55"/>
      <c r="AA745" s="55"/>
      <c r="AB745" s="55"/>
    </row>
    <row r="746" spans="1:28">
      <c r="A746" s="55">
        <v>50</v>
      </c>
      <c r="B746" s="55">
        <v>0</v>
      </c>
      <c r="C746" s="55">
        <v>0</v>
      </c>
      <c r="D746" s="55">
        <v>1</v>
      </c>
      <c r="E746" s="55">
        <v>203</v>
      </c>
      <c r="F746" s="55">
        <f>ROUND(Source!Q734,O746)</f>
        <v>67985.820000000007</v>
      </c>
      <c r="G746" s="55" t="s">
        <v>182</v>
      </c>
      <c r="H746" s="55" t="s">
        <v>183</v>
      </c>
      <c r="I746" s="55"/>
      <c r="J746" s="55"/>
      <c r="K746" s="55">
        <v>203</v>
      </c>
      <c r="L746" s="55">
        <v>11</v>
      </c>
      <c r="M746" s="55">
        <v>3</v>
      </c>
      <c r="N746" s="55"/>
      <c r="O746" s="55">
        <v>2</v>
      </c>
      <c r="P746" s="55"/>
      <c r="Q746" s="55"/>
      <c r="R746" s="55"/>
      <c r="S746" s="55"/>
      <c r="T746" s="55"/>
      <c r="U746" s="55"/>
      <c r="V746" s="55"/>
      <c r="W746" s="55">
        <v>67985.820000000007</v>
      </c>
      <c r="X746" s="55">
        <v>1</v>
      </c>
      <c r="Y746" s="55">
        <v>67985.820000000007</v>
      </c>
      <c r="Z746" s="55"/>
      <c r="AA746" s="55"/>
      <c r="AB746" s="55"/>
    </row>
    <row r="747" spans="1:28">
      <c r="A747" s="55">
        <v>50</v>
      </c>
      <c r="B747" s="55">
        <v>0</v>
      </c>
      <c r="C747" s="55">
        <v>0</v>
      </c>
      <c r="D747" s="55">
        <v>1</v>
      </c>
      <c r="E747" s="55">
        <v>231</v>
      </c>
      <c r="F747" s="55">
        <f>ROUND(Source!BB734,O747)</f>
        <v>0</v>
      </c>
      <c r="G747" s="55" t="s">
        <v>184</v>
      </c>
      <c r="H747" s="55" t="s">
        <v>185</v>
      </c>
      <c r="I747" s="55"/>
      <c r="J747" s="55"/>
      <c r="K747" s="55">
        <v>231</v>
      </c>
      <c r="L747" s="55">
        <v>12</v>
      </c>
      <c r="M747" s="55">
        <v>3</v>
      </c>
      <c r="N747" s="55"/>
      <c r="O747" s="55">
        <v>2</v>
      </c>
      <c r="P747" s="55"/>
      <c r="Q747" s="55"/>
      <c r="R747" s="55"/>
      <c r="S747" s="55"/>
      <c r="T747" s="55"/>
      <c r="U747" s="55"/>
      <c r="V747" s="55"/>
      <c r="W747" s="55">
        <v>0</v>
      </c>
      <c r="X747" s="55">
        <v>1</v>
      </c>
      <c r="Y747" s="55">
        <v>0</v>
      </c>
      <c r="Z747" s="55"/>
      <c r="AA747" s="55"/>
      <c r="AB747" s="55"/>
    </row>
    <row r="748" spans="1:28">
      <c r="A748" s="55">
        <v>50</v>
      </c>
      <c r="B748" s="55">
        <v>0</v>
      </c>
      <c r="C748" s="55">
        <v>0</v>
      </c>
      <c r="D748" s="55">
        <v>1</v>
      </c>
      <c r="E748" s="55">
        <v>204</v>
      </c>
      <c r="F748" s="55">
        <f>ROUND(Source!R734,O748)</f>
        <v>35426.15</v>
      </c>
      <c r="G748" s="55" t="s">
        <v>186</v>
      </c>
      <c r="H748" s="55" t="s">
        <v>187</v>
      </c>
      <c r="I748" s="55"/>
      <c r="J748" s="55"/>
      <c r="K748" s="55">
        <v>204</v>
      </c>
      <c r="L748" s="55">
        <v>13</v>
      </c>
      <c r="M748" s="55">
        <v>3</v>
      </c>
      <c r="N748" s="55"/>
      <c r="O748" s="55">
        <v>2</v>
      </c>
      <c r="P748" s="55"/>
      <c r="Q748" s="55"/>
      <c r="R748" s="55"/>
      <c r="S748" s="55"/>
      <c r="T748" s="55"/>
      <c r="U748" s="55"/>
      <c r="V748" s="55"/>
      <c r="W748" s="55">
        <v>35426.15</v>
      </c>
      <c r="X748" s="55">
        <v>1</v>
      </c>
      <c r="Y748" s="55">
        <v>35426.15</v>
      </c>
      <c r="Z748" s="55"/>
      <c r="AA748" s="55"/>
      <c r="AB748" s="55"/>
    </row>
    <row r="749" spans="1:28">
      <c r="A749" s="55">
        <v>50</v>
      </c>
      <c r="B749" s="55">
        <v>0</v>
      </c>
      <c r="C749" s="55">
        <v>0</v>
      </c>
      <c r="D749" s="55">
        <v>1</v>
      </c>
      <c r="E749" s="55">
        <v>205</v>
      </c>
      <c r="F749" s="55">
        <f>ROUND(Source!S734,O749)</f>
        <v>18533.599999999999</v>
      </c>
      <c r="G749" s="55" t="s">
        <v>188</v>
      </c>
      <c r="H749" s="55" t="s">
        <v>189</v>
      </c>
      <c r="I749" s="55"/>
      <c r="J749" s="55"/>
      <c r="K749" s="55">
        <v>205</v>
      </c>
      <c r="L749" s="55">
        <v>14</v>
      </c>
      <c r="M749" s="55">
        <v>3</v>
      </c>
      <c r="N749" s="55"/>
      <c r="O749" s="55">
        <v>2</v>
      </c>
      <c r="P749" s="55"/>
      <c r="Q749" s="55"/>
      <c r="R749" s="55"/>
      <c r="S749" s="55"/>
      <c r="T749" s="55"/>
      <c r="U749" s="55"/>
      <c r="V749" s="55"/>
      <c r="W749" s="55">
        <v>18533.599999999999</v>
      </c>
      <c r="X749" s="55">
        <v>1</v>
      </c>
      <c r="Y749" s="55">
        <v>18533.599999999999</v>
      </c>
      <c r="Z749" s="55"/>
      <c r="AA749" s="55"/>
      <c r="AB749" s="55"/>
    </row>
    <row r="750" spans="1:28">
      <c r="A750" s="55">
        <v>50</v>
      </c>
      <c r="B750" s="55">
        <v>0</v>
      </c>
      <c r="C750" s="55">
        <v>0</v>
      </c>
      <c r="D750" s="55">
        <v>1</v>
      </c>
      <c r="E750" s="55">
        <v>232</v>
      </c>
      <c r="F750" s="55">
        <f>ROUND(Source!BC734,O750)</f>
        <v>0</v>
      </c>
      <c r="G750" s="55" t="s">
        <v>190</v>
      </c>
      <c r="H750" s="55" t="s">
        <v>191</v>
      </c>
      <c r="I750" s="55"/>
      <c r="J750" s="55"/>
      <c r="K750" s="55">
        <v>232</v>
      </c>
      <c r="L750" s="55">
        <v>15</v>
      </c>
      <c r="M750" s="55">
        <v>3</v>
      </c>
      <c r="N750" s="55"/>
      <c r="O750" s="55">
        <v>2</v>
      </c>
      <c r="P750" s="55"/>
      <c r="Q750" s="55"/>
      <c r="R750" s="55"/>
      <c r="S750" s="55"/>
      <c r="T750" s="55"/>
      <c r="U750" s="55"/>
      <c r="V750" s="55"/>
      <c r="W750" s="55">
        <v>0</v>
      </c>
      <c r="X750" s="55">
        <v>1</v>
      </c>
      <c r="Y750" s="55">
        <v>0</v>
      </c>
      <c r="Z750" s="55"/>
      <c r="AA750" s="55"/>
      <c r="AB750" s="55"/>
    </row>
    <row r="751" spans="1:28">
      <c r="A751" s="55">
        <v>50</v>
      </c>
      <c r="B751" s="55">
        <v>0</v>
      </c>
      <c r="C751" s="55">
        <v>0</v>
      </c>
      <c r="D751" s="55">
        <v>1</v>
      </c>
      <c r="E751" s="55">
        <v>214</v>
      </c>
      <c r="F751" s="55">
        <f>ROUND(Source!AS734,O751)</f>
        <v>0</v>
      </c>
      <c r="G751" s="55" t="s">
        <v>192</v>
      </c>
      <c r="H751" s="55" t="s">
        <v>193</v>
      </c>
      <c r="I751" s="55"/>
      <c r="J751" s="55"/>
      <c r="K751" s="55">
        <v>214</v>
      </c>
      <c r="L751" s="55">
        <v>16</v>
      </c>
      <c r="M751" s="55">
        <v>3</v>
      </c>
      <c r="N751" s="55"/>
      <c r="O751" s="55">
        <v>2</v>
      </c>
      <c r="P751" s="55"/>
      <c r="Q751" s="55"/>
      <c r="R751" s="55"/>
      <c r="S751" s="55"/>
      <c r="T751" s="55"/>
      <c r="U751" s="55"/>
      <c r="V751" s="55"/>
      <c r="W751" s="55">
        <v>0</v>
      </c>
      <c r="X751" s="55">
        <v>1</v>
      </c>
      <c r="Y751" s="55">
        <v>0</v>
      </c>
      <c r="Z751" s="55"/>
      <c r="AA751" s="55"/>
      <c r="AB751" s="55"/>
    </row>
    <row r="752" spans="1:28">
      <c r="A752" s="55">
        <v>50</v>
      </c>
      <c r="B752" s="55">
        <v>0</v>
      </c>
      <c r="C752" s="55">
        <v>0</v>
      </c>
      <c r="D752" s="55">
        <v>1</v>
      </c>
      <c r="E752" s="55">
        <v>215</v>
      </c>
      <c r="F752" s="55">
        <f>ROUND(Source!AT734,O752)</f>
        <v>0</v>
      </c>
      <c r="G752" s="55" t="s">
        <v>194</v>
      </c>
      <c r="H752" s="55" t="s">
        <v>195</v>
      </c>
      <c r="I752" s="55"/>
      <c r="J752" s="55"/>
      <c r="K752" s="55">
        <v>215</v>
      </c>
      <c r="L752" s="55">
        <v>17</v>
      </c>
      <c r="M752" s="55">
        <v>3</v>
      </c>
      <c r="N752" s="55"/>
      <c r="O752" s="55">
        <v>2</v>
      </c>
      <c r="P752" s="55"/>
      <c r="Q752" s="55"/>
      <c r="R752" s="55"/>
      <c r="S752" s="55"/>
      <c r="T752" s="55"/>
      <c r="U752" s="55"/>
      <c r="V752" s="55"/>
      <c r="W752" s="55">
        <v>0</v>
      </c>
      <c r="X752" s="55">
        <v>1</v>
      </c>
      <c r="Y752" s="55">
        <v>0</v>
      </c>
      <c r="Z752" s="55"/>
      <c r="AA752" s="55"/>
      <c r="AB752" s="55"/>
    </row>
    <row r="753" spans="1:88">
      <c r="A753" s="55">
        <v>50</v>
      </c>
      <c r="B753" s="55">
        <v>0</v>
      </c>
      <c r="C753" s="55">
        <v>0</v>
      </c>
      <c r="D753" s="55">
        <v>1</v>
      </c>
      <c r="E753" s="55">
        <v>217</v>
      </c>
      <c r="F753" s="55">
        <f>ROUND(Source!AU734,O753)</f>
        <v>214050.2</v>
      </c>
      <c r="G753" s="55" t="s">
        <v>196</v>
      </c>
      <c r="H753" s="55" t="s">
        <v>197</v>
      </c>
      <c r="I753" s="55"/>
      <c r="J753" s="55"/>
      <c r="K753" s="55">
        <v>217</v>
      </c>
      <c r="L753" s="55">
        <v>18</v>
      </c>
      <c r="M753" s="55">
        <v>3</v>
      </c>
      <c r="N753" s="55"/>
      <c r="O753" s="55">
        <v>2</v>
      </c>
      <c r="P753" s="55"/>
      <c r="Q753" s="55"/>
      <c r="R753" s="55"/>
      <c r="S753" s="55"/>
      <c r="T753" s="55"/>
      <c r="U753" s="55"/>
      <c r="V753" s="55"/>
      <c r="W753" s="55">
        <v>214050.2</v>
      </c>
      <c r="X753" s="55">
        <v>1</v>
      </c>
      <c r="Y753" s="55">
        <v>214050.2</v>
      </c>
      <c r="Z753" s="55"/>
      <c r="AA753" s="55"/>
      <c r="AB753" s="55"/>
    </row>
    <row r="754" spans="1:88">
      <c r="A754" s="55">
        <v>50</v>
      </c>
      <c r="B754" s="55">
        <v>0</v>
      </c>
      <c r="C754" s="55">
        <v>0</v>
      </c>
      <c r="D754" s="55">
        <v>1</v>
      </c>
      <c r="E754" s="55">
        <v>230</v>
      </c>
      <c r="F754" s="55">
        <f>ROUND(Source!BA734,O754)</f>
        <v>0</v>
      </c>
      <c r="G754" s="55" t="s">
        <v>198</v>
      </c>
      <c r="H754" s="55" t="s">
        <v>199</v>
      </c>
      <c r="I754" s="55"/>
      <c r="J754" s="55"/>
      <c r="K754" s="55">
        <v>230</v>
      </c>
      <c r="L754" s="55">
        <v>19</v>
      </c>
      <c r="M754" s="55">
        <v>3</v>
      </c>
      <c r="N754" s="55"/>
      <c r="O754" s="55">
        <v>2</v>
      </c>
      <c r="P754" s="55"/>
      <c r="Q754" s="55"/>
      <c r="R754" s="55"/>
      <c r="S754" s="55"/>
      <c r="T754" s="55"/>
      <c r="U754" s="55"/>
      <c r="V754" s="55"/>
      <c r="W754" s="55">
        <v>0</v>
      </c>
      <c r="X754" s="55">
        <v>1</v>
      </c>
      <c r="Y754" s="55">
        <v>0</v>
      </c>
      <c r="Z754" s="55"/>
      <c r="AA754" s="55"/>
      <c r="AB754" s="55"/>
    </row>
    <row r="755" spans="1:88">
      <c r="A755" s="55">
        <v>50</v>
      </c>
      <c r="B755" s="55">
        <v>0</v>
      </c>
      <c r="C755" s="55">
        <v>0</v>
      </c>
      <c r="D755" s="55">
        <v>1</v>
      </c>
      <c r="E755" s="55">
        <v>206</v>
      </c>
      <c r="F755" s="55">
        <f>ROUND(Source!T734,O755)</f>
        <v>0</v>
      </c>
      <c r="G755" s="55" t="s">
        <v>200</v>
      </c>
      <c r="H755" s="55" t="s">
        <v>201</v>
      </c>
      <c r="I755" s="55"/>
      <c r="J755" s="55"/>
      <c r="K755" s="55">
        <v>206</v>
      </c>
      <c r="L755" s="55">
        <v>20</v>
      </c>
      <c r="M755" s="55">
        <v>3</v>
      </c>
      <c r="N755" s="55"/>
      <c r="O755" s="55">
        <v>2</v>
      </c>
      <c r="P755" s="55"/>
      <c r="Q755" s="55"/>
      <c r="R755" s="55"/>
      <c r="S755" s="55"/>
      <c r="T755" s="55"/>
      <c r="U755" s="55"/>
      <c r="V755" s="55"/>
      <c r="W755" s="55">
        <v>0</v>
      </c>
      <c r="X755" s="55">
        <v>1</v>
      </c>
      <c r="Y755" s="55">
        <v>0</v>
      </c>
      <c r="Z755" s="55"/>
      <c r="AA755" s="55"/>
      <c r="AB755" s="55"/>
    </row>
    <row r="756" spans="1:88">
      <c r="A756" s="55">
        <v>50</v>
      </c>
      <c r="B756" s="55">
        <v>0</v>
      </c>
      <c r="C756" s="55">
        <v>0</v>
      </c>
      <c r="D756" s="55">
        <v>1</v>
      </c>
      <c r="E756" s="55">
        <v>207</v>
      </c>
      <c r="F756" s="55">
        <f>Source!U734</f>
        <v>72.400000000000006</v>
      </c>
      <c r="G756" s="55" t="s">
        <v>202</v>
      </c>
      <c r="H756" s="55" t="s">
        <v>203</v>
      </c>
      <c r="I756" s="55"/>
      <c r="J756" s="55"/>
      <c r="K756" s="55">
        <v>207</v>
      </c>
      <c r="L756" s="55">
        <v>21</v>
      </c>
      <c r="M756" s="55">
        <v>3</v>
      </c>
      <c r="N756" s="55"/>
      <c r="O756" s="55">
        <v>-1</v>
      </c>
      <c r="P756" s="55"/>
      <c r="Q756" s="55"/>
      <c r="R756" s="55"/>
      <c r="S756" s="55"/>
      <c r="T756" s="55"/>
      <c r="U756" s="55"/>
      <c r="V756" s="55"/>
      <c r="W756" s="55">
        <v>72.400000000000006</v>
      </c>
      <c r="X756" s="55">
        <v>1</v>
      </c>
      <c r="Y756" s="55">
        <v>72.400000000000006</v>
      </c>
      <c r="Z756" s="55"/>
      <c r="AA756" s="55"/>
      <c r="AB756" s="55"/>
    </row>
    <row r="757" spans="1:88">
      <c r="A757" s="55">
        <v>50</v>
      </c>
      <c r="B757" s="55">
        <v>0</v>
      </c>
      <c r="C757" s="55">
        <v>0</v>
      </c>
      <c r="D757" s="55">
        <v>1</v>
      </c>
      <c r="E757" s="55">
        <v>208</v>
      </c>
      <c r="F757" s="55">
        <f>Source!V734</f>
        <v>0</v>
      </c>
      <c r="G757" s="55" t="s">
        <v>204</v>
      </c>
      <c r="H757" s="55" t="s">
        <v>205</v>
      </c>
      <c r="I757" s="55"/>
      <c r="J757" s="55"/>
      <c r="K757" s="55">
        <v>208</v>
      </c>
      <c r="L757" s="55">
        <v>22</v>
      </c>
      <c r="M757" s="55">
        <v>3</v>
      </c>
      <c r="N757" s="55"/>
      <c r="O757" s="55">
        <v>-1</v>
      </c>
      <c r="P757" s="55"/>
      <c r="Q757" s="55"/>
      <c r="R757" s="55"/>
      <c r="S757" s="55"/>
      <c r="T757" s="55"/>
      <c r="U757" s="55"/>
      <c r="V757" s="55"/>
      <c r="W757" s="55">
        <v>0</v>
      </c>
      <c r="X757" s="55">
        <v>1</v>
      </c>
      <c r="Y757" s="55">
        <v>0</v>
      </c>
      <c r="Z757" s="55"/>
      <c r="AA757" s="55"/>
      <c r="AB757" s="55"/>
    </row>
    <row r="758" spans="1:88">
      <c r="A758" s="55">
        <v>50</v>
      </c>
      <c r="B758" s="55">
        <v>0</v>
      </c>
      <c r="C758" s="55">
        <v>0</v>
      </c>
      <c r="D758" s="55">
        <v>1</v>
      </c>
      <c r="E758" s="55">
        <v>209</v>
      </c>
      <c r="F758" s="55">
        <f>ROUND(Source!W734,O758)</f>
        <v>0</v>
      </c>
      <c r="G758" s="55" t="s">
        <v>206</v>
      </c>
      <c r="H758" s="55" t="s">
        <v>207</v>
      </c>
      <c r="I758" s="55"/>
      <c r="J758" s="55"/>
      <c r="K758" s="55">
        <v>209</v>
      </c>
      <c r="L758" s="55">
        <v>23</v>
      </c>
      <c r="M758" s="55">
        <v>3</v>
      </c>
      <c r="N758" s="55"/>
      <c r="O758" s="55">
        <v>2</v>
      </c>
      <c r="P758" s="55"/>
      <c r="Q758" s="55"/>
      <c r="R758" s="55"/>
      <c r="S758" s="55"/>
      <c r="T758" s="55"/>
      <c r="U758" s="55"/>
      <c r="V758" s="55"/>
      <c r="W758" s="55">
        <v>0</v>
      </c>
      <c r="X758" s="55">
        <v>1</v>
      </c>
      <c r="Y758" s="55">
        <v>0</v>
      </c>
      <c r="Z758" s="55"/>
      <c r="AA758" s="55"/>
      <c r="AB758" s="55"/>
    </row>
    <row r="759" spans="1:88">
      <c r="A759" s="55">
        <v>50</v>
      </c>
      <c r="B759" s="55">
        <v>0</v>
      </c>
      <c r="C759" s="55">
        <v>0</v>
      </c>
      <c r="D759" s="55">
        <v>1</v>
      </c>
      <c r="E759" s="55">
        <v>233</v>
      </c>
      <c r="F759" s="55">
        <f>ROUND(Source!BD734,O759)</f>
        <v>0</v>
      </c>
      <c r="G759" s="55" t="s">
        <v>208</v>
      </c>
      <c r="H759" s="55" t="s">
        <v>209</v>
      </c>
      <c r="I759" s="55"/>
      <c r="J759" s="55"/>
      <c r="K759" s="55">
        <v>233</v>
      </c>
      <c r="L759" s="55">
        <v>24</v>
      </c>
      <c r="M759" s="55">
        <v>3</v>
      </c>
      <c r="N759" s="55"/>
      <c r="O759" s="55">
        <v>2</v>
      </c>
      <c r="P759" s="55"/>
      <c r="Q759" s="55"/>
      <c r="R759" s="55"/>
      <c r="S759" s="55"/>
      <c r="T759" s="55"/>
      <c r="U759" s="55"/>
      <c r="V759" s="55"/>
      <c r="W759" s="55">
        <v>0</v>
      </c>
      <c r="X759" s="55">
        <v>1</v>
      </c>
      <c r="Y759" s="55">
        <v>0</v>
      </c>
      <c r="Z759" s="55"/>
      <c r="AA759" s="55"/>
      <c r="AB759" s="55"/>
    </row>
    <row r="760" spans="1:88">
      <c r="A760" s="55">
        <v>50</v>
      </c>
      <c r="B760" s="55">
        <v>0</v>
      </c>
      <c r="C760" s="55">
        <v>0</v>
      </c>
      <c r="D760" s="55">
        <v>1</v>
      </c>
      <c r="E760" s="55">
        <v>210</v>
      </c>
      <c r="F760" s="55">
        <f>ROUND(Source!X734,O760)</f>
        <v>12973.52</v>
      </c>
      <c r="G760" s="55" t="s">
        <v>210</v>
      </c>
      <c r="H760" s="55" t="s">
        <v>211</v>
      </c>
      <c r="I760" s="55"/>
      <c r="J760" s="55"/>
      <c r="K760" s="55">
        <v>210</v>
      </c>
      <c r="L760" s="55">
        <v>25</v>
      </c>
      <c r="M760" s="55">
        <v>3</v>
      </c>
      <c r="N760" s="55"/>
      <c r="O760" s="55">
        <v>2</v>
      </c>
      <c r="P760" s="55"/>
      <c r="Q760" s="55"/>
      <c r="R760" s="55"/>
      <c r="S760" s="55"/>
      <c r="T760" s="55"/>
      <c r="U760" s="55"/>
      <c r="V760" s="55"/>
      <c r="W760" s="55">
        <v>12973.52</v>
      </c>
      <c r="X760" s="55">
        <v>1</v>
      </c>
      <c r="Y760" s="55">
        <v>12973.52</v>
      </c>
      <c r="Z760" s="55"/>
      <c r="AA760" s="55"/>
      <c r="AB760" s="55"/>
    </row>
    <row r="761" spans="1:88">
      <c r="A761" s="55">
        <v>50</v>
      </c>
      <c r="B761" s="55">
        <v>0</v>
      </c>
      <c r="C761" s="55">
        <v>0</v>
      </c>
      <c r="D761" s="55">
        <v>1</v>
      </c>
      <c r="E761" s="55">
        <v>211</v>
      </c>
      <c r="F761" s="55">
        <f>ROUND(Source!Y734,O761)</f>
        <v>1853.36</v>
      </c>
      <c r="G761" s="55" t="s">
        <v>212</v>
      </c>
      <c r="H761" s="55" t="s">
        <v>213</v>
      </c>
      <c r="I761" s="55"/>
      <c r="J761" s="55"/>
      <c r="K761" s="55">
        <v>211</v>
      </c>
      <c r="L761" s="55">
        <v>26</v>
      </c>
      <c r="M761" s="55">
        <v>3</v>
      </c>
      <c r="N761" s="55"/>
      <c r="O761" s="55">
        <v>2</v>
      </c>
      <c r="P761" s="55"/>
      <c r="Q761" s="55"/>
      <c r="R761" s="55"/>
      <c r="S761" s="55"/>
      <c r="T761" s="55"/>
      <c r="U761" s="55"/>
      <c r="V761" s="55"/>
      <c r="W761" s="55">
        <v>1853.36</v>
      </c>
      <c r="X761" s="55">
        <v>1</v>
      </c>
      <c r="Y761" s="55">
        <v>1853.36</v>
      </c>
      <c r="Z761" s="55"/>
      <c r="AA761" s="55"/>
      <c r="AB761" s="55"/>
    </row>
    <row r="762" spans="1:88">
      <c r="A762" s="55">
        <v>50</v>
      </c>
      <c r="B762" s="55">
        <v>0</v>
      </c>
      <c r="C762" s="55">
        <v>0</v>
      </c>
      <c r="D762" s="55">
        <v>1</v>
      </c>
      <c r="E762" s="55">
        <v>224</v>
      </c>
      <c r="F762" s="55">
        <f>ROUND(Source!AR734,O762)</f>
        <v>214050.2</v>
      </c>
      <c r="G762" s="55" t="s">
        <v>214</v>
      </c>
      <c r="H762" s="55" t="s">
        <v>215</v>
      </c>
      <c r="I762" s="55"/>
      <c r="J762" s="55"/>
      <c r="K762" s="55">
        <v>224</v>
      </c>
      <c r="L762" s="55">
        <v>27</v>
      </c>
      <c r="M762" s="55">
        <v>3</v>
      </c>
      <c r="N762" s="55"/>
      <c r="O762" s="55">
        <v>2</v>
      </c>
      <c r="P762" s="55"/>
      <c r="Q762" s="55"/>
      <c r="R762" s="55"/>
      <c r="S762" s="55"/>
      <c r="T762" s="55"/>
      <c r="U762" s="55"/>
      <c r="V762" s="55"/>
      <c r="W762" s="55">
        <v>214050.2</v>
      </c>
      <c r="X762" s="55">
        <v>1</v>
      </c>
      <c r="Y762" s="55">
        <v>214050.2</v>
      </c>
      <c r="Z762" s="55"/>
      <c r="AA762" s="55"/>
      <c r="AB762" s="55"/>
    </row>
    <row r="763" spans="1:88">
      <c r="A763" s="55">
        <v>50</v>
      </c>
      <c r="B763" s="55">
        <v>1</v>
      </c>
      <c r="C763" s="55">
        <v>0</v>
      </c>
      <c r="D763" s="55">
        <v>2</v>
      </c>
      <c r="E763" s="55">
        <v>0</v>
      </c>
      <c r="F763" s="55">
        <f>ROUND(F762,O763)</f>
        <v>214050.2</v>
      </c>
      <c r="G763" s="55" t="s">
        <v>216</v>
      </c>
      <c r="H763" s="55" t="s">
        <v>217</v>
      </c>
      <c r="I763" s="55"/>
      <c r="J763" s="55"/>
      <c r="K763" s="55">
        <v>212</v>
      </c>
      <c r="L763" s="55">
        <v>28</v>
      </c>
      <c r="M763" s="55">
        <v>0</v>
      </c>
      <c r="N763" s="55"/>
      <c r="O763" s="55">
        <v>2</v>
      </c>
      <c r="P763" s="55"/>
      <c r="Q763" s="55"/>
      <c r="R763" s="55"/>
      <c r="S763" s="55"/>
      <c r="T763" s="55"/>
      <c r="U763" s="55"/>
      <c r="V763" s="55"/>
      <c r="W763" s="55">
        <v>214050.2</v>
      </c>
      <c r="X763" s="55">
        <v>1</v>
      </c>
      <c r="Y763" s="55">
        <v>214050.2</v>
      </c>
      <c r="Z763" s="55"/>
      <c r="AA763" s="55"/>
      <c r="AB763" s="55"/>
    </row>
    <row r="764" spans="1:88">
      <c r="A764" s="55">
        <v>50</v>
      </c>
      <c r="B764" s="55">
        <v>1</v>
      </c>
      <c r="C764" s="55">
        <v>0</v>
      </c>
      <c r="D764" s="55">
        <v>2</v>
      </c>
      <c r="E764" s="55">
        <v>0</v>
      </c>
      <c r="F764" s="55">
        <f>ROUND(F763*0.2,O764)</f>
        <v>42810.04</v>
      </c>
      <c r="G764" s="55" t="s">
        <v>218</v>
      </c>
      <c r="H764" s="55" t="s">
        <v>219</v>
      </c>
      <c r="I764" s="55"/>
      <c r="J764" s="55"/>
      <c r="K764" s="55">
        <v>212</v>
      </c>
      <c r="L764" s="55">
        <v>29</v>
      </c>
      <c r="M764" s="55">
        <v>0</v>
      </c>
      <c r="N764" s="55"/>
      <c r="O764" s="55">
        <v>2</v>
      </c>
      <c r="P764" s="55"/>
      <c r="Q764" s="55"/>
      <c r="R764" s="55"/>
      <c r="S764" s="55"/>
      <c r="T764" s="55"/>
      <c r="U764" s="55"/>
      <c r="V764" s="55"/>
      <c r="W764" s="55">
        <v>42810.04</v>
      </c>
      <c r="X764" s="55">
        <v>1</v>
      </c>
      <c r="Y764" s="55">
        <v>42810.04</v>
      </c>
      <c r="Z764" s="55"/>
      <c r="AA764" s="55"/>
      <c r="AB764" s="55"/>
    </row>
    <row r="765" spans="1:88">
      <c r="A765" s="55">
        <v>50</v>
      </c>
      <c r="B765" s="55">
        <v>1</v>
      </c>
      <c r="C765" s="55">
        <v>0</v>
      </c>
      <c r="D765" s="55">
        <v>2</v>
      </c>
      <c r="E765" s="55">
        <v>213</v>
      </c>
      <c r="F765" s="55">
        <f>ROUND(F763+F764,O765)</f>
        <v>256860.24</v>
      </c>
      <c r="G765" s="55" t="s">
        <v>220</v>
      </c>
      <c r="H765" s="55" t="s">
        <v>214</v>
      </c>
      <c r="I765" s="55"/>
      <c r="J765" s="55"/>
      <c r="K765" s="55">
        <v>212</v>
      </c>
      <c r="L765" s="55">
        <v>30</v>
      </c>
      <c r="M765" s="55">
        <v>0</v>
      </c>
      <c r="N765" s="55"/>
      <c r="O765" s="55">
        <v>2</v>
      </c>
      <c r="P765" s="55"/>
      <c r="Q765" s="55"/>
      <c r="R765" s="55"/>
      <c r="S765" s="55"/>
      <c r="T765" s="55"/>
      <c r="U765" s="55"/>
      <c r="V765" s="55"/>
      <c r="W765" s="55">
        <v>256860.24</v>
      </c>
      <c r="X765" s="55">
        <v>1</v>
      </c>
      <c r="Y765" s="55">
        <v>256860.24</v>
      </c>
      <c r="Z765" s="55"/>
      <c r="AA765" s="55"/>
      <c r="AB765" s="55"/>
    </row>
    <row r="766" spans="1:88">
      <c r="A766" s="55">
        <v>50</v>
      </c>
      <c r="B766" s="55">
        <v>1</v>
      </c>
      <c r="C766" s="55">
        <v>0</v>
      </c>
      <c r="D766" s="55">
        <v>2</v>
      </c>
      <c r="E766" s="55">
        <v>0</v>
      </c>
      <c r="F766" s="55">
        <f>ROUND(F765*0.5857501461,O766)</f>
        <v>150455.92000000001</v>
      </c>
      <c r="G766" s="55" t="s">
        <v>221</v>
      </c>
      <c r="H766" s="55" t="s">
        <v>222</v>
      </c>
      <c r="I766" s="55"/>
      <c r="J766" s="55"/>
      <c r="K766" s="55">
        <v>212</v>
      </c>
      <c r="L766" s="55">
        <v>31</v>
      </c>
      <c r="M766" s="55">
        <v>0</v>
      </c>
      <c r="N766" s="55"/>
      <c r="O766" s="55">
        <v>2</v>
      </c>
      <c r="P766" s="55"/>
      <c r="Q766" s="55"/>
      <c r="R766" s="55"/>
      <c r="S766" s="55"/>
      <c r="T766" s="55"/>
      <c r="U766" s="55"/>
      <c r="V766" s="55"/>
      <c r="W766" s="55">
        <v>150455.92000000001</v>
      </c>
      <c r="X766" s="55">
        <v>1</v>
      </c>
      <c r="Y766" s="55">
        <v>150455.92000000001</v>
      </c>
      <c r="Z766" s="55"/>
      <c r="AA766" s="55"/>
      <c r="AB766" s="55"/>
    </row>
    <row r="768" spans="1:88">
      <c r="A768" s="52">
        <v>4</v>
      </c>
      <c r="B768" s="52">
        <v>1</v>
      </c>
      <c r="C768" s="52"/>
      <c r="D768" s="52">
        <f>ROW(A858)</f>
        <v>858</v>
      </c>
      <c r="E768" s="52"/>
      <c r="F768" s="52" t="s">
        <v>138</v>
      </c>
      <c r="G768" s="52" t="s">
        <v>73</v>
      </c>
      <c r="H768" s="52"/>
      <c r="I768" s="52">
        <v>0</v>
      </c>
      <c r="J768" s="52"/>
      <c r="K768" s="52">
        <v>0</v>
      </c>
      <c r="L768" s="52"/>
      <c r="M768" s="52"/>
      <c r="N768" s="52"/>
      <c r="O768" s="52"/>
      <c r="P768" s="52"/>
      <c r="Q768" s="52"/>
      <c r="R768" s="52"/>
      <c r="S768" s="52">
        <v>0</v>
      </c>
      <c r="T768" s="52"/>
      <c r="U768" s="52"/>
      <c r="V768" s="52">
        <v>0</v>
      </c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>
        <v>0</v>
      </c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>
        <v>0</v>
      </c>
    </row>
    <row r="770" spans="1:245">
      <c r="A770" s="53">
        <v>52</v>
      </c>
      <c r="B770" s="53">
        <f t="shared" ref="B770:G770" si="702">B858</f>
        <v>1</v>
      </c>
      <c r="C770" s="53">
        <f t="shared" si="702"/>
        <v>4</v>
      </c>
      <c r="D770" s="53">
        <f t="shared" si="702"/>
        <v>768</v>
      </c>
      <c r="E770" s="53">
        <f t="shared" si="702"/>
        <v>0</v>
      </c>
      <c r="F770" s="53" t="str">
        <f t="shared" si="702"/>
        <v>Новый раздел</v>
      </c>
      <c r="G770" s="53" t="str">
        <f t="shared" si="702"/>
        <v>Ореховское кладбище, Шипиловский проезд</v>
      </c>
      <c r="H770" s="53"/>
      <c r="I770" s="53"/>
      <c r="J770" s="53"/>
      <c r="K770" s="53"/>
      <c r="L770" s="53"/>
      <c r="M770" s="53"/>
      <c r="N770" s="53"/>
      <c r="O770" s="53">
        <f t="shared" ref="O770:AT770" si="703">O858</f>
        <v>92624.71</v>
      </c>
      <c r="P770" s="53">
        <f t="shared" si="703"/>
        <v>49365</v>
      </c>
      <c r="Q770" s="53">
        <f t="shared" si="703"/>
        <v>33992.910000000003</v>
      </c>
      <c r="R770" s="53">
        <f t="shared" si="703"/>
        <v>17713.080000000002</v>
      </c>
      <c r="S770" s="53">
        <f t="shared" si="703"/>
        <v>9266.7999999999993</v>
      </c>
      <c r="T770" s="53">
        <f t="shared" si="703"/>
        <v>0</v>
      </c>
      <c r="U770" s="53">
        <f t="shared" si="703"/>
        <v>36.200000000000003</v>
      </c>
      <c r="V770" s="53">
        <f t="shared" si="703"/>
        <v>0</v>
      </c>
      <c r="W770" s="53">
        <f t="shared" si="703"/>
        <v>0</v>
      </c>
      <c r="X770" s="53">
        <f t="shared" si="703"/>
        <v>6486.76</v>
      </c>
      <c r="Y770" s="53">
        <f t="shared" si="703"/>
        <v>926.68</v>
      </c>
      <c r="Z770" s="53">
        <f t="shared" si="703"/>
        <v>0</v>
      </c>
      <c r="AA770" s="53">
        <f t="shared" si="703"/>
        <v>0</v>
      </c>
      <c r="AB770" s="53">
        <f t="shared" si="703"/>
        <v>0</v>
      </c>
      <c r="AC770" s="53">
        <f t="shared" si="703"/>
        <v>0</v>
      </c>
      <c r="AD770" s="53">
        <f t="shared" si="703"/>
        <v>0</v>
      </c>
      <c r="AE770" s="53">
        <f t="shared" si="703"/>
        <v>0</v>
      </c>
      <c r="AF770" s="53">
        <f t="shared" si="703"/>
        <v>0</v>
      </c>
      <c r="AG770" s="53">
        <f t="shared" si="703"/>
        <v>0</v>
      </c>
      <c r="AH770" s="53">
        <f t="shared" si="703"/>
        <v>0</v>
      </c>
      <c r="AI770" s="53">
        <f t="shared" si="703"/>
        <v>0</v>
      </c>
      <c r="AJ770" s="53">
        <f t="shared" si="703"/>
        <v>0</v>
      </c>
      <c r="AK770" s="53">
        <f t="shared" si="703"/>
        <v>0</v>
      </c>
      <c r="AL770" s="53">
        <f t="shared" si="703"/>
        <v>0</v>
      </c>
      <c r="AM770" s="53">
        <f t="shared" si="703"/>
        <v>0</v>
      </c>
      <c r="AN770" s="53">
        <f t="shared" si="703"/>
        <v>0</v>
      </c>
      <c r="AO770" s="53">
        <f t="shared" si="703"/>
        <v>0</v>
      </c>
      <c r="AP770" s="53">
        <f t="shared" si="703"/>
        <v>0</v>
      </c>
      <c r="AQ770" s="53">
        <f t="shared" si="703"/>
        <v>0</v>
      </c>
      <c r="AR770" s="53">
        <f t="shared" si="703"/>
        <v>107025.1</v>
      </c>
      <c r="AS770" s="53">
        <f t="shared" si="703"/>
        <v>0</v>
      </c>
      <c r="AT770" s="53">
        <f t="shared" si="703"/>
        <v>0</v>
      </c>
      <c r="AU770" s="53">
        <f t="shared" ref="AU770:BZ770" si="704">AU858</f>
        <v>107025.1</v>
      </c>
      <c r="AV770" s="53">
        <f t="shared" si="704"/>
        <v>49365</v>
      </c>
      <c r="AW770" s="53">
        <f t="shared" si="704"/>
        <v>49365</v>
      </c>
      <c r="AX770" s="53">
        <f t="shared" si="704"/>
        <v>0</v>
      </c>
      <c r="AY770" s="53">
        <f t="shared" si="704"/>
        <v>49365</v>
      </c>
      <c r="AZ770" s="53">
        <f t="shared" si="704"/>
        <v>0</v>
      </c>
      <c r="BA770" s="53">
        <f t="shared" si="704"/>
        <v>0</v>
      </c>
      <c r="BB770" s="53">
        <f t="shared" si="704"/>
        <v>0</v>
      </c>
      <c r="BC770" s="53">
        <f t="shared" si="704"/>
        <v>0</v>
      </c>
      <c r="BD770" s="53">
        <f t="shared" si="704"/>
        <v>0</v>
      </c>
      <c r="BE770" s="53">
        <f t="shared" si="704"/>
        <v>0</v>
      </c>
      <c r="BF770" s="53">
        <f t="shared" si="704"/>
        <v>0</v>
      </c>
      <c r="BG770" s="53">
        <f t="shared" si="704"/>
        <v>0</v>
      </c>
      <c r="BH770" s="53">
        <f t="shared" si="704"/>
        <v>0</v>
      </c>
      <c r="BI770" s="53">
        <f t="shared" si="704"/>
        <v>0</v>
      </c>
      <c r="BJ770" s="53">
        <f t="shared" si="704"/>
        <v>0</v>
      </c>
      <c r="BK770" s="53">
        <f t="shared" si="704"/>
        <v>0</v>
      </c>
      <c r="BL770" s="53">
        <f t="shared" si="704"/>
        <v>0</v>
      </c>
      <c r="BM770" s="53">
        <f t="shared" si="704"/>
        <v>0</v>
      </c>
      <c r="BN770" s="53">
        <f t="shared" si="704"/>
        <v>0</v>
      </c>
      <c r="BO770" s="53">
        <f t="shared" si="704"/>
        <v>0</v>
      </c>
      <c r="BP770" s="53">
        <f t="shared" si="704"/>
        <v>0</v>
      </c>
      <c r="BQ770" s="53">
        <f t="shared" si="704"/>
        <v>0</v>
      </c>
      <c r="BR770" s="53">
        <f t="shared" si="704"/>
        <v>0</v>
      </c>
      <c r="BS770" s="53">
        <f t="shared" si="704"/>
        <v>0</v>
      </c>
      <c r="BT770" s="53">
        <f t="shared" si="704"/>
        <v>0</v>
      </c>
      <c r="BU770" s="53">
        <f t="shared" si="704"/>
        <v>0</v>
      </c>
      <c r="BV770" s="53">
        <f t="shared" si="704"/>
        <v>0</v>
      </c>
      <c r="BW770" s="53">
        <f t="shared" si="704"/>
        <v>0</v>
      </c>
      <c r="BX770" s="53">
        <f t="shared" si="704"/>
        <v>0</v>
      </c>
      <c r="BY770" s="53">
        <f t="shared" si="704"/>
        <v>0</v>
      </c>
      <c r="BZ770" s="53">
        <f t="shared" si="704"/>
        <v>0</v>
      </c>
      <c r="CA770" s="53">
        <f t="shared" ref="CA770:DF770" si="705">CA858</f>
        <v>0</v>
      </c>
      <c r="CB770" s="53">
        <f t="shared" si="705"/>
        <v>0</v>
      </c>
      <c r="CC770" s="53">
        <f t="shared" si="705"/>
        <v>0</v>
      </c>
      <c r="CD770" s="53">
        <f t="shared" si="705"/>
        <v>0</v>
      </c>
      <c r="CE770" s="53">
        <f t="shared" si="705"/>
        <v>0</v>
      </c>
      <c r="CF770" s="53">
        <f t="shared" si="705"/>
        <v>0</v>
      </c>
      <c r="CG770" s="53">
        <f t="shared" si="705"/>
        <v>0</v>
      </c>
      <c r="CH770" s="53">
        <f t="shared" si="705"/>
        <v>0</v>
      </c>
      <c r="CI770" s="53">
        <f t="shared" si="705"/>
        <v>0</v>
      </c>
      <c r="CJ770" s="53">
        <f t="shared" si="705"/>
        <v>0</v>
      </c>
      <c r="CK770" s="53">
        <f t="shared" si="705"/>
        <v>0</v>
      </c>
      <c r="CL770" s="53">
        <f t="shared" si="705"/>
        <v>0</v>
      </c>
      <c r="CM770" s="53">
        <f t="shared" si="705"/>
        <v>0</v>
      </c>
      <c r="CN770" s="53">
        <f t="shared" si="705"/>
        <v>0</v>
      </c>
      <c r="CO770" s="53">
        <f t="shared" si="705"/>
        <v>0</v>
      </c>
      <c r="CP770" s="53">
        <f t="shared" si="705"/>
        <v>0</v>
      </c>
      <c r="CQ770" s="53">
        <f t="shared" si="705"/>
        <v>0</v>
      </c>
      <c r="CR770" s="53">
        <f t="shared" si="705"/>
        <v>0</v>
      </c>
      <c r="CS770" s="53">
        <f t="shared" si="705"/>
        <v>0</v>
      </c>
      <c r="CT770" s="53">
        <f t="shared" si="705"/>
        <v>0</v>
      </c>
      <c r="CU770" s="53">
        <f t="shared" si="705"/>
        <v>0</v>
      </c>
      <c r="CV770" s="53">
        <f t="shared" si="705"/>
        <v>0</v>
      </c>
      <c r="CW770" s="53">
        <f t="shared" si="705"/>
        <v>0</v>
      </c>
      <c r="CX770" s="53">
        <f t="shared" si="705"/>
        <v>0</v>
      </c>
      <c r="CY770" s="53">
        <f t="shared" si="705"/>
        <v>0</v>
      </c>
      <c r="CZ770" s="53">
        <f t="shared" si="705"/>
        <v>0</v>
      </c>
      <c r="DA770" s="53">
        <f t="shared" si="705"/>
        <v>0</v>
      </c>
      <c r="DB770" s="53">
        <f t="shared" si="705"/>
        <v>0</v>
      </c>
      <c r="DC770" s="53">
        <f t="shared" si="705"/>
        <v>0</v>
      </c>
      <c r="DD770" s="53">
        <f t="shared" si="705"/>
        <v>0</v>
      </c>
      <c r="DE770" s="53">
        <f t="shared" si="705"/>
        <v>0</v>
      </c>
      <c r="DF770" s="53">
        <f t="shared" si="705"/>
        <v>0</v>
      </c>
      <c r="DG770" s="54">
        <f t="shared" ref="DG770:EL770" si="706">DG858</f>
        <v>0</v>
      </c>
      <c r="DH770" s="54">
        <f t="shared" si="706"/>
        <v>0</v>
      </c>
      <c r="DI770" s="54">
        <f t="shared" si="706"/>
        <v>0</v>
      </c>
      <c r="DJ770" s="54">
        <f t="shared" si="706"/>
        <v>0</v>
      </c>
      <c r="DK770" s="54">
        <f t="shared" si="706"/>
        <v>0</v>
      </c>
      <c r="DL770" s="54">
        <f t="shared" si="706"/>
        <v>0</v>
      </c>
      <c r="DM770" s="54">
        <f t="shared" si="706"/>
        <v>0</v>
      </c>
      <c r="DN770" s="54">
        <f t="shared" si="706"/>
        <v>0</v>
      </c>
      <c r="DO770" s="54">
        <f t="shared" si="706"/>
        <v>0</v>
      </c>
      <c r="DP770" s="54">
        <f t="shared" si="706"/>
        <v>0</v>
      </c>
      <c r="DQ770" s="54">
        <f t="shared" si="706"/>
        <v>0</v>
      </c>
      <c r="DR770" s="54">
        <f t="shared" si="706"/>
        <v>0</v>
      </c>
      <c r="DS770" s="54">
        <f t="shared" si="706"/>
        <v>0</v>
      </c>
      <c r="DT770" s="54">
        <f t="shared" si="706"/>
        <v>0</v>
      </c>
      <c r="DU770" s="54">
        <f t="shared" si="706"/>
        <v>0</v>
      </c>
      <c r="DV770" s="54">
        <f t="shared" si="706"/>
        <v>0</v>
      </c>
      <c r="DW770" s="54">
        <f t="shared" si="706"/>
        <v>0</v>
      </c>
      <c r="DX770" s="54">
        <f t="shared" si="706"/>
        <v>0</v>
      </c>
      <c r="DY770" s="54">
        <f t="shared" si="706"/>
        <v>0</v>
      </c>
      <c r="DZ770" s="54">
        <f t="shared" si="706"/>
        <v>0</v>
      </c>
      <c r="EA770" s="54">
        <f t="shared" si="706"/>
        <v>0</v>
      </c>
      <c r="EB770" s="54">
        <f t="shared" si="706"/>
        <v>0</v>
      </c>
      <c r="EC770" s="54">
        <f t="shared" si="706"/>
        <v>0</v>
      </c>
      <c r="ED770" s="54">
        <f t="shared" si="706"/>
        <v>0</v>
      </c>
      <c r="EE770" s="54">
        <f t="shared" si="706"/>
        <v>0</v>
      </c>
      <c r="EF770" s="54">
        <f t="shared" si="706"/>
        <v>0</v>
      </c>
      <c r="EG770" s="54">
        <f t="shared" si="706"/>
        <v>0</v>
      </c>
      <c r="EH770" s="54">
        <f t="shared" si="706"/>
        <v>0</v>
      </c>
      <c r="EI770" s="54">
        <f t="shared" si="706"/>
        <v>0</v>
      </c>
      <c r="EJ770" s="54">
        <f t="shared" si="706"/>
        <v>0</v>
      </c>
      <c r="EK770" s="54">
        <f t="shared" si="706"/>
        <v>0</v>
      </c>
      <c r="EL770" s="54">
        <f t="shared" si="706"/>
        <v>0</v>
      </c>
      <c r="EM770" s="54">
        <f t="shared" ref="EM770:FR770" si="707">EM858</f>
        <v>0</v>
      </c>
      <c r="EN770" s="54">
        <f t="shared" si="707"/>
        <v>0</v>
      </c>
      <c r="EO770" s="54">
        <f t="shared" si="707"/>
        <v>0</v>
      </c>
      <c r="EP770" s="54">
        <f t="shared" si="707"/>
        <v>0</v>
      </c>
      <c r="EQ770" s="54">
        <f t="shared" si="707"/>
        <v>0</v>
      </c>
      <c r="ER770" s="54">
        <f t="shared" si="707"/>
        <v>0</v>
      </c>
      <c r="ES770" s="54">
        <f t="shared" si="707"/>
        <v>0</v>
      </c>
      <c r="ET770" s="54">
        <f t="shared" si="707"/>
        <v>0</v>
      </c>
      <c r="EU770" s="54">
        <f t="shared" si="707"/>
        <v>0</v>
      </c>
      <c r="EV770" s="54">
        <f t="shared" si="707"/>
        <v>0</v>
      </c>
      <c r="EW770" s="54">
        <f t="shared" si="707"/>
        <v>0</v>
      </c>
      <c r="EX770" s="54">
        <f t="shared" si="707"/>
        <v>0</v>
      </c>
      <c r="EY770" s="54">
        <f t="shared" si="707"/>
        <v>0</v>
      </c>
      <c r="EZ770" s="54">
        <f t="shared" si="707"/>
        <v>0</v>
      </c>
      <c r="FA770" s="54">
        <f t="shared" si="707"/>
        <v>0</v>
      </c>
      <c r="FB770" s="54">
        <f t="shared" si="707"/>
        <v>0</v>
      </c>
      <c r="FC770" s="54">
        <f t="shared" si="707"/>
        <v>0</v>
      </c>
      <c r="FD770" s="54">
        <f t="shared" si="707"/>
        <v>0</v>
      </c>
      <c r="FE770" s="54">
        <f t="shared" si="707"/>
        <v>0</v>
      </c>
      <c r="FF770" s="54">
        <f t="shared" si="707"/>
        <v>0</v>
      </c>
      <c r="FG770" s="54">
        <f t="shared" si="707"/>
        <v>0</v>
      </c>
      <c r="FH770" s="54">
        <f t="shared" si="707"/>
        <v>0</v>
      </c>
      <c r="FI770" s="54">
        <f t="shared" si="707"/>
        <v>0</v>
      </c>
      <c r="FJ770" s="54">
        <f t="shared" si="707"/>
        <v>0</v>
      </c>
      <c r="FK770" s="54">
        <f t="shared" si="707"/>
        <v>0</v>
      </c>
      <c r="FL770" s="54">
        <f t="shared" si="707"/>
        <v>0</v>
      </c>
      <c r="FM770" s="54">
        <f t="shared" si="707"/>
        <v>0</v>
      </c>
      <c r="FN770" s="54">
        <f t="shared" si="707"/>
        <v>0</v>
      </c>
      <c r="FO770" s="54">
        <f t="shared" si="707"/>
        <v>0</v>
      </c>
      <c r="FP770" s="54">
        <f t="shared" si="707"/>
        <v>0</v>
      </c>
      <c r="FQ770" s="54">
        <f t="shared" si="707"/>
        <v>0</v>
      </c>
      <c r="FR770" s="54">
        <f t="shared" si="707"/>
        <v>0</v>
      </c>
      <c r="FS770" s="54">
        <f t="shared" ref="FS770:GX770" si="708">FS858</f>
        <v>0</v>
      </c>
      <c r="FT770" s="54">
        <f t="shared" si="708"/>
        <v>0</v>
      </c>
      <c r="FU770" s="54">
        <f t="shared" si="708"/>
        <v>0</v>
      </c>
      <c r="FV770" s="54">
        <f t="shared" si="708"/>
        <v>0</v>
      </c>
      <c r="FW770" s="54">
        <f t="shared" si="708"/>
        <v>0</v>
      </c>
      <c r="FX770" s="54">
        <f t="shared" si="708"/>
        <v>0</v>
      </c>
      <c r="FY770" s="54">
        <f t="shared" si="708"/>
        <v>0</v>
      </c>
      <c r="FZ770" s="54">
        <f t="shared" si="708"/>
        <v>0</v>
      </c>
      <c r="GA770" s="54">
        <f t="shared" si="708"/>
        <v>0</v>
      </c>
      <c r="GB770" s="54">
        <f t="shared" si="708"/>
        <v>0</v>
      </c>
      <c r="GC770" s="54">
        <f t="shared" si="708"/>
        <v>0</v>
      </c>
      <c r="GD770" s="54">
        <f t="shared" si="708"/>
        <v>0</v>
      </c>
      <c r="GE770" s="54">
        <f t="shared" si="708"/>
        <v>0</v>
      </c>
      <c r="GF770" s="54">
        <f t="shared" si="708"/>
        <v>0</v>
      </c>
      <c r="GG770" s="54">
        <f t="shared" si="708"/>
        <v>0</v>
      </c>
      <c r="GH770" s="54">
        <f t="shared" si="708"/>
        <v>0</v>
      </c>
      <c r="GI770" s="54">
        <f t="shared" si="708"/>
        <v>0</v>
      </c>
      <c r="GJ770" s="54">
        <f t="shared" si="708"/>
        <v>0</v>
      </c>
      <c r="GK770" s="54">
        <f t="shared" si="708"/>
        <v>0</v>
      </c>
      <c r="GL770" s="54">
        <f t="shared" si="708"/>
        <v>0</v>
      </c>
      <c r="GM770" s="54">
        <f t="shared" si="708"/>
        <v>0</v>
      </c>
      <c r="GN770" s="54">
        <f t="shared" si="708"/>
        <v>0</v>
      </c>
      <c r="GO770" s="54">
        <f t="shared" si="708"/>
        <v>0</v>
      </c>
      <c r="GP770" s="54">
        <f t="shared" si="708"/>
        <v>0</v>
      </c>
      <c r="GQ770" s="54">
        <f t="shared" si="708"/>
        <v>0</v>
      </c>
      <c r="GR770" s="54">
        <f t="shared" si="708"/>
        <v>0</v>
      </c>
      <c r="GS770" s="54">
        <f t="shared" si="708"/>
        <v>0</v>
      </c>
      <c r="GT770" s="54">
        <f t="shared" si="708"/>
        <v>0</v>
      </c>
      <c r="GU770" s="54">
        <f t="shared" si="708"/>
        <v>0</v>
      </c>
      <c r="GV770" s="54">
        <f t="shared" si="708"/>
        <v>0</v>
      </c>
      <c r="GW770" s="54">
        <f t="shared" si="708"/>
        <v>0</v>
      </c>
      <c r="GX770" s="54">
        <f t="shared" si="708"/>
        <v>0</v>
      </c>
    </row>
    <row r="772" spans="1:245">
      <c r="A772" s="52">
        <v>5</v>
      </c>
      <c r="B772" s="52">
        <v>1</v>
      </c>
      <c r="C772" s="52"/>
      <c r="D772" s="52">
        <f>ROW(A781)</f>
        <v>781</v>
      </c>
      <c r="E772" s="52"/>
      <c r="F772" s="52" t="s">
        <v>140</v>
      </c>
      <c r="G772" s="52" t="s">
        <v>236</v>
      </c>
      <c r="H772" s="52"/>
      <c r="I772" s="52">
        <v>0</v>
      </c>
      <c r="J772" s="52"/>
      <c r="K772" s="52">
        <v>0</v>
      </c>
      <c r="L772" s="52"/>
      <c r="M772" s="52"/>
      <c r="N772" s="52"/>
      <c r="O772" s="52"/>
      <c r="P772" s="52"/>
      <c r="Q772" s="52"/>
      <c r="R772" s="52"/>
      <c r="S772" s="52">
        <v>0</v>
      </c>
      <c r="T772" s="52"/>
      <c r="U772" s="52"/>
      <c r="V772" s="52">
        <v>0</v>
      </c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>
        <v>0</v>
      </c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>
        <v>0</v>
      </c>
    </row>
    <row r="774" spans="1:245">
      <c r="A774" s="53">
        <v>52</v>
      </c>
      <c r="B774" s="53">
        <f t="shared" ref="B774:G774" si="709">B781</f>
        <v>1</v>
      </c>
      <c r="C774" s="53">
        <f t="shared" si="709"/>
        <v>5</v>
      </c>
      <c r="D774" s="53">
        <f t="shared" si="709"/>
        <v>772</v>
      </c>
      <c r="E774" s="53">
        <f t="shared" si="709"/>
        <v>0</v>
      </c>
      <c r="F774" s="53" t="str">
        <f t="shared" si="709"/>
        <v>Новый подраздел</v>
      </c>
      <c r="G774" s="53" t="str">
        <f t="shared" si="709"/>
        <v>Ремонт асфальтобетонного покрытия - 100,0 м2</v>
      </c>
      <c r="H774" s="53"/>
      <c r="I774" s="53"/>
      <c r="J774" s="53"/>
      <c r="K774" s="53"/>
      <c r="L774" s="53"/>
      <c r="M774" s="53"/>
      <c r="N774" s="53"/>
      <c r="O774" s="53">
        <f t="shared" ref="O774:AT774" si="710">O781</f>
        <v>68111.210000000006</v>
      </c>
      <c r="P774" s="53">
        <f t="shared" si="710"/>
        <v>37874</v>
      </c>
      <c r="Q774" s="53">
        <f t="shared" si="710"/>
        <v>23933.21</v>
      </c>
      <c r="R774" s="53">
        <f t="shared" si="710"/>
        <v>12183.24</v>
      </c>
      <c r="S774" s="53">
        <f t="shared" si="710"/>
        <v>6304</v>
      </c>
      <c r="T774" s="53">
        <f t="shared" si="710"/>
        <v>0</v>
      </c>
      <c r="U774" s="53">
        <f t="shared" si="710"/>
        <v>23</v>
      </c>
      <c r="V774" s="53">
        <f t="shared" si="710"/>
        <v>0</v>
      </c>
      <c r="W774" s="53">
        <f t="shared" si="710"/>
        <v>0</v>
      </c>
      <c r="X774" s="53">
        <f t="shared" si="710"/>
        <v>4412.8</v>
      </c>
      <c r="Y774" s="53">
        <f t="shared" si="710"/>
        <v>630.4</v>
      </c>
      <c r="Z774" s="53">
        <f t="shared" si="710"/>
        <v>0</v>
      </c>
      <c r="AA774" s="53">
        <f t="shared" si="710"/>
        <v>0</v>
      </c>
      <c r="AB774" s="53">
        <f t="shared" si="710"/>
        <v>68111.210000000006</v>
      </c>
      <c r="AC774" s="53">
        <f t="shared" si="710"/>
        <v>37874</v>
      </c>
      <c r="AD774" s="53">
        <f t="shared" si="710"/>
        <v>23933.21</v>
      </c>
      <c r="AE774" s="53">
        <f t="shared" si="710"/>
        <v>12183.24</v>
      </c>
      <c r="AF774" s="53">
        <f t="shared" si="710"/>
        <v>6304</v>
      </c>
      <c r="AG774" s="53">
        <f t="shared" si="710"/>
        <v>0</v>
      </c>
      <c r="AH774" s="53">
        <f t="shared" si="710"/>
        <v>23</v>
      </c>
      <c r="AI774" s="53">
        <f t="shared" si="710"/>
        <v>0</v>
      </c>
      <c r="AJ774" s="53">
        <f t="shared" si="710"/>
        <v>0</v>
      </c>
      <c r="AK774" s="53">
        <f t="shared" si="710"/>
        <v>4412.8</v>
      </c>
      <c r="AL774" s="53">
        <f t="shared" si="710"/>
        <v>630.4</v>
      </c>
      <c r="AM774" s="53">
        <f t="shared" si="710"/>
        <v>0</v>
      </c>
      <c r="AN774" s="53">
        <f t="shared" si="710"/>
        <v>0</v>
      </c>
      <c r="AO774" s="53">
        <f t="shared" si="710"/>
        <v>0</v>
      </c>
      <c r="AP774" s="53">
        <f t="shared" si="710"/>
        <v>0</v>
      </c>
      <c r="AQ774" s="53">
        <f t="shared" si="710"/>
        <v>0</v>
      </c>
      <c r="AR774" s="53">
        <f t="shared" si="710"/>
        <v>77700.13</v>
      </c>
      <c r="AS774" s="53">
        <f t="shared" si="710"/>
        <v>0</v>
      </c>
      <c r="AT774" s="53">
        <f t="shared" si="710"/>
        <v>0</v>
      </c>
      <c r="AU774" s="53">
        <f t="shared" ref="AU774:BZ774" si="711">AU781</f>
        <v>77700.13</v>
      </c>
      <c r="AV774" s="53">
        <f t="shared" si="711"/>
        <v>37874</v>
      </c>
      <c r="AW774" s="53">
        <f t="shared" si="711"/>
        <v>37874</v>
      </c>
      <c r="AX774" s="53">
        <f t="shared" si="711"/>
        <v>0</v>
      </c>
      <c r="AY774" s="53">
        <f t="shared" si="711"/>
        <v>37874</v>
      </c>
      <c r="AZ774" s="53">
        <f t="shared" si="711"/>
        <v>0</v>
      </c>
      <c r="BA774" s="53">
        <f t="shared" si="711"/>
        <v>0</v>
      </c>
      <c r="BB774" s="53">
        <f t="shared" si="711"/>
        <v>0</v>
      </c>
      <c r="BC774" s="53">
        <f t="shared" si="711"/>
        <v>0</v>
      </c>
      <c r="BD774" s="53">
        <f t="shared" si="711"/>
        <v>0</v>
      </c>
      <c r="BE774" s="53">
        <f t="shared" si="711"/>
        <v>0</v>
      </c>
      <c r="BF774" s="53">
        <f t="shared" si="711"/>
        <v>0</v>
      </c>
      <c r="BG774" s="53">
        <f t="shared" si="711"/>
        <v>0</v>
      </c>
      <c r="BH774" s="53">
        <f t="shared" si="711"/>
        <v>0</v>
      </c>
      <c r="BI774" s="53">
        <f t="shared" si="711"/>
        <v>0</v>
      </c>
      <c r="BJ774" s="53">
        <f t="shared" si="711"/>
        <v>0</v>
      </c>
      <c r="BK774" s="53">
        <f t="shared" si="711"/>
        <v>0</v>
      </c>
      <c r="BL774" s="53">
        <f t="shared" si="711"/>
        <v>0</v>
      </c>
      <c r="BM774" s="53">
        <f t="shared" si="711"/>
        <v>0</v>
      </c>
      <c r="BN774" s="53">
        <f t="shared" si="711"/>
        <v>0</v>
      </c>
      <c r="BO774" s="53">
        <f t="shared" si="711"/>
        <v>0</v>
      </c>
      <c r="BP774" s="53">
        <f t="shared" si="711"/>
        <v>0</v>
      </c>
      <c r="BQ774" s="53">
        <f t="shared" si="711"/>
        <v>0</v>
      </c>
      <c r="BR774" s="53">
        <f t="shared" si="711"/>
        <v>0</v>
      </c>
      <c r="BS774" s="53">
        <f t="shared" si="711"/>
        <v>0</v>
      </c>
      <c r="BT774" s="53">
        <f t="shared" si="711"/>
        <v>0</v>
      </c>
      <c r="BU774" s="53">
        <f t="shared" si="711"/>
        <v>0</v>
      </c>
      <c r="BV774" s="53">
        <f t="shared" si="711"/>
        <v>0</v>
      </c>
      <c r="BW774" s="53">
        <f t="shared" si="711"/>
        <v>0</v>
      </c>
      <c r="BX774" s="53">
        <f t="shared" si="711"/>
        <v>0</v>
      </c>
      <c r="BY774" s="53">
        <f t="shared" si="711"/>
        <v>0</v>
      </c>
      <c r="BZ774" s="53">
        <f t="shared" si="711"/>
        <v>0</v>
      </c>
      <c r="CA774" s="53">
        <f t="shared" ref="CA774:DF774" si="712">CA781</f>
        <v>77700.13</v>
      </c>
      <c r="CB774" s="53">
        <f t="shared" si="712"/>
        <v>0</v>
      </c>
      <c r="CC774" s="53">
        <f t="shared" si="712"/>
        <v>0</v>
      </c>
      <c r="CD774" s="53">
        <f t="shared" si="712"/>
        <v>77700.13</v>
      </c>
      <c r="CE774" s="53">
        <f t="shared" si="712"/>
        <v>37874</v>
      </c>
      <c r="CF774" s="53">
        <f t="shared" si="712"/>
        <v>37874</v>
      </c>
      <c r="CG774" s="53">
        <f t="shared" si="712"/>
        <v>0</v>
      </c>
      <c r="CH774" s="53">
        <f t="shared" si="712"/>
        <v>37874</v>
      </c>
      <c r="CI774" s="53">
        <f t="shared" si="712"/>
        <v>0</v>
      </c>
      <c r="CJ774" s="53">
        <f t="shared" si="712"/>
        <v>0</v>
      </c>
      <c r="CK774" s="53">
        <f t="shared" si="712"/>
        <v>0</v>
      </c>
      <c r="CL774" s="53">
        <f t="shared" si="712"/>
        <v>0</v>
      </c>
      <c r="CM774" s="53">
        <f t="shared" si="712"/>
        <v>0</v>
      </c>
      <c r="CN774" s="53">
        <f t="shared" si="712"/>
        <v>0</v>
      </c>
      <c r="CO774" s="53">
        <f t="shared" si="712"/>
        <v>0</v>
      </c>
      <c r="CP774" s="53">
        <f t="shared" si="712"/>
        <v>0</v>
      </c>
      <c r="CQ774" s="53">
        <f t="shared" si="712"/>
        <v>0</v>
      </c>
      <c r="CR774" s="53">
        <f t="shared" si="712"/>
        <v>0</v>
      </c>
      <c r="CS774" s="53">
        <f t="shared" si="712"/>
        <v>0</v>
      </c>
      <c r="CT774" s="53">
        <f t="shared" si="712"/>
        <v>0</v>
      </c>
      <c r="CU774" s="53">
        <f t="shared" si="712"/>
        <v>0</v>
      </c>
      <c r="CV774" s="53">
        <f t="shared" si="712"/>
        <v>0</v>
      </c>
      <c r="CW774" s="53">
        <f t="shared" si="712"/>
        <v>0</v>
      </c>
      <c r="CX774" s="53">
        <f t="shared" si="712"/>
        <v>0</v>
      </c>
      <c r="CY774" s="53">
        <f t="shared" si="712"/>
        <v>0</v>
      </c>
      <c r="CZ774" s="53">
        <f t="shared" si="712"/>
        <v>0</v>
      </c>
      <c r="DA774" s="53">
        <f t="shared" si="712"/>
        <v>0</v>
      </c>
      <c r="DB774" s="53">
        <f t="shared" si="712"/>
        <v>0</v>
      </c>
      <c r="DC774" s="53">
        <f t="shared" si="712"/>
        <v>0</v>
      </c>
      <c r="DD774" s="53">
        <f t="shared" si="712"/>
        <v>0</v>
      </c>
      <c r="DE774" s="53">
        <f t="shared" si="712"/>
        <v>0</v>
      </c>
      <c r="DF774" s="53">
        <f t="shared" si="712"/>
        <v>0</v>
      </c>
      <c r="DG774" s="54">
        <f t="shared" ref="DG774:EL774" si="713">DG781</f>
        <v>0</v>
      </c>
      <c r="DH774" s="54">
        <f t="shared" si="713"/>
        <v>0</v>
      </c>
      <c r="DI774" s="54">
        <f t="shared" si="713"/>
        <v>0</v>
      </c>
      <c r="DJ774" s="54">
        <f t="shared" si="713"/>
        <v>0</v>
      </c>
      <c r="DK774" s="54">
        <f t="shared" si="713"/>
        <v>0</v>
      </c>
      <c r="DL774" s="54">
        <f t="shared" si="713"/>
        <v>0</v>
      </c>
      <c r="DM774" s="54">
        <f t="shared" si="713"/>
        <v>0</v>
      </c>
      <c r="DN774" s="54">
        <f t="shared" si="713"/>
        <v>0</v>
      </c>
      <c r="DO774" s="54">
        <f t="shared" si="713"/>
        <v>0</v>
      </c>
      <c r="DP774" s="54">
        <f t="shared" si="713"/>
        <v>0</v>
      </c>
      <c r="DQ774" s="54">
        <f t="shared" si="713"/>
        <v>0</v>
      </c>
      <c r="DR774" s="54">
        <f t="shared" si="713"/>
        <v>0</v>
      </c>
      <c r="DS774" s="54">
        <f t="shared" si="713"/>
        <v>0</v>
      </c>
      <c r="DT774" s="54">
        <f t="shared" si="713"/>
        <v>0</v>
      </c>
      <c r="DU774" s="54">
        <f t="shared" si="713"/>
        <v>0</v>
      </c>
      <c r="DV774" s="54">
        <f t="shared" si="713"/>
        <v>0</v>
      </c>
      <c r="DW774" s="54">
        <f t="shared" si="713"/>
        <v>0</v>
      </c>
      <c r="DX774" s="54">
        <f t="shared" si="713"/>
        <v>0</v>
      </c>
      <c r="DY774" s="54">
        <f t="shared" si="713"/>
        <v>0</v>
      </c>
      <c r="DZ774" s="54">
        <f t="shared" si="713"/>
        <v>0</v>
      </c>
      <c r="EA774" s="54">
        <f t="shared" si="713"/>
        <v>0</v>
      </c>
      <c r="EB774" s="54">
        <f t="shared" si="713"/>
        <v>0</v>
      </c>
      <c r="EC774" s="54">
        <f t="shared" si="713"/>
        <v>0</v>
      </c>
      <c r="ED774" s="54">
        <f t="shared" si="713"/>
        <v>0</v>
      </c>
      <c r="EE774" s="54">
        <f t="shared" si="713"/>
        <v>0</v>
      </c>
      <c r="EF774" s="54">
        <f t="shared" si="713"/>
        <v>0</v>
      </c>
      <c r="EG774" s="54">
        <f t="shared" si="713"/>
        <v>0</v>
      </c>
      <c r="EH774" s="54">
        <f t="shared" si="713"/>
        <v>0</v>
      </c>
      <c r="EI774" s="54">
        <f t="shared" si="713"/>
        <v>0</v>
      </c>
      <c r="EJ774" s="54">
        <f t="shared" si="713"/>
        <v>0</v>
      </c>
      <c r="EK774" s="54">
        <f t="shared" si="713"/>
        <v>0</v>
      </c>
      <c r="EL774" s="54">
        <f t="shared" si="713"/>
        <v>0</v>
      </c>
      <c r="EM774" s="54">
        <f t="shared" ref="EM774:FR774" si="714">EM781</f>
        <v>0</v>
      </c>
      <c r="EN774" s="54">
        <f t="shared" si="714"/>
        <v>0</v>
      </c>
      <c r="EO774" s="54">
        <f t="shared" si="714"/>
        <v>0</v>
      </c>
      <c r="EP774" s="54">
        <f t="shared" si="714"/>
        <v>0</v>
      </c>
      <c r="EQ774" s="54">
        <f t="shared" si="714"/>
        <v>0</v>
      </c>
      <c r="ER774" s="54">
        <f t="shared" si="714"/>
        <v>0</v>
      </c>
      <c r="ES774" s="54">
        <f t="shared" si="714"/>
        <v>0</v>
      </c>
      <c r="ET774" s="54">
        <f t="shared" si="714"/>
        <v>0</v>
      </c>
      <c r="EU774" s="54">
        <f t="shared" si="714"/>
        <v>0</v>
      </c>
      <c r="EV774" s="54">
        <f t="shared" si="714"/>
        <v>0</v>
      </c>
      <c r="EW774" s="54">
        <f t="shared" si="714"/>
        <v>0</v>
      </c>
      <c r="EX774" s="54">
        <f t="shared" si="714"/>
        <v>0</v>
      </c>
      <c r="EY774" s="54">
        <f t="shared" si="714"/>
        <v>0</v>
      </c>
      <c r="EZ774" s="54">
        <f t="shared" si="714"/>
        <v>0</v>
      </c>
      <c r="FA774" s="54">
        <f t="shared" si="714"/>
        <v>0</v>
      </c>
      <c r="FB774" s="54">
        <f t="shared" si="714"/>
        <v>0</v>
      </c>
      <c r="FC774" s="54">
        <f t="shared" si="714"/>
        <v>0</v>
      </c>
      <c r="FD774" s="54">
        <f t="shared" si="714"/>
        <v>0</v>
      </c>
      <c r="FE774" s="54">
        <f t="shared" si="714"/>
        <v>0</v>
      </c>
      <c r="FF774" s="54">
        <f t="shared" si="714"/>
        <v>0</v>
      </c>
      <c r="FG774" s="54">
        <f t="shared" si="714"/>
        <v>0</v>
      </c>
      <c r="FH774" s="54">
        <f t="shared" si="714"/>
        <v>0</v>
      </c>
      <c r="FI774" s="54">
        <f t="shared" si="714"/>
        <v>0</v>
      </c>
      <c r="FJ774" s="54">
        <f t="shared" si="714"/>
        <v>0</v>
      </c>
      <c r="FK774" s="54">
        <f t="shared" si="714"/>
        <v>0</v>
      </c>
      <c r="FL774" s="54">
        <f t="shared" si="714"/>
        <v>0</v>
      </c>
      <c r="FM774" s="54">
        <f t="shared" si="714"/>
        <v>0</v>
      </c>
      <c r="FN774" s="54">
        <f t="shared" si="714"/>
        <v>0</v>
      </c>
      <c r="FO774" s="54">
        <f t="shared" si="714"/>
        <v>0</v>
      </c>
      <c r="FP774" s="54">
        <f t="shared" si="714"/>
        <v>0</v>
      </c>
      <c r="FQ774" s="54">
        <f t="shared" si="714"/>
        <v>0</v>
      </c>
      <c r="FR774" s="54">
        <f t="shared" si="714"/>
        <v>0</v>
      </c>
      <c r="FS774" s="54">
        <f t="shared" ref="FS774:GX774" si="715">FS781</f>
        <v>0</v>
      </c>
      <c r="FT774" s="54">
        <f t="shared" si="715"/>
        <v>0</v>
      </c>
      <c r="FU774" s="54">
        <f t="shared" si="715"/>
        <v>0</v>
      </c>
      <c r="FV774" s="54">
        <f t="shared" si="715"/>
        <v>0</v>
      </c>
      <c r="FW774" s="54">
        <f t="shared" si="715"/>
        <v>0</v>
      </c>
      <c r="FX774" s="54">
        <f t="shared" si="715"/>
        <v>0</v>
      </c>
      <c r="FY774" s="54">
        <f t="shared" si="715"/>
        <v>0</v>
      </c>
      <c r="FZ774" s="54">
        <f t="shared" si="715"/>
        <v>0</v>
      </c>
      <c r="GA774" s="54">
        <f t="shared" si="715"/>
        <v>0</v>
      </c>
      <c r="GB774" s="54">
        <f t="shared" si="715"/>
        <v>0</v>
      </c>
      <c r="GC774" s="54">
        <f t="shared" si="715"/>
        <v>0</v>
      </c>
      <c r="GD774" s="54">
        <f t="shared" si="715"/>
        <v>0</v>
      </c>
      <c r="GE774" s="54">
        <f t="shared" si="715"/>
        <v>0</v>
      </c>
      <c r="GF774" s="54">
        <f t="shared" si="715"/>
        <v>0</v>
      </c>
      <c r="GG774" s="54">
        <f t="shared" si="715"/>
        <v>0</v>
      </c>
      <c r="GH774" s="54">
        <f t="shared" si="715"/>
        <v>0</v>
      </c>
      <c r="GI774" s="54">
        <f t="shared" si="715"/>
        <v>0</v>
      </c>
      <c r="GJ774" s="54">
        <f t="shared" si="715"/>
        <v>0</v>
      </c>
      <c r="GK774" s="54">
        <f t="shared" si="715"/>
        <v>0</v>
      </c>
      <c r="GL774" s="54">
        <f t="shared" si="715"/>
        <v>0</v>
      </c>
      <c r="GM774" s="54">
        <f t="shared" si="715"/>
        <v>0</v>
      </c>
      <c r="GN774" s="54">
        <f t="shared" si="715"/>
        <v>0</v>
      </c>
      <c r="GO774" s="54">
        <f t="shared" si="715"/>
        <v>0</v>
      </c>
      <c r="GP774" s="54">
        <f t="shared" si="715"/>
        <v>0</v>
      </c>
      <c r="GQ774" s="54">
        <f t="shared" si="715"/>
        <v>0</v>
      </c>
      <c r="GR774" s="54">
        <f t="shared" si="715"/>
        <v>0</v>
      </c>
      <c r="GS774" s="54">
        <f t="shared" si="715"/>
        <v>0</v>
      </c>
      <c r="GT774" s="54">
        <f t="shared" si="715"/>
        <v>0</v>
      </c>
      <c r="GU774" s="54">
        <f t="shared" si="715"/>
        <v>0</v>
      </c>
      <c r="GV774" s="54">
        <f t="shared" si="715"/>
        <v>0</v>
      </c>
      <c r="GW774" s="54">
        <f t="shared" si="715"/>
        <v>0</v>
      </c>
      <c r="GX774" s="54">
        <f t="shared" si="715"/>
        <v>0</v>
      </c>
    </row>
    <row r="776" spans="1:245">
      <c r="A776">
        <v>17</v>
      </c>
      <c r="B776">
        <v>1</v>
      </c>
      <c r="C776">
        <f>ROW(SmtRes!A1)</f>
        <v>1</v>
      </c>
      <c r="D776">
        <f>ROW(EtalonRes!A179)</f>
        <v>179</v>
      </c>
      <c r="E776" t="s">
        <v>142</v>
      </c>
      <c r="F776" t="s">
        <v>143</v>
      </c>
      <c r="G776" t="s">
        <v>144</v>
      </c>
      <c r="H776" t="s">
        <v>39</v>
      </c>
      <c r="I776">
        <v>100</v>
      </c>
      <c r="J776">
        <v>0</v>
      </c>
      <c r="K776">
        <v>100</v>
      </c>
      <c r="O776">
        <f t="shared" ref="O776:O779" si="716">ROUND(CP776,2)</f>
        <v>53330</v>
      </c>
      <c r="P776">
        <f t="shared" ref="P776:P779" si="717">ROUND(CQ776*I776,2)</f>
        <v>37874</v>
      </c>
      <c r="Q776">
        <f t="shared" ref="Q776:Q779" si="718">ROUND(CR776*I776,2)</f>
        <v>9152</v>
      </c>
      <c r="R776">
        <f t="shared" ref="R776:R779" si="719">ROUND(CS776*I776,2)</f>
        <v>4209</v>
      </c>
      <c r="S776">
        <f t="shared" ref="S776:S779" si="720">ROUND(CT776*I776,2)</f>
        <v>6304</v>
      </c>
      <c r="T776">
        <f t="shared" ref="T776:T779" si="721">ROUND(CU776*I776,2)</f>
        <v>0</v>
      </c>
      <c r="U776">
        <f t="shared" ref="U776:U779" si="722">CV776*I776</f>
        <v>23</v>
      </c>
      <c r="V776">
        <f t="shared" ref="V776:V779" si="723">CW776*I776</f>
        <v>0</v>
      </c>
      <c r="W776">
        <f t="shared" ref="W776:W779" si="724">ROUND(CX776*I776,2)</f>
        <v>0</v>
      </c>
      <c r="X776">
        <f t="shared" ref="X776:X779" si="725">ROUND(CY776,2)</f>
        <v>4412.8</v>
      </c>
      <c r="Y776">
        <f t="shared" ref="Y776:Y779" si="726">ROUND(CZ776,2)</f>
        <v>630.4</v>
      </c>
      <c r="AA776">
        <v>52146028</v>
      </c>
      <c r="AB776">
        <f t="shared" ref="AB776:AB779" si="727">ROUND((AC776+AD776+AF776),6)</f>
        <v>533.29999999999995</v>
      </c>
      <c r="AC776">
        <f t="shared" ref="AC776:AC779" si="728">ROUND((ES776),6)</f>
        <v>378.74</v>
      </c>
      <c r="AD776">
        <f t="shared" ref="AD776:AD778" si="729">ROUND((((ET776)-(EU776))+AE776),6)</f>
        <v>91.52</v>
      </c>
      <c r="AE776">
        <f t="shared" ref="AE776:AE778" si="730">ROUND((EU776),6)</f>
        <v>42.09</v>
      </c>
      <c r="AF776">
        <f t="shared" ref="AF776:AF778" si="731">ROUND((EV776),6)</f>
        <v>63.04</v>
      </c>
      <c r="AG776">
        <f t="shared" ref="AG776:AG779" si="732">ROUND((AP776),6)</f>
        <v>0</v>
      </c>
      <c r="AH776">
        <f t="shared" ref="AH776:AH778" si="733">(EW776)</f>
        <v>0.23</v>
      </c>
      <c r="AI776">
        <f t="shared" ref="AI776:AI778" si="734">(EX776)</f>
        <v>0</v>
      </c>
      <c r="AJ776">
        <f t="shared" ref="AJ776:AJ779" si="735">(AS776)</f>
        <v>0</v>
      </c>
      <c r="AK776">
        <v>533.29999999999995</v>
      </c>
      <c r="AL776">
        <v>378.74</v>
      </c>
      <c r="AM776">
        <v>91.52</v>
      </c>
      <c r="AN776">
        <v>42.09</v>
      </c>
      <c r="AO776">
        <v>63.04</v>
      </c>
      <c r="AP776">
        <v>0</v>
      </c>
      <c r="AQ776">
        <v>0.23</v>
      </c>
      <c r="AR776">
        <v>0</v>
      </c>
      <c r="AS776">
        <v>0</v>
      </c>
      <c r="AT776">
        <v>70</v>
      </c>
      <c r="AU776">
        <v>10</v>
      </c>
      <c r="AV776">
        <v>1</v>
      </c>
      <c r="AW776">
        <v>1</v>
      </c>
      <c r="AZ776">
        <v>1</v>
      </c>
      <c r="BA776">
        <v>1</v>
      </c>
      <c r="BB776">
        <v>1</v>
      </c>
      <c r="BC776">
        <v>1</v>
      </c>
      <c r="BH776">
        <v>0</v>
      </c>
      <c r="BI776">
        <v>4</v>
      </c>
      <c r="BJ776" t="s">
        <v>145</v>
      </c>
      <c r="BM776">
        <v>0</v>
      </c>
      <c r="BN776">
        <v>0</v>
      </c>
      <c r="BP776">
        <v>0</v>
      </c>
      <c r="BQ776">
        <v>1</v>
      </c>
      <c r="BR776">
        <v>0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Z776">
        <v>70</v>
      </c>
      <c r="CA776">
        <v>10</v>
      </c>
      <c r="CE776">
        <v>0</v>
      </c>
      <c r="CF776">
        <v>0</v>
      </c>
      <c r="CG776">
        <v>0</v>
      </c>
      <c r="CM776">
        <v>0</v>
      </c>
      <c r="CO776">
        <v>0</v>
      </c>
      <c r="CP776">
        <f t="shared" ref="CP776:CP779" si="736">(P776+Q776+S776)</f>
        <v>53330</v>
      </c>
      <c r="CQ776">
        <f t="shared" ref="CQ776:CQ779" si="737">(AC776*BC776*AW776)</f>
        <v>378.74</v>
      </c>
      <c r="CR776">
        <f t="shared" ref="CR776:CR778" si="738">((((ET776)*BB776-(EU776)*BS776)+AE776*BS776)*AV776)</f>
        <v>91.52</v>
      </c>
      <c r="CS776">
        <f t="shared" ref="CS776:CS779" si="739">(AE776*BS776*AV776)</f>
        <v>42.09</v>
      </c>
      <c r="CT776">
        <f t="shared" ref="CT776:CT779" si="740">(AF776*BA776*AV776)</f>
        <v>63.04</v>
      </c>
      <c r="CU776">
        <f t="shared" ref="CU776:CU779" si="741">AG776</f>
        <v>0</v>
      </c>
      <c r="CV776">
        <f t="shared" ref="CV776:CV779" si="742">(AH776*AV776)</f>
        <v>0.23</v>
      </c>
      <c r="CW776">
        <f t="shared" ref="CW776:CW779" si="743">AI776</f>
        <v>0</v>
      </c>
      <c r="CX776">
        <f t="shared" ref="CX776:CX779" si="744">AJ776</f>
        <v>0</v>
      </c>
      <c r="CY776">
        <f t="shared" ref="CY776:CY779" si="745">((S776*BZ776)/100)</f>
        <v>4412.8</v>
      </c>
      <c r="CZ776">
        <f t="shared" ref="CZ776:CZ779" si="746">((S776*CA776)/100)</f>
        <v>630.4</v>
      </c>
      <c r="DN776">
        <v>0</v>
      </c>
      <c r="DO776">
        <v>0</v>
      </c>
      <c r="DP776">
        <v>1</v>
      </c>
      <c r="DQ776">
        <v>1</v>
      </c>
      <c r="DU776">
        <v>1005</v>
      </c>
      <c r="DV776" t="s">
        <v>39</v>
      </c>
      <c r="DW776" t="s">
        <v>39</v>
      </c>
      <c r="DX776">
        <v>1</v>
      </c>
      <c r="EE776">
        <v>51761345</v>
      </c>
      <c r="EF776">
        <v>1</v>
      </c>
      <c r="EG776" t="s">
        <v>18</v>
      </c>
      <c r="EH776">
        <v>0</v>
      </c>
      <c r="EJ776">
        <v>4</v>
      </c>
      <c r="EK776">
        <v>0</v>
      </c>
      <c r="EL776" t="s">
        <v>146</v>
      </c>
      <c r="EM776" t="s">
        <v>147</v>
      </c>
      <c r="EQ776">
        <v>0</v>
      </c>
      <c r="ER776">
        <v>533.29999999999995</v>
      </c>
      <c r="ES776">
        <v>378.74</v>
      </c>
      <c r="ET776">
        <v>91.52</v>
      </c>
      <c r="EU776">
        <v>42.09</v>
      </c>
      <c r="EV776">
        <v>63.04</v>
      </c>
      <c r="EW776">
        <v>0.23</v>
      </c>
      <c r="EX776">
        <v>0</v>
      </c>
      <c r="EY776">
        <v>0</v>
      </c>
      <c r="FQ776">
        <v>0</v>
      </c>
      <c r="FR776">
        <f t="shared" ref="FR776:FR779" si="747">ROUND(IF(AND(BH776=3,BI776=3),P776,0),2)</f>
        <v>0</v>
      </c>
      <c r="FS776">
        <v>0</v>
      </c>
      <c r="FX776">
        <v>70</v>
      </c>
      <c r="FY776">
        <v>10</v>
      </c>
      <c r="GD776">
        <v>0</v>
      </c>
      <c r="GF776">
        <v>196493599</v>
      </c>
      <c r="GG776">
        <v>2</v>
      </c>
      <c r="GH776">
        <v>1</v>
      </c>
      <c r="GI776">
        <v>-2</v>
      </c>
      <c r="GJ776">
        <v>0</v>
      </c>
      <c r="GK776">
        <f>ROUND(R776*(R12)/100,2)</f>
        <v>4545.72</v>
      </c>
      <c r="GL776">
        <f t="shared" ref="GL776:GL779" si="748">ROUND(IF(AND(BH776=3,BI776=3,FS776&lt;&gt;0),P776,0),2)</f>
        <v>0</v>
      </c>
      <c r="GM776">
        <f t="shared" ref="GM776:GM777" si="749">ROUND(O776+X776+Y776+GK776,2)+GX776</f>
        <v>62918.92</v>
      </c>
      <c r="GN776">
        <f t="shared" ref="GN776:GN777" si="750">IF(OR(BI776=0,BI776=1),ROUND(O776+X776+Y776+GK776,2),0)</f>
        <v>0</v>
      </c>
      <c r="GO776">
        <f t="shared" ref="GO776:GO777" si="751">IF(BI776=2,ROUND(O776+X776+Y776+GK776,2),0)</f>
        <v>0</v>
      </c>
      <c r="GP776">
        <f t="shared" ref="GP776:GP777" si="752">IF(BI776=4,ROUND(O776+X776+Y776+GK776,2)+GX776,0)</f>
        <v>62918.92</v>
      </c>
      <c r="GR776">
        <v>0</v>
      </c>
      <c r="GS776">
        <v>3</v>
      </c>
      <c r="GT776">
        <v>0</v>
      </c>
      <c r="GV776">
        <f t="shared" ref="GV776:GV779" si="753">ROUND((GT776),6)</f>
        <v>0</v>
      </c>
      <c r="GW776">
        <v>1</v>
      </c>
      <c r="GX776">
        <f t="shared" ref="GX776:GX779" si="754">ROUND(HC776*I776,2)</f>
        <v>0</v>
      </c>
      <c r="HA776">
        <v>0</v>
      </c>
      <c r="HB776">
        <v>0</v>
      </c>
      <c r="HC776">
        <f t="shared" ref="HC776:HC779" si="755">GV776*GW776</f>
        <v>0</v>
      </c>
      <c r="IK776">
        <v>0</v>
      </c>
    </row>
    <row r="777" spans="1:245">
      <c r="A777">
        <v>18</v>
      </c>
      <c r="B777">
        <v>1</v>
      </c>
      <c r="C777">
        <v>1</v>
      </c>
      <c r="E777" t="s">
        <v>148</v>
      </c>
      <c r="F777" t="s">
        <v>149</v>
      </c>
      <c r="G777" t="s">
        <v>150</v>
      </c>
      <c r="H777" t="s">
        <v>151</v>
      </c>
      <c r="I777">
        <f>I776*J777</f>
        <v>-12</v>
      </c>
      <c r="J777">
        <v>-0.12</v>
      </c>
      <c r="K777">
        <v>-0.12</v>
      </c>
      <c r="O777">
        <f t="shared" si="716"/>
        <v>0</v>
      </c>
      <c r="P777">
        <f t="shared" si="717"/>
        <v>0</v>
      </c>
      <c r="Q777">
        <f t="shared" si="718"/>
        <v>0</v>
      </c>
      <c r="R777">
        <f t="shared" si="719"/>
        <v>0</v>
      </c>
      <c r="S777">
        <f t="shared" si="720"/>
        <v>0</v>
      </c>
      <c r="T777">
        <f t="shared" si="721"/>
        <v>0</v>
      </c>
      <c r="U777">
        <f t="shared" si="722"/>
        <v>0</v>
      </c>
      <c r="V777">
        <f t="shared" si="723"/>
        <v>0</v>
      </c>
      <c r="W777">
        <f t="shared" si="724"/>
        <v>0</v>
      </c>
      <c r="X777">
        <f t="shared" si="725"/>
        <v>0</v>
      </c>
      <c r="Y777">
        <f t="shared" si="726"/>
        <v>0</v>
      </c>
      <c r="AA777">
        <v>52146028</v>
      </c>
      <c r="AB777">
        <f t="shared" si="727"/>
        <v>0</v>
      </c>
      <c r="AC777">
        <f t="shared" si="728"/>
        <v>0</v>
      </c>
      <c r="AD777">
        <f t="shared" si="729"/>
        <v>0</v>
      </c>
      <c r="AE777">
        <f t="shared" si="730"/>
        <v>0</v>
      </c>
      <c r="AF777">
        <f t="shared" si="731"/>
        <v>0</v>
      </c>
      <c r="AG777">
        <f t="shared" si="732"/>
        <v>0</v>
      </c>
      <c r="AH777">
        <f t="shared" si="733"/>
        <v>0</v>
      </c>
      <c r="AI777">
        <f t="shared" si="734"/>
        <v>0</v>
      </c>
      <c r="AJ777">
        <f t="shared" si="735"/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70</v>
      </c>
      <c r="AU777">
        <v>10</v>
      </c>
      <c r="AV777">
        <v>1</v>
      </c>
      <c r="AW777">
        <v>1</v>
      </c>
      <c r="AZ777">
        <v>1</v>
      </c>
      <c r="BA777">
        <v>1</v>
      </c>
      <c r="BB777">
        <v>1</v>
      </c>
      <c r="BC777">
        <v>1</v>
      </c>
      <c r="BH777">
        <v>3</v>
      </c>
      <c r="BI777">
        <v>4</v>
      </c>
      <c r="BM777">
        <v>0</v>
      </c>
      <c r="BN777">
        <v>0</v>
      </c>
      <c r="BP777">
        <v>0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Z777">
        <v>70</v>
      </c>
      <c r="CA777">
        <v>10</v>
      </c>
      <c r="CE777">
        <v>0</v>
      </c>
      <c r="CF777">
        <v>0</v>
      </c>
      <c r="CG777">
        <v>0</v>
      </c>
      <c r="CM777">
        <v>0</v>
      </c>
      <c r="CO777">
        <v>0</v>
      </c>
      <c r="CP777">
        <f t="shared" si="736"/>
        <v>0</v>
      </c>
      <c r="CQ777">
        <f t="shared" si="737"/>
        <v>0</v>
      </c>
      <c r="CR777">
        <f t="shared" si="738"/>
        <v>0</v>
      </c>
      <c r="CS777">
        <f t="shared" si="739"/>
        <v>0</v>
      </c>
      <c r="CT777">
        <f t="shared" si="740"/>
        <v>0</v>
      </c>
      <c r="CU777">
        <f t="shared" si="741"/>
        <v>0</v>
      </c>
      <c r="CV777">
        <f t="shared" si="742"/>
        <v>0</v>
      </c>
      <c r="CW777">
        <f t="shared" si="743"/>
        <v>0</v>
      </c>
      <c r="CX777">
        <f t="shared" si="744"/>
        <v>0</v>
      </c>
      <c r="CY777">
        <f t="shared" si="745"/>
        <v>0</v>
      </c>
      <c r="CZ777">
        <f t="shared" si="746"/>
        <v>0</v>
      </c>
      <c r="DN777">
        <v>0</v>
      </c>
      <c r="DO777">
        <v>0</v>
      </c>
      <c r="DP777">
        <v>1</v>
      </c>
      <c r="DQ777">
        <v>1</v>
      </c>
      <c r="DU777">
        <v>1009</v>
      </c>
      <c r="DV777" t="s">
        <v>151</v>
      </c>
      <c r="DW777" t="s">
        <v>151</v>
      </c>
      <c r="DX777">
        <v>1000</v>
      </c>
      <c r="EE777">
        <v>51761345</v>
      </c>
      <c r="EF777">
        <v>1</v>
      </c>
      <c r="EG777" t="s">
        <v>18</v>
      </c>
      <c r="EH777">
        <v>0</v>
      </c>
      <c r="EJ777">
        <v>4</v>
      </c>
      <c r="EK777">
        <v>0</v>
      </c>
      <c r="EL777" t="s">
        <v>146</v>
      </c>
      <c r="EM777" t="s">
        <v>147</v>
      </c>
      <c r="EQ777">
        <v>32768</v>
      </c>
      <c r="ER777">
        <v>0</v>
      </c>
      <c r="ES777">
        <v>0</v>
      </c>
      <c r="ET777">
        <v>0</v>
      </c>
      <c r="EU777">
        <v>0</v>
      </c>
      <c r="EV777">
        <v>0</v>
      </c>
      <c r="EW777">
        <v>0</v>
      </c>
      <c r="EX777">
        <v>0</v>
      </c>
      <c r="FQ777">
        <v>0</v>
      </c>
      <c r="FR777">
        <f t="shared" si="747"/>
        <v>0</v>
      </c>
      <c r="FS777">
        <v>0</v>
      </c>
      <c r="FX777">
        <v>70</v>
      </c>
      <c r="FY777">
        <v>10</v>
      </c>
      <c r="GD777">
        <v>0</v>
      </c>
      <c r="GF777">
        <v>1489638031</v>
      </c>
      <c r="GG777">
        <v>2</v>
      </c>
      <c r="GH777">
        <v>1</v>
      </c>
      <c r="GI777">
        <v>-2</v>
      </c>
      <c r="GJ777">
        <v>0</v>
      </c>
      <c r="GK777">
        <f>ROUND(R777*(R12)/100,2)</f>
        <v>0</v>
      </c>
      <c r="GL777">
        <f t="shared" si="748"/>
        <v>0</v>
      </c>
      <c r="GM777">
        <f t="shared" si="749"/>
        <v>0</v>
      </c>
      <c r="GN777">
        <f t="shared" si="750"/>
        <v>0</v>
      </c>
      <c r="GO777">
        <f t="shared" si="751"/>
        <v>0</v>
      </c>
      <c r="GP777">
        <f t="shared" si="752"/>
        <v>0</v>
      </c>
      <c r="GR777">
        <v>0</v>
      </c>
      <c r="GS777">
        <v>3</v>
      </c>
      <c r="GT777">
        <v>0</v>
      </c>
      <c r="GV777">
        <f t="shared" si="753"/>
        <v>0</v>
      </c>
      <c r="GW777">
        <v>1</v>
      </c>
      <c r="GX777">
        <f t="shared" si="754"/>
        <v>0</v>
      </c>
      <c r="HA777">
        <v>0</v>
      </c>
      <c r="HB777">
        <v>0</v>
      </c>
      <c r="HC777">
        <f t="shared" si="755"/>
        <v>0</v>
      </c>
      <c r="IK777">
        <v>0</v>
      </c>
    </row>
    <row r="778" spans="1:245">
      <c r="A778">
        <v>17</v>
      </c>
      <c r="B778">
        <v>1</v>
      </c>
      <c r="D778">
        <f>ROW(EtalonRes!A181)</f>
        <v>181</v>
      </c>
      <c r="E778" t="s">
        <v>152</v>
      </c>
      <c r="F778" t="s">
        <v>153</v>
      </c>
      <c r="G778" t="s">
        <v>227</v>
      </c>
      <c r="H778" t="s">
        <v>151</v>
      </c>
      <c r="I778">
        <f>ROUND(12*0.8,9)</f>
        <v>9.6</v>
      </c>
      <c r="J778">
        <v>0</v>
      </c>
      <c r="K778">
        <f>ROUND(12*0.8,9)</f>
        <v>9.6</v>
      </c>
      <c r="O778">
        <f t="shared" si="716"/>
        <v>587.71</v>
      </c>
      <c r="P778">
        <f t="shared" si="717"/>
        <v>0</v>
      </c>
      <c r="Q778">
        <f t="shared" si="718"/>
        <v>587.71</v>
      </c>
      <c r="R778">
        <f t="shared" si="719"/>
        <v>316.89999999999998</v>
      </c>
      <c r="S778">
        <f t="shared" si="720"/>
        <v>0</v>
      </c>
      <c r="T778">
        <f t="shared" si="721"/>
        <v>0</v>
      </c>
      <c r="U778">
        <f t="shared" si="722"/>
        <v>0</v>
      </c>
      <c r="V778">
        <f t="shared" si="723"/>
        <v>0</v>
      </c>
      <c r="W778">
        <f t="shared" si="724"/>
        <v>0</v>
      </c>
      <c r="X778">
        <f t="shared" si="725"/>
        <v>0</v>
      </c>
      <c r="Y778">
        <f t="shared" si="726"/>
        <v>0</v>
      </c>
      <c r="AA778">
        <v>52146028</v>
      </c>
      <c r="AB778">
        <f t="shared" si="727"/>
        <v>61.22</v>
      </c>
      <c r="AC778">
        <f t="shared" si="728"/>
        <v>0</v>
      </c>
      <c r="AD778">
        <f t="shared" si="729"/>
        <v>61.22</v>
      </c>
      <c r="AE778">
        <f t="shared" si="730"/>
        <v>33.01</v>
      </c>
      <c r="AF778">
        <f t="shared" si="731"/>
        <v>0</v>
      </c>
      <c r="AG778">
        <f t="shared" si="732"/>
        <v>0</v>
      </c>
      <c r="AH778">
        <f t="shared" si="733"/>
        <v>0</v>
      </c>
      <c r="AI778">
        <f t="shared" si="734"/>
        <v>0</v>
      </c>
      <c r="AJ778">
        <f t="shared" si="735"/>
        <v>0</v>
      </c>
      <c r="AK778">
        <v>61.22</v>
      </c>
      <c r="AL778">
        <v>0</v>
      </c>
      <c r="AM778">
        <v>61.22</v>
      </c>
      <c r="AN778">
        <v>33.01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Z778">
        <v>1</v>
      </c>
      <c r="BA778">
        <v>1</v>
      </c>
      <c r="BB778">
        <v>1</v>
      </c>
      <c r="BC778">
        <v>1</v>
      </c>
      <c r="BH778">
        <v>0</v>
      </c>
      <c r="BI778">
        <v>4</v>
      </c>
      <c r="BJ778" t="s">
        <v>155</v>
      </c>
      <c r="BM778">
        <v>1</v>
      </c>
      <c r="BN778">
        <v>0</v>
      </c>
      <c r="BP778">
        <v>0</v>
      </c>
      <c r="BQ778">
        <v>1</v>
      </c>
      <c r="BR778">
        <v>0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Z778">
        <v>0</v>
      </c>
      <c r="CA778">
        <v>0</v>
      </c>
      <c r="CE778">
        <v>0</v>
      </c>
      <c r="CF778">
        <v>0</v>
      </c>
      <c r="CG778">
        <v>0</v>
      </c>
      <c r="CM778">
        <v>0</v>
      </c>
      <c r="CO778">
        <v>0</v>
      </c>
      <c r="CP778">
        <f t="shared" si="736"/>
        <v>587.71</v>
      </c>
      <c r="CQ778">
        <f t="shared" si="737"/>
        <v>0</v>
      </c>
      <c r="CR778">
        <f t="shared" si="738"/>
        <v>61.22</v>
      </c>
      <c r="CS778">
        <f t="shared" si="739"/>
        <v>33.01</v>
      </c>
      <c r="CT778">
        <f t="shared" si="740"/>
        <v>0</v>
      </c>
      <c r="CU778">
        <f t="shared" si="741"/>
        <v>0</v>
      </c>
      <c r="CV778">
        <f t="shared" si="742"/>
        <v>0</v>
      </c>
      <c r="CW778">
        <f t="shared" si="743"/>
        <v>0</v>
      </c>
      <c r="CX778">
        <f t="shared" si="744"/>
        <v>0</v>
      </c>
      <c r="CY778">
        <f t="shared" si="745"/>
        <v>0</v>
      </c>
      <c r="CZ778">
        <f t="shared" si="746"/>
        <v>0</v>
      </c>
      <c r="DN778">
        <v>0</v>
      </c>
      <c r="DO778">
        <v>0</v>
      </c>
      <c r="DP778">
        <v>1</v>
      </c>
      <c r="DQ778">
        <v>1</v>
      </c>
      <c r="DU778">
        <v>1009</v>
      </c>
      <c r="DV778" t="s">
        <v>151</v>
      </c>
      <c r="DW778" t="s">
        <v>151</v>
      </c>
      <c r="DX778">
        <v>1000</v>
      </c>
      <c r="EE778">
        <v>51761347</v>
      </c>
      <c r="EF778">
        <v>1</v>
      </c>
      <c r="EG778" t="s">
        <v>18</v>
      </c>
      <c r="EH778">
        <v>0</v>
      </c>
      <c r="EJ778">
        <v>4</v>
      </c>
      <c r="EK778">
        <v>1</v>
      </c>
      <c r="EL778" t="s">
        <v>156</v>
      </c>
      <c r="EM778" t="s">
        <v>147</v>
      </c>
      <c r="EQ778">
        <v>0</v>
      </c>
      <c r="ER778">
        <v>61.22</v>
      </c>
      <c r="ES778">
        <v>0</v>
      </c>
      <c r="ET778">
        <v>61.22</v>
      </c>
      <c r="EU778">
        <v>33.01</v>
      </c>
      <c r="EV778">
        <v>0</v>
      </c>
      <c r="EW778">
        <v>0</v>
      </c>
      <c r="EX778">
        <v>0</v>
      </c>
      <c r="EY778">
        <v>0</v>
      </c>
      <c r="FQ778">
        <v>0</v>
      </c>
      <c r="FR778">
        <f t="shared" si="747"/>
        <v>0</v>
      </c>
      <c r="FS778">
        <v>0</v>
      </c>
      <c r="FX778">
        <v>0</v>
      </c>
      <c r="FY778">
        <v>0</v>
      </c>
      <c r="GD778">
        <v>1</v>
      </c>
      <c r="GF778">
        <v>1602572179</v>
      </c>
      <c r="GG778">
        <v>2</v>
      </c>
      <c r="GH778">
        <v>1</v>
      </c>
      <c r="GI778">
        <v>-2</v>
      </c>
      <c r="GJ778">
        <v>0</v>
      </c>
      <c r="GK778">
        <v>0</v>
      </c>
      <c r="GL778">
        <f t="shared" si="748"/>
        <v>0</v>
      </c>
      <c r="GM778">
        <f t="shared" ref="GM778:GM779" si="756">ROUND(O778+X778+Y778,2)+GX778</f>
        <v>587.71</v>
      </c>
      <c r="GN778">
        <f t="shared" ref="GN778:GN779" si="757">IF(OR(BI778=0,BI778=1),ROUND(O778+X778+Y778,2),0)</f>
        <v>0</v>
      </c>
      <c r="GO778">
        <f t="shared" ref="GO778:GO779" si="758">IF(BI778=2,ROUND(O778+X778+Y778,2),0)</f>
        <v>0</v>
      </c>
      <c r="GP778">
        <f t="shared" ref="GP778:GP779" si="759">IF(BI778=4,ROUND(O778+X778+Y778,2)+GX778,0)</f>
        <v>587.71</v>
      </c>
      <c r="GR778">
        <v>0</v>
      </c>
      <c r="GS778">
        <v>3</v>
      </c>
      <c r="GT778">
        <v>0</v>
      </c>
      <c r="GV778">
        <f t="shared" si="753"/>
        <v>0</v>
      </c>
      <c r="GW778">
        <v>1</v>
      </c>
      <c r="GX778">
        <f t="shared" si="754"/>
        <v>0</v>
      </c>
      <c r="HA778">
        <v>0</v>
      </c>
      <c r="HB778">
        <v>0</v>
      </c>
      <c r="HC778">
        <f t="shared" si="755"/>
        <v>0</v>
      </c>
      <c r="IK778">
        <v>0</v>
      </c>
    </row>
    <row r="779" spans="1:245">
      <c r="A779">
        <v>17</v>
      </c>
      <c r="B779">
        <v>1</v>
      </c>
      <c r="D779">
        <f>ROW(EtalonRes!A183)</f>
        <v>183</v>
      </c>
      <c r="E779" t="s">
        <v>157</v>
      </c>
      <c r="F779" t="s">
        <v>158</v>
      </c>
      <c r="G779" t="s">
        <v>159</v>
      </c>
      <c r="H779" t="s">
        <v>151</v>
      </c>
      <c r="I779">
        <f>ROUND(I778,9)</f>
        <v>9.6</v>
      </c>
      <c r="J779">
        <v>0</v>
      </c>
      <c r="K779">
        <f>ROUND(I778,9)</f>
        <v>9.6</v>
      </c>
      <c r="O779">
        <f t="shared" si="716"/>
        <v>14193.5</v>
      </c>
      <c r="P779">
        <f t="shared" si="717"/>
        <v>0</v>
      </c>
      <c r="Q779">
        <f t="shared" si="718"/>
        <v>14193.5</v>
      </c>
      <c r="R779">
        <f t="shared" si="719"/>
        <v>7657.34</v>
      </c>
      <c r="S779">
        <f t="shared" si="720"/>
        <v>0</v>
      </c>
      <c r="T779">
        <f t="shared" si="721"/>
        <v>0</v>
      </c>
      <c r="U779">
        <f t="shared" si="722"/>
        <v>0</v>
      </c>
      <c r="V779">
        <f t="shared" si="723"/>
        <v>0</v>
      </c>
      <c r="W779">
        <f t="shared" si="724"/>
        <v>0</v>
      </c>
      <c r="X779">
        <f t="shared" si="725"/>
        <v>0</v>
      </c>
      <c r="Y779">
        <f t="shared" si="726"/>
        <v>0</v>
      </c>
      <c r="AA779">
        <v>52146028</v>
      </c>
      <c r="AB779">
        <f t="shared" si="727"/>
        <v>1478.49</v>
      </c>
      <c r="AC779">
        <f t="shared" si="728"/>
        <v>0</v>
      </c>
      <c r="AD779">
        <f>ROUND(((((ET779*51))-((EU779*51)))+AE779),6)</f>
        <v>1478.49</v>
      </c>
      <c r="AE779">
        <f>ROUND(((EU779*51)),6)</f>
        <v>797.64</v>
      </c>
      <c r="AF779">
        <f>ROUND(((EV779*51)),6)</f>
        <v>0</v>
      </c>
      <c r="AG779">
        <f t="shared" si="732"/>
        <v>0</v>
      </c>
      <c r="AH779">
        <f>((EW779*51))</f>
        <v>0</v>
      </c>
      <c r="AI779">
        <f>((EX779*51))</f>
        <v>0</v>
      </c>
      <c r="AJ779">
        <f t="shared" si="735"/>
        <v>0</v>
      </c>
      <c r="AK779">
        <v>28.99</v>
      </c>
      <c r="AL779">
        <v>0</v>
      </c>
      <c r="AM779">
        <v>28.99</v>
      </c>
      <c r="AN779">
        <v>15.64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1</v>
      </c>
      <c r="AZ779">
        <v>1</v>
      </c>
      <c r="BA779">
        <v>1</v>
      </c>
      <c r="BB779">
        <v>1</v>
      </c>
      <c r="BC779">
        <v>1</v>
      </c>
      <c r="BH779">
        <v>0</v>
      </c>
      <c r="BI779">
        <v>4</v>
      </c>
      <c r="BJ779" t="s">
        <v>160</v>
      </c>
      <c r="BM779">
        <v>1</v>
      </c>
      <c r="BN779">
        <v>0</v>
      </c>
      <c r="BP779">
        <v>0</v>
      </c>
      <c r="BQ779">
        <v>1</v>
      </c>
      <c r="BR779">
        <v>0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Z779">
        <v>0</v>
      </c>
      <c r="CA779">
        <v>0</v>
      </c>
      <c r="CE779">
        <v>0</v>
      </c>
      <c r="CF779">
        <v>0</v>
      </c>
      <c r="CG779">
        <v>0</v>
      </c>
      <c r="CM779">
        <v>0</v>
      </c>
      <c r="CO779">
        <v>0</v>
      </c>
      <c r="CP779">
        <f t="shared" si="736"/>
        <v>14193.5</v>
      </c>
      <c r="CQ779">
        <f t="shared" si="737"/>
        <v>0</v>
      </c>
      <c r="CR779">
        <f>(((((ET779*51))*BB779-((EU779*51))*BS779)+AE779*BS779)*AV779)</f>
        <v>1478.49</v>
      </c>
      <c r="CS779">
        <f t="shared" si="739"/>
        <v>797.64</v>
      </c>
      <c r="CT779">
        <f t="shared" si="740"/>
        <v>0</v>
      </c>
      <c r="CU779">
        <f t="shared" si="741"/>
        <v>0</v>
      </c>
      <c r="CV779">
        <f t="shared" si="742"/>
        <v>0</v>
      </c>
      <c r="CW779">
        <f t="shared" si="743"/>
        <v>0</v>
      </c>
      <c r="CX779">
        <f t="shared" si="744"/>
        <v>0</v>
      </c>
      <c r="CY779">
        <f t="shared" si="745"/>
        <v>0</v>
      </c>
      <c r="CZ779">
        <f t="shared" si="746"/>
        <v>0</v>
      </c>
      <c r="DE779" t="s">
        <v>161</v>
      </c>
      <c r="DF779" t="s">
        <v>161</v>
      </c>
      <c r="DG779" t="s">
        <v>161</v>
      </c>
      <c r="DI779" t="s">
        <v>161</v>
      </c>
      <c r="DJ779" t="s">
        <v>161</v>
      </c>
      <c r="DN779">
        <v>0</v>
      </c>
      <c r="DO779">
        <v>0</v>
      </c>
      <c r="DP779">
        <v>1</v>
      </c>
      <c r="DQ779">
        <v>1</v>
      </c>
      <c r="DU779">
        <v>1009</v>
      </c>
      <c r="DV779" t="s">
        <v>151</v>
      </c>
      <c r="DW779" t="s">
        <v>151</v>
      </c>
      <c r="DX779">
        <v>1000</v>
      </c>
      <c r="EE779">
        <v>51761347</v>
      </c>
      <c r="EF779">
        <v>1</v>
      </c>
      <c r="EG779" t="s">
        <v>18</v>
      </c>
      <c r="EH779">
        <v>0</v>
      </c>
      <c r="EJ779">
        <v>4</v>
      </c>
      <c r="EK779">
        <v>1</v>
      </c>
      <c r="EL779" t="s">
        <v>156</v>
      </c>
      <c r="EM779" t="s">
        <v>147</v>
      </c>
      <c r="EQ779">
        <v>0</v>
      </c>
      <c r="ER779">
        <v>28.99</v>
      </c>
      <c r="ES779">
        <v>0</v>
      </c>
      <c r="ET779">
        <v>28.99</v>
      </c>
      <c r="EU779">
        <v>15.64</v>
      </c>
      <c r="EV779">
        <v>0</v>
      </c>
      <c r="EW779">
        <v>0</v>
      </c>
      <c r="EX779">
        <v>0</v>
      </c>
      <c r="EY779">
        <v>0</v>
      </c>
      <c r="FQ779">
        <v>0</v>
      </c>
      <c r="FR779">
        <f t="shared" si="747"/>
        <v>0</v>
      </c>
      <c r="FS779">
        <v>0</v>
      </c>
      <c r="FX779">
        <v>0</v>
      </c>
      <c r="FY779">
        <v>0</v>
      </c>
      <c r="GD779">
        <v>1</v>
      </c>
      <c r="GF779">
        <v>-1355325295</v>
      </c>
      <c r="GG779">
        <v>2</v>
      </c>
      <c r="GH779">
        <v>1</v>
      </c>
      <c r="GI779">
        <v>-2</v>
      </c>
      <c r="GJ779">
        <v>0</v>
      </c>
      <c r="GK779">
        <v>0</v>
      </c>
      <c r="GL779">
        <f t="shared" si="748"/>
        <v>0</v>
      </c>
      <c r="GM779">
        <f t="shared" si="756"/>
        <v>14193.5</v>
      </c>
      <c r="GN779">
        <f t="shared" si="757"/>
        <v>0</v>
      </c>
      <c r="GO779">
        <f t="shared" si="758"/>
        <v>0</v>
      </c>
      <c r="GP779">
        <f t="shared" si="759"/>
        <v>14193.5</v>
      </c>
      <c r="GR779">
        <v>0</v>
      </c>
      <c r="GS779">
        <v>3</v>
      </c>
      <c r="GT779">
        <v>0</v>
      </c>
      <c r="GV779">
        <f t="shared" si="753"/>
        <v>0</v>
      </c>
      <c r="GW779">
        <v>1</v>
      </c>
      <c r="GX779">
        <f t="shared" si="754"/>
        <v>0</v>
      </c>
      <c r="HA779">
        <v>0</v>
      </c>
      <c r="HB779">
        <v>0</v>
      </c>
      <c r="HC779">
        <f t="shared" si="755"/>
        <v>0</v>
      </c>
      <c r="IK779">
        <v>0</v>
      </c>
    </row>
    <row r="781" spans="1:245">
      <c r="A781" s="53">
        <v>51</v>
      </c>
      <c r="B781" s="53">
        <f>B772</f>
        <v>1</v>
      </c>
      <c r="C781" s="53">
        <f>A772</f>
        <v>5</v>
      </c>
      <c r="D781" s="53">
        <f>ROW(A772)</f>
        <v>772</v>
      </c>
      <c r="E781" s="53"/>
      <c r="F781" s="53" t="str">
        <f>IF(F772&lt;&gt;"",F772,"")</f>
        <v>Новый подраздел</v>
      </c>
      <c r="G781" s="53" t="str">
        <f>IF(G772&lt;&gt;"",G772,"")</f>
        <v>Ремонт асфальтобетонного покрытия - 100,0 м2</v>
      </c>
      <c r="H781" s="53">
        <v>0</v>
      </c>
      <c r="I781" s="53"/>
      <c r="J781" s="53"/>
      <c r="K781" s="53"/>
      <c r="L781" s="53"/>
      <c r="M781" s="53"/>
      <c r="N781" s="53"/>
      <c r="O781" s="53">
        <f t="shared" ref="O781:T781" si="760">ROUND(AB781,2)</f>
        <v>68111.210000000006</v>
      </c>
      <c r="P781" s="53">
        <f t="shared" si="760"/>
        <v>37874</v>
      </c>
      <c r="Q781" s="53">
        <f t="shared" si="760"/>
        <v>23933.21</v>
      </c>
      <c r="R781" s="53">
        <f t="shared" si="760"/>
        <v>12183.24</v>
      </c>
      <c r="S781" s="53">
        <f t="shared" si="760"/>
        <v>6304</v>
      </c>
      <c r="T781" s="53">
        <f t="shared" si="760"/>
        <v>0</v>
      </c>
      <c r="U781" s="53">
        <f>AH781</f>
        <v>23</v>
      </c>
      <c r="V781" s="53">
        <f>AI781</f>
        <v>0</v>
      </c>
      <c r="W781" s="53">
        <f>ROUND(AJ781,2)</f>
        <v>0</v>
      </c>
      <c r="X781" s="53">
        <f>ROUND(AK781,2)</f>
        <v>4412.8</v>
      </c>
      <c r="Y781" s="53">
        <f>ROUND(AL781,2)</f>
        <v>630.4</v>
      </c>
      <c r="Z781" s="53"/>
      <c r="AA781" s="53"/>
      <c r="AB781" s="53">
        <f>ROUND(SUMIF(AA776:AA779,"=52146028",O776:O779),2)</f>
        <v>68111.210000000006</v>
      </c>
      <c r="AC781" s="53">
        <f>ROUND(SUMIF(AA776:AA779,"=52146028",P776:P779),2)</f>
        <v>37874</v>
      </c>
      <c r="AD781" s="53">
        <f>ROUND(SUMIF(AA776:AA779,"=52146028",Q776:Q779),2)</f>
        <v>23933.21</v>
      </c>
      <c r="AE781" s="53">
        <f>ROUND(SUMIF(AA776:AA779,"=52146028",R776:R779),2)</f>
        <v>12183.24</v>
      </c>
      <c r="AF781" s="53">
        <f>ROUND(SUMIF(AA776:AA779,"=52146028",S776:S779),2)</f>
        <v>6304</v>
      </c>
      <c r="AG781" s="53">
        <f>ROUND(SUMIF(AA776:AA779,"=52146028",T776:T779),2)</f>
        <v>0</v>
      </c>
      <c r="AH781" s="53">
        <f>SUMIF(AA776:AA779,"=52146028",U776:U779)</f>
        <v>23</v>
      </c>
      <c r="AI781" s="53">
        <f>SUMIF(AA776:AA779,"=52146028",V776:V779)</f>
        <v>0</v>
      </c>
      <c r="AJ781" s="53">
        <f>ROUND(SUMIF(AA776:AA779,"=52146028",W776:W779),2)</f>
        <v>0</v>
      </c>
      <c r="AK781" s="53">
        <f>ROUND(SUMIF(AA776:AA779,"=52146028",X776:X779),2)</f>
        <v>4412.8</v>
      </c>
      <c r="AL781" s="53">
        <f>ROUND(SUMIF(AA776:AA779,"=52146028",Y776:Y779),2)</f>
        <v>630.4</v>
      </c>
      <c r="AM781" s="53"/>
      <c r="AN781" s="53"/>
      <c r="AO781" s="53">
        <f t="shared" ref="AO781:BD781" si="761">ROUND(BX781,2)</f>
        <v>0</v>
      </c>
      <c r="AP781" s="53">
        <f t="shared" si="761"/>
        <v>0</v>
      </c>
      <c r="AQ781" s="53">
        <f t="shared" si="761"/>
        <v>0</v>
      </c>
      <c r="AR781" s="53">
        <f t="shared" si="761"/>
        <v>77700.13</v>
      </c>
      <c r="AS781" s="53">
        <f t="shared" si="761"/>
        <v>0</v>
      </c>
      <c r="AT781" s="53">
        <f t="shared" si="761"/>
        <v>0</v>
      </c>
      <c r="AU781" s="53">
        <f t="shared" si="761"/>
        <v>77700.13</v>
      </c>
      <c r="AV781" s="53">
        <f t="shared" si="761"/>
        <v>37874</v>
      </c>
      <c r="AW781" s="53">
        <f t="shared" si="761"/>
        <v>37874</v>
      </c>
      <c r="AX781" s="53">
        <f t="shared" si="761"/>
        <v>0</v>
      </c>
      <c r="AY781" s="53">
        <f t="shared" si="761"/>
        <v>37874</v>
      </c>
      <c r="AZ781" s="53">
        <f t="shared" si="761"/>
        <v>0</v>
      </c>
      <c r="BA781" s="53">
        <f t="shared" si="761"/>
        <v>0</v>
      </c>
      <c r="BB781" s="53">
        <f t="shared" si="761"/>
        <v>0</v>
      </c>
      <c r="BC781" s="53">
        <f t="shared" si="761"/>
        <v>0</v>
      </c>
      <c r="BD781" s="53">
        <f t="shared" si="761"/>
        <v>0</v>
      </c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>
        <f>ROUND(SUMIF(AA776:AA779,"=52146028",FQ776:FQ779),2)</f>
        <v>0</v>
      </c>
      <c r="BY781" s="53">
        <f>ROUND(SUMIF(AA776:AA779,"=52146028",FR776:FR779),2)</f>
        <v>0</v>
      </c>
      <c r="BZ781" s="53">
        <f>ROUND(SUMIF(AA776:AA779,"=52146028",GL776:GL779),2)</f>
        <v>0</v>
      </c>
      <c r="CA781" s="53">
        <f>ROUND(SUMIF(AA776:AA779,"=52146028",GM776:GM779),2)</f>
        <v>77700.13</v>
      </c>
      <c r="CB781" s="53">
        <f>ROUND(SUMIF(AA776:AA779,"=52146028",GN776:GN779),2)</f>
        <v>0</v>
      </c>
      <c r="CC781" s="53">
        <f>ROUND(SUMIF(AA776:AA779,"=52146028",GO776:GO779),2)</f>
        <v>0</v>
      </c>
      <c r="CD781" s="53">
        <f>ROUND(SUMIF(AA776:AA779,"=52146028",GP776:GP779),2)</f>
        <v>77700.13</v>
      </c>
      <c r="CE781" s="53">
        <f>AC781-BX781</f>
        <v>37874</v>
      </c>
      <c r="CF781" s="53">
        <f>AC781-BY781</f>
        <v>37874</v>
      </c>
      <c r="CG781" s="53">
        <f>BX781-BZ781</f>
        <v>0</v>
      </c>
      <c r="CH781" s="53">
        <f>AC781-BX781-BY781+BZ781</f>
        <v>37874</v>
      </c>
      <c r="CI781" s="53">
        <f>BY781-BZ781</f>
        <v>0</v>
      </c>
      <c r="CJ781" s="53">
        <f>ROUND(SUMIF(AA776:AA779,"=52146028",GX776:GX779),2)</f>
        <v>0</v>
      </c>
      <c r="CK781" s="53">
        <f>ROUND(SUMIF(AA776:AA779,"=52146028",GY776:GY779),2)</f>
        <v>0</v>
      </c>
      <c r="CL781" s="53">
        <f>ROUND(SUMIF(AA776:AA779,"=52146028",GZ776:GZ779),2)</f>
        <v>0</v>
      </c>
      <c r="CM781" s="53">
        <f>ROUND(SUMIF(AA776:AA779,"=52146028",HD776:HD779),2)</f>
        <v>0</v>
      </c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  <c r="DR781" s="54"/>
      <c r="DS781" s="54"/>
      <c r="DT781" s="54"/>
      <c r="DU781" s="54"/>
      <c r="DV781" s="54"/>
      <c r="DW781" s="54"/>
      <c r="DX781" s="54"/>
      <c r="DY781" s="54"/>
      <c r="DZ781" s="54"/>
      <c r="EA781" s="54"/>
      <c r="EB781" s="54"/>
      <c r="EC781" s="54"/>
      <c r="ED781" s="54"/>
      <c r="EE781" s="54"/>
      <c r="EF781" s="54"/>
      <c r="EG781" s="54"/>
      <c r="EH781" s="54"/>
      <c r="EI781" s="54"/>
      <c r="EJ781" s="54"/>
      <c r="EK781" s="54"/>
      <c r="EL781" s="54"/>
      <c r="EM781" s="54"/>
      <c r="EN781" s="54"/>
      <c r="EO781" s="54"/>
      <c r="EP781" s="54"/>
      <c r="EQ781" s="54"/>
      <c r="ER781" s="54"/>
      <c r="ES781" s="54"/>
      <c r="ET781" s="54"/>
      <c r="EU781" s="54"/>
      <c r="EV781" s="54"/>
      <c r="EW781" s="54"/>
      <c r="EX781" s="54"/>
      <c r="EY781" s="54"/>
      <c r="EZ781" s="54"/>
      <c r="FA781" s="54"/>
      <c r="FB781" s="54"/>
      <c r="FC781" s="54"/>
      <c r="FD781" s="54"/>
      <c r="FE781" s="54"/>
      <c r="FF781" s="54"/>
      <c r="FG781" s="54"/>
      <c r="FH781" s="54"/>
      <c r="FI781" s="54"/>
      <c r="FJ781" s="54"/>
      <c r="FK781" s="54"/>
      <c r="FL781" s="54"/>
      <c r="FM781" s="54"/>
      <c r="FN781" s="54"/>
      <c r="FO781" s="54"/>
      <c r="FP781" s="54"/>
      <c r="FQ781" s="54"/>
      <c r="FR781" s="54"/>
      <c r="FS781" s="54"/>
      <c r="FT781" s="54"/>
      <c r="FU781" s="54"/>
      <c r="FV781" s="54"/>
      <c r="FW781" s="54"/>
      <c r="FX781" s="54"/>
      <c r="FY781" s="54"/>
      <c r="FZ781" s="54"/>
      <c r="GA781" s="54"/>
      <c r="GB781" s="54"/>
      <c r="GC781" s="54"/>
      <c r="GD781" s="54"/>
      <c r="GE781" s="54"/>
      <c r="GF781" s="54"/>
      <c r="GG781" s="54"/>
      <c r="GH781" s="54"/>
      <c r="GI781" s="54"/>
      <c r="GJ781" s="54"/>
      <c r="GK781" s="54"/>
      <c r="GL781" s="54"/>
      <c r="GM781" s="54"/>
      <c r="GN781" s="54"/>
      <c r="GO781" s="54"/>
      <c r="GP781" s="54"/>
      <c r="GQ781" s="54"/>
      <c r="GR781" s="54"/>
      <c r="GS781" s="54"/>
      <c r="GT781" s="54"/>
      <c r="GU781" s="54"/>
      <c r="GV781" s="54"/>
      <c r="GW781" s="54"/>
      <c r="GX781" s="54">
        <v>0</v>
      </c>
    </row>
    <row r="783" spans="1:245">
      <c r="A783" s="55">
        <v>50</v>
      </c>
      <c r="B783" s="55">
        <v>0</v>
      </c>
      <c r="C783" s="55">
        <v>0</v>
      </c>
      <c r="D783" s="55">
        <v>1</v>
      </c>
      <c r="E783" s="55">
        <v>201</v>
      </c>
      <c r="F783" s="55">
        <f>ROUND(Source!O781,O783)</f>
        <v>68111.210000000006</v>
      </c>
      <c r="G783" s="55" t="s">
        <v>162</v>
      </c>
      <c r="H783" s="55" t="s">
        <v>163</v>
      </c>
      <c r="I783" s="55"/>
      <c r="J783" s="55"/>
      <c r="K783" s="55">
        <v>201</v>
      </c>
      <c r="L783" s="55">
        <v>1</v>
      </c>
      <c r="M783" s="55">
        <v>3</v>
      </c>
      <c r="N783" s="55"/>
      <c r="O783" s="55">
        <v>2</v>
      </c>
      <c r="P783" s="55"/>
      <c r="Q783" s="55"/>
      <c r="R783" s="55"/>
      <c r="S783" s="55"/>
      <c r="T783" s="55"/>
      <c r="U783" s="55"/>
      <c r="V783" s="55"/>
      <c r="W783" s="55">
        <v>68111.210000000006</v>
      </c>
      <c r="X783" s="55">
        <v>1</v>
      </c>
      <c r="Y783" s="55">
        <v>68111.210000000006</v>
      </c>
      <c r="Z783" s="55"/>
      <c r="AA783" s="55"/>
      <c r="AB783" s="55"/>
    </row>
    <row r="784" spans="1:245">
      <c r="A784" s="55">
        <v>50</v>
      </c>
      <c r="B784" s="55">
        <v>0</v>
      </c>
      <c r="C784" s="55">
        <v>0</v>
      </c>
      <c r="D784" s="55">
        <v>1</v>
      </c>
      <c r="E784" s="55">
        <v>202</v>
      </c>
      <c r="F784" s="55">
        <f>ROUND(Source!P781,O784)</f>
        <v>37874</v>
      </c>
      <c r="G784" s="55" t="s">
        <v>164</v>
      </c>
      <c r="H784" s="55" t="s">
        <v>165</v>
      </c>
      <c r="I784" s="55"/>
      <c r="J784" s="55"/>
      <c r="K784" s="55">
        <v>202</v>
      </c>
      <c r="L784" s="55">
        <v>2</v>
      </c>
      <c r="M784" s="55">
        <v>3</v>
      </c>
      <c r="N784" s="55"/>
      <c r="O784" s="55">
        <v>2</v>
      </c>
      <c r="P784" s="55"/>
      <c r="Q784" s="55"/>
      <c r="R784" s="55"/>
      <c r="S784" s="55"/>
      <c r="T784" s="55"/>
      <c r="U784" s="55"/>
      <c r="V784" s="55"/>
      <c r="W784" s="55">
        <v>37874</v>
      </c>
      <c r="X784" s="55">
        <v>1</v>
      </c>
      <c r="Y784" s="55">
        <v>37874</v>
      </c>
      <c r="Z784" s="55"/>
      <c r="AA784" s="55"/>
      <c r="AB784" s="55"/>
    </row>
    <row r="785" spans="1:28">
      <c r="A785" s="55">
        <v>50</v>
      </c>
      <c r="B785" s="55">
        <v>0</v>
      </c>
      <c r="C785" s="55">
        <v>0</v>
      </c>
      <c r="D785" s="55">
        <v>1</v>
      </c>
      <c r="E785" s="55">
        <v>222</v>
      </c>
      <c r="F785" s="55">
        <f>ROUND(Source!AO781,O785)</f>
        <v>0</v>
      </c>
      <c r="G785" s="55" t="s">
        <v>166</v>
      </c>
      <c r="H785" s="55" t="s">
        <v>167</v>
      </c>
      <c r="I785" s="55"/>
      <c r="J785" s="55"/>
      <c r="K785" s="55">
        <v>222</v>
      </c>
      <c r="L785" s="55">
        <v>3</v>
      </c>
      <c r="M785" s="55">
        <v>3</v>
      </c>
      <c r="N785" s="55"/>
      <c r="O785" s="55">
        <v>2</v>
      </c>
      <c r="P785" s="55"/>
      <c r="Q785" s="55"/>
      <c r="R785" s="55"/>
      <c r="S785" s="55"/>
      <c r="T785" s="55"/>
      <c r="U785" s="55"/>
      <c r="V785" s="55"/>
      <c r="W785" s="55">
        <v>0</v>
      </c>
      <c r="X785" s="55">
        <v>1</v>
      </c>
      <c r="Y785" s="55">
        <v>0</v>
      </c>
      <c r="Z785" s="55"/>
      <c r="AA785" s="55"/>
      <c r="AB785" s="55"/>
    </row>
    <row r="786" spans="1:28">
      <c r="A786" s="55">
        <v>50</v>
      </c>
      <c r="B786" s="55">
        <v>0</v>
      </c>
      <c r="C786" s="55">
        <v>0</v>
      </c>
      <c r="D786" s="55">
        <v>1</v>
      </c>
      <c r="E786" s="55">
        <v>225</v>
      </c>
      <c r="F786" s="55">
        <f>ROUND(Source!AV781,O786)</f>
        <v>37874</v>
      </c>
      <c r="G786" s="55" t="s">
        <v>168</v>
      </c>
      <c r="H786" s="55" t="s">
        <v>169</v>
      </c>
      <c r="I786" s="55"/>
      <c r="J786" s="55"/>
      <c r="K786" s="55">
        <v>225</v>
      </c>
      <c r="L786" s="55">
        <v>4</v>
      </c>
      <c r="M786" s="55">
        <v>3</v>
      </c>
      <c r="N786" s="55"/>
      <c r="O786" s="55">
        <v>2</v>
      </c>
      <c r="P786" s="55"/>
      <c r="Q786" s="55"/>
      <c r="R786" s="55"/>
      <c r="S786" s="55"/>
      <c r="T786" s="55"/>
      <c r="U786" s="55"/>
      <c r="V786" s="55"/>
      <c r="W786" s="55">
        <v>37874</v>
      </c>
      <c r="X786" s="55">
        <v>1</v>
      </c>
      <c r="Y786" s="55">
        <v>37874</v>
      </c>
      <c r="Z786" s="55"/>
      <c r="AA786" s="55"/>
      <c r="AB786" s="55"/>
    </row>
    <row r="787" spans="1:28">
      <c r="A787" s="55">
        <v>50</v>
      </c>
      <c r="B787" s="55">
        <v>0</v>
      </c>
      <c r="C787" s="55">
        <v>0</v>
      </c>
      <c r="D787" s="55">
        <v>1</v>
      </c>
      <c r="E787" s="55">
        <v>226</v>
      </c>
      <c r="F787" s="55">
        <f>ROUND(Source!AW781,O787)</f>
        <v>37874</v>
      </c>
      <c r="G787" s="55" t="s">
        <v>170</v>
      </c>
      <c r="H787" s="55" t="s">
        <v>171</v>
      </c>
      <c r="I787" s="55"/>
      <c r="J787" s="55"/>
      <c r="K787" s="55">
        <v>226</v>
      </c>
      <c r="L787" s="55">
        <v>5</v>
      </c>
      <c r="M787" s="55">
        <v>3</v>
      </c>
      <c r="N787" s="55"/>
      <c r="O787" s="55">
        <v>2</v>
      </c>
      <c r="P787" s="55"/>
      <c r="Q787" s="55"/>
      <c r="R787" s="55"/>
      <c r="S787" s="55"/>
      <c r="T787" s="55"/>
      <c r="U787" s="55"/>
      <c r="V787" s="55"/>
      <c r="W787" s="55">
        <v>37874</v>
      </c>
      <c r="X787" s="55">
        <v>1</v>
      </c>
      <c r="Y787" s="55">
        <v>37874</v>
      </c>
      <c r="Z787" s="55"/>
      <c r="AA787" s="55"/>
      <c r="AB787" s="55"/>
    </row>
    <row r="788" spans="1:28">
      <c r="A788" s="55">
        <v>50</v>
      </c>
      <c r="B788" s="55">
        <v>0</v>
      </c>
      <c r="C788" s="55">
        <v>0</v>
      </c>
      <c r="D788" s="55">
        <v>1</v>
      </c>
      <c r="E788" s="55">
        <v>227</v>
      </c>
      <c r="F788" s="55">
        <f>ROUND(Source!AX781,O788)</f>
        <v>0</v>
      </c>
      <c r="G788" s="55" t="s">
        <v>172</v>
      </c>
      <c r="H788" s="55" t="s">
        <v>173</v>
      </c>
      <c r="I788" s="55"/>
      <c r="J788" s="55"/>
      <c r="K788" s="55">
        <v>227</v>
      </c>
      <c r="L788" s="55">
        <v>6</v>
      </c>
      <c r="M788" s="55">
        <v>3</v>
      </c>
      <c r="N788" s="55"/>
      <c r="O788" s="55">
        <v>2</v>
      </c>
      <c r="P788" s="55"/>
      <c r="Q788" s="55"/>
      <c r="R788" s="55"/>
      <c r="S788" s="55"/>
      <c r="T788" s="55"/>
      <c r="U788" s="55"/>
      <c r="V788" s="55"/>
      <c r="W788" s="55">
        <v>0</v>
      </c>
      <c r="X788" s="55">
        <v>1</v>
      </c>
      <c r="Y788" s="55">
        <v>0</v>
      </c>
      <c r="Z788" s="55"/>
      <c r="AA788" s="55"/>
      <c r="AB788" s="55"/>
    </row>
    <row r="789" spans="1:28">
      <c r="A789" s="55">
        <v>50</v>
      </c>
      <c r="B789" s="55">
        <v>0</v>
      </c>
      <c r="C789" s="55">
        <v>0</v>
      </c>
      <c r="D789" s="55">
        <v>1</v>
      </c>
      <c r="E789" s="55">
        <v>228</v>
      </c>
      <c r="F789" s="55">
        <f>ROUND(Source!AY781,O789)</f>
        <v>37874</v>
      </c>
      <c r="G789" s="55" t="s">
        <v>174</v>
      </c>
      <c r="H789" s="55" t="s">
        <v>175</v>
      </c>
      <c r="I789" s="55"/>
      <c r="J789" s="55"/>
      <c r="K789" s="55">
        <v>228</v>
      </c>
      <c r="L789" s="55">
        <v>7</v>
      </c>
      <c r="M789" s="55">
        <v>3</v>
      </c>
      <c r="N789" s="55"/>
      <c r="O789" s="55">
        <v>2</v>
      </c>
      <c r="P789" s="55"/>
      <c r="Q789" s="55"/>
      <c r="R789" s="55"/>
      <c r="S789" s="55"/>
      <c r="T789" s="55"/>
      <c r="U789" s="55"/>
      <c r="V789" s="55"/>
      <c r="W789" s="55">
        <v>37874</v>
      </c>
      <c r="X789" s="55">
        <v>1</v>
      </c>
      <c r="Y789" s="55">
        <v>37874</v>
      </c>
      <c r="Z789" s="55"/>
      <c r="AA789" s="55"/>
      <c r="AB789" s="55"/>
    </row>
    <row r="790" spans="1:28">
      <c r="A790" s="55">
        <v>50</v>
      </c>
      <c r="B790" s="55">
        <v>0</v>
      </c>
      <c r="C790" s="55">
        <v>0</v>
      </c>
      <c r="D790" s="55">
        <v>1</v>
      </c>
      <c r="E790" s="55">
        <v>216</v>
      </c>
      <c r="F790" s="55">
        <f>ROUND(Source!AP781,O790)</f>
        <v>0</v>
      </c>
      <c r="G790" s="55" t="s">
        <v>176</v>
      </c>
      <c r="H790" s="55" t="s">
        <v>177</v>
      </c>
      <c r="I790" s="55"/>
      <c r="J790" s="55"/>
      <c r="K790" s="55">
        <v>216</v>
      </c>
      <c r="L790" s="55">
        <v>8</v>
      </c>
      <c r="M790" s="55">
        <v>3</v>
      </c>
      <c r="N790" s="55"/>
      <c r="O790" s="55">
        <v>2</v>
      </c>
      <c r="P790" s="55"/>
      <c r="Q790" s="55"/>
      <c r="R790" s="55"/>
      <c r="S790" s="55"/>
      <c r="T790" s="55"/>
      <c r="U790" s="55"/>
      <c r="V790" s="55"/>
      <c r="W790" s="55">
        <v>0</v>
      </c>
      <c r="X790" s="55">
        <v>1</v>
      </c>
      <c r="Y790" s="55">
        <v>0</v>
      </c>
      <c r="Z790" s="55"/>
      <c r="AA790" s="55"/>
      <c r="AB790" s="55"/>
    </row>
    <row r="791" spans="1:28">
      <c r="A791" s="55">
        <v>50</v>
      </c>
      <c r="B791" s="55">
        <v>0</v>
      </c>
      <c r="C791" s="55">
        <v>0</v>
      </c>
      <c r="D791" s="55">
        <v>1</v>
      </c>
      <c r="E791" s="55">
        <v>223</v>
      </c>
      <c r="F791" s="55">
        <f>ROUND(Source!AQ781,O791)</f>
        <v>0</v>
      </c>
      <c r="G791" s="55" t="s">
        <v>178</v>
      </c>
      <c r="H791" s="55" t="s">
        <v>179</v>
      </c>
      <c r="I791" s="55"/>
      <c r="J791" s="55"/>
      <c r="K791" s="55">
        <v>223</v>
      </c>
      <c r="L791" s="55">
        <v>9</v>
      </c>
      <c r="M791" s="55">
        <v>3</v>
      </c>
      <c r="N791" s="55"/>
      <c r="O791" s="55">
        <v>2</v>
      </c>
      <c r="P791" s="55"/>
      <c r="Q791" s="55"/>
      <c r="R791" s="55"/>
      <c r="S791" s="55"/>
      <c r="T791" s="55"/>
      <c r="U791" s="55"/>
      <c r="V791" s="55"/>
      <c r="W791" s="55">
        <v>0</v>
      </c>
      <c r="X791" s="55">
        <v>1</v>
      </c>
      <c r="Y791" s="55">
        <v>0</v>
      </c>
      <c r="Z791" s="55"/>
      <c r="AA791" s="55"/>
      <c r="AB791" s="55"/>
    </row>
    <row r="792" spans="1:28">
      <c r="A792" s="55">
        <v>50</v>
      </c>
      <c r="B792" s="55">
        <v>0</v>
      </c>
      <c r="C792" s="55">
        <v>0</v>
      </c>
      <c r="D792" s="55">
        <v>1</v>
      </c>
      <c r="E792" s="55">
        <v>229</v>
      </c>
      <c r="F792" s="55">
        <f>ROUND(Source!AZ781,O792)</f>
        <v>0</v>
      </c>
      <c r="G792" s="55" t="s">
        <v>180</v>
      </c>
      <c r="H792" s="55" t="s">
        <v>181</v>
      </c>
      <c r="I792" s="55"/>
      <c r="J792" s="55"/>
      <c r="K792" s="55">
        <v>229</v>
      </c>
      <c r="L792" s="55">
        <v>10</v>
      </c>
      <c r="M792" s="55">
        <v>3</v>
      </c>
      <c r="N792" s="55"/>
      <c r="O792" s="55">
        <v>2</v>
      </c>
      <c r="P792" s="55"/>
      <c r="Q792" s="55"/>
      <c r="R792" s="55"/>
      <c r="S792" s="55"/>
      <c r="T792" s="55"/>
      <c r="U792" s="55"/>
      <c r="V792" s="55"/>
      <c r="W792" s="55">
        <v>0</v>
      </c>
      <c r="X792" s="55">
        <v>1</v>
      </c>
      <c r="Y792" s="55">
        <v>0</v>
      </c>
      <c r="Z792" s="55"/>
      <c r="AA792" s="55"/>
      <c r="AB792" s="55"/>
    </row>
    <row r="793" spans="1:28">
      <c r="A793" s="55">
        <v>50</v>
      </c>
      <c r="B793" s="55">
        <v>0</v>
      </c>
      <c r="C793" s="55">
        <v>0</v>
      </c>
      <c r="D793" s="55">
        <v>1</v>
      </c>
      <c r="E793" s="55">
        <v>203</v>
      </c>
      <c r="F793" s="55">
        <f>ROUND(Source!Q781,O793)</f>
        <v>23933.21</v>
      </c>
      <c r="G793" s="55" t="s">
        <v>182</v>
      </c>
      <c r="H793" s="55" t="s">
        <v>183</v>
      </c>
      <c r="I793" s="55"/>
      <c r="J793" s="55"/>
      <c r="K793" s="55">
        <v>203</v>
      </c>
      <c r="L793" s="55">
        <v>11</v>
      </c>
      <c r="M793" s="55">
        <v>3</v>
      </c>
      <c r="N793" s="55"/>
      <c r="O793" s="55">
        <v>2</v>
      </c>
      <c r="P793" s="55"/>
      <c r="Q793" s="55"/>
      <c r="R793" s="55"/>
      <c r="S793" s="55"/>
      <c r="T793" s="55"/>
      <c r="U793" s="55"/>
      <c r="V793" s="55"/>
      <c r="W793" s="55">
        <v>23933.21</v>
      </c>
      <c r="X793" s="55">
        <v>1</v>
      </c>
      <c r="Y793" s="55">
        <v>23933.21</v>
      </c>
      <c r="Z793" s="55"/>
      <c r="AA793" s="55"/>
      <c r="AB793" s="55"/>
    </row>
    <row r="794" spans="1:28">
      <c r="A794" s="55">
        <v>50</v>
      </c>
      <c r="B794" s="55">
        <v>0</v>
      </c>
      <c r="C794" s="55">
        <v>0</v>
      </c>
      <c r="D794" s="55">
        <v>1</v>
      </c>
      <c r="E794" s="55">
        <v>231</v>
      </c>
      <c r="F794" s="55">
        <f>ROUND(Source!BB781,O794)</f>
        <v>0</v>
      </c>
      <c r="G794" s="55" t="s">
        <v>184</v>
      </c>
      <c r="H794" s="55" t="s">
        <v>185</v>
      </c>
      <c r="I794" s="55"/>
      <c r="J794" s="55"/>
      <c r="K794" s="55">
        <v>231</v>
      </c>
      <c r="L794" s="55">
        <v>12</v>
      </c>
      <c r="M794" s="55">
        <v>3</v>
      </c>
      <c r="N794" s="55"/>
      <c r="O794" s="55">
        <v>2</v>
      </c>
      <c r="P794" s="55"/>
      <c r="Q794" s="55"/>
      <c r="R794" s="55"/>
      <c r="S794" s="55"/>
      <c r="T794" s="55"/>
      <c r="U794" s="55"/>
      <c r="V794" s="55"/>
      <c r="W794" s="55">
        <v>0</v>
      </c>
      <c r="X794" s="55">
        <v>1</v>
      </c>
      <c r="Y794" s="55">
        <v>0</v>
      </c>
      <c r="Z794" s="55"/>
      <c r="AA794" s="55"/>
      <c r="AB794" s="55"/>
    </row>
    <row r="795" spans="1:28">
      <c r="A795" s="55">
        <v>50</v>
      </c>
      <c r="B795" s="55">
        <v>0</v>
      </c>
      <c r="C795" s="55">
        <v>0</v>
      </c>
      <c r="D795" s="55">
        <v>1</v>
      </c>
      <c r="E795" s="55">
        <v>204</v>
      </c>
      <c r="F795" s="55">
        <f>ROUND(Source!R781,O795)</f>
        <v>12183.24</v>
      </c>
      <c r="G795" s="55" t="s">
        <v>186</v>
      </c>
      <c r="H795" s="55" t="s">
        <v>187</v>
      </c>
      <c r="I795" s="55"/>
      <c r="J795" s="55"/>
      <c r="K795" s="55">
        <v>204</v>
      </c>
      <c r="L795" s="55">
        <v>13</v>
      </c>
      <c r="M795" s="55">
        <v>3</v>
      </c>
      <c r="N795" s="55"/>
      <c r="O795" s="55">
        <v>2</v>
      </c>
      <c r="P795" s="55"/>
      <c r="Q795" s="55"/>
      <c r="R795" s="55"/>
      <c r="S795" s="55"/>
      <c r="T795" s="55"/>
      <c r="U795" s="55"/>
      <c r="V795" s="55"/>
      <c r="W795" s="55">
        <v>12183.24</v>
      </c>
      <c r="X795" s="55">
        <v>1</v>
      </c>
      <c r="Y795" s="55">
        <v>12183.24</v>
      </c>
      <c r="Z795" s="55"/>
      <c r="AA795" s="55"/>
      <c r="AB795" s="55"/>
    </row>
    <row r="796" spans="1:28">
      <c r="A796" s="55">
        <v>50</v>
      </c>
      <c r="B796" s="55">
        <v>0</v>
      </c>
      <c r="C796" s="55">
        <v>0</v>
      </c>
      <c r="D796" s="55">
        <v>1</v>
      </c>
      <c r="E796" s="55">
        <v>205</v>
      </c>
      <c r="F796" s="55">
        <f>ROUND(Source!S781,O796)</f>
        <v>6304</v>
      </c>
      <c r="G796" s="55" t="s">
        <v>188</v>
      </c>
      <c r="H796" s="55" t="s">
        <v>189</v>
      </c>
      <c r="I796" s="55"/>
      <c r="J796" s="55"/>
      <c r="K796" s="55">
        <v>205</v>
      </c>
      <c r="L796" s="55">
        <v>14</v>
      </c>
      <c r="M796" s="55">
        <v>3</v>
      </c>
      <c r="N796" s="55"/>
      <c r="O796" s="55">
        <v>2</v>
      </c>
      <c r="P796" s="55"/>
      <c r="Q796" s="55"/>
      <c r="R796" s="55"/>
      <c r="S796" s="55"/>
      <c r="T796" s="55"/>
      <c r="U796" s="55"/>
      <c r="V796" s="55"/>
      <c r="W796" s="55">
        <v>6304</v>
      </c>
      <c r="X796" s="55">
        <v>1</v>
      </c>
      <c r="Y796" s="55">
        <v>6304</v>
      </c>
      <c r="Z796" s="55"/>
      <c r="AA796" s="55"/>
      <c r="AB796" s="55"/>
    </row>
    <row r="797" spans="1:28">
      <c r="A797" s="55">
        <v>50</v>
      </c>
      <c r="B797" s="55">
        <v>0</v>
      </c>
      <c r="C797" s="55">
        <v>0</v>
      </c>
      <c r="D797" s="55">
        <v>1</v>
      </c>
      <c r="E797" s="55">
        <v>232</v>
      </c>
      <c r="F797" s="55">
        <f>ROUND(Source!BC781,O797)</f>
        <v>0</v>
      </c>
      <c r="G797" s="55" t="s">
        <v>190</v>
      </c>
      <c r="H797" s="55" t="s">
        <v>191</v>
      </c>
      <c r="I797" s="55"/>
      <c r="J797" s="55"/>
      <c r="K797" s="55">
        <v>232</v>
      </c>
      <c r="L797" s="55">
        <v>15</v>
      </c>
      <c r="M797" s="55">
        <v>3</v>
      </c>
      <c r="N797" s="55"/>
      <c r="O797" s="55">
        <v>2</v>
      </c>
      <c r="P797" s="55"/>
      <c r="Q797" s="55"/>
      <c r="R797" s="55"/>
      <c r="S797" s="55"/>
      <c r="T797" s="55"/>
      <c r="U797" s="55"/>
      <c r="V797" s="55"/>
      <c r="W797" s="55">
        <v>0</v>
      </c>
      <c r="X797" s="55">
        <v>1</v>
      </c>
      <c r="Y797" s="55">
        <v>0</v>
      </c>
      <c r="Z797" s="55"/>
      <c r="AA797" s="55"/>
      <c r="AB797" s="55"/>
    </row>
    <row r="798" spans="1:28">
      <c r="A798" s="55">
        <v>50</v>
      </c>
      <c r="B798" s="55">
        <v>0</v>
      </c>
      <c r="C798" s="55">
        <v>0</v>
      </c>
      <c r="D798" s="55">
        <v>1</v>
      </c>
      <c r="E798" s="55">
        <v>214</v>
      </c>
      <c r="F798" s="55">
        <f>ROUND(Source!AS781,O798)</f>
        <v>0</v>
      </c>
      <c r="G798" s="55" t="s">
        <v>192</v>
      </c>
      <c r="H798" s="55" t="s">
        <v>193</v>
      </c>
      <c r="I798" s="55"/>
      <c r="J798" s="55"/>
      <c r="K798" s="55">
        <v>214</v>
      </c>
      <c r="L798" s="55">
        <v>16</v>
      </c>
      <c r="M798" s="55">
        <v>3</v>
      </c>
      <c r="N798" s="55"/>
      <c r="O798" s="55">
        <v>2</v>
      </c>
      <c r="P798" s="55"/>
      <c r="Q798" s="55"/>
      <c r="R798" s="55"/>
      <c r="S798" s="55"/>
      <c r="T798" s="55"/>
      <c r="U798" s="55"/>
      <c r="V798" s="55"/>
      <c r="W798" s="55">
        <v>0</v>
      </c>
      <c r="X798" s="55">
        <v>1</v>
      </c>
      <c r="Y798" s="55">
        <v>0</v>
      </c>
      <c r="Z798" s="55"/>
      <c r="AA798" s="55"/>
      <c r="AB798" s="55"/>
    </row>
    <row r="799" spans="1:28">
      <c r="A799" s="55">
        <v>50</v>
      </c>
      <c r="B799" s="55">
        <v>0</v>
      </c>
      <c r="C799" s="55">
        <v>0</v>
      </c>
      <c r="D799" s="55">
        <v>1</v>
      </c>
      <c r="E799" s="55">
        <v>215</v>
      </c>
      <c r="F799" s="55">
        <f>ROUND(Source!AT781,O799)</f>
        <v>0</v>
      </c>
      <c r="G799" s="55" t="s">
        <v>194</v>
      </c>
      <c r="H799" s="55" t="s">
        <v>195</v>
      </c>
      <c r="I799" s="55"/>
      <c r="J799" s="55"/>
      <c r="K799" s="55">
        <v>215</v>
      </c>
      <c r="L799" s="55">
        <v>17</v>
      </c>
      <c r="M799" s="55">
        <v>3</v>
      </c>
      <c r="N799" s="55"/>
      <c r="O799" s="55">
        <v>2</v>
      </c>
      <c r="P799" s="55"/>
      <c r="Q799" s="55"/>
      <c r="R799" s="55"/>
      <c r="S799" s="55"/>
      <c r="T799" s="55"/>
      <c r="U799" s="55"/>
      <c r="V799" s="55"/>
      <c r="W799" s="55">
        <v>0</v>
      </c>
      <c r="X799" s="55">
        <v>1</v>
      </c>
      <c r="Y799" s="55">
        <v>0</v>
      </c>
      <c r="Z799" s="55"/>
      <c r="AA799" s="55"/>
      <c r="AB799" s="55"/>
    </row>
    <row r="800" spans="1:28">
      <c r="A800" s="55">
        <v>50</v>
      </c>
      <c r="B800" s="55">
        <v>0</v>
      </c>
      <c r="C800" s="55">
        <v>0</v>
      </c>
      <c r="D800" s="55">
        <v>1</v>
      </c>
      <c r="E800" s="55">
        <v>217</v>
      </c>
      <c r="F800" s="55">
        <f>ROUND(Source!AU781,O800)</f>
        <v>77700.13</v>
      </c>
      <c r="G800" s="55" t="s">
        <v>196</v>
      </c>
      <c r="H800" s="55" t="s">
        <v>197</v>
      </c>
      <c r="I800" s="55"/>
      <c r="J800" s="55"/>
      <c r="K800" s="55">
        <v>217</v>
      </c>
      <c r="L800" s="55">
        <v>18</v>
      </c>
      <c r="M800" s="55">
        <v>3</v>
      </c>
      <c r="N800" s="55"/>
      <c r="O800" s="55">
        <v>2</v>
      </c>
      <c r="P800" s="55"/>
      <c r="Q800" s="55"/>
      <c r="R800" s="55"/>
      <c r="S800" s="55"/>
      <c r="T800" s="55"/>
      <c r="U800" s="55"/>
      <c r="V800" s="55"/>
      <c r="W800" s="55">
        <v>77700.13</v>
      </c>
      <c r="X800" s="55">
        <v>1</v>
      </c>
      <c r="Y800" s="55">
        <v>77700.13</v>
      </c>
      <c r="Z800" s="55"/>
      <c r="AA800" s="55"/>
      <c r="AB800" s="55"/>
    </row>
    <row r="801" spans="1:88">
      <c r="A801" s="55">
        <v>50</v>
      </c>
      <c r="B801" s="55">
        <v>0</v>
      </c>
      <c r="C801" s="55">
        <v>0</v>
      </c>
      <c r="D801" s="55">
        <v>1</v>
      </c>
      <c r="E801" s="55">
        <v>230</v>
      </c>
      <c r="F801" s="55">
        <f>ROUND(Source!BA781,O801)</f>
        <v>0</v>
      </c>
      <c r="G801" s="55" t="s">
        <v>198</v>
      </c>
      <c r="H801" s="55" t="s">
        <v>199</v>
      </c>
      <c r="I801" s="55"/>
      <c r="J801" s="55"/>
      <c r="K801" s="55">
        <v>230</v>
      </c>
      <c r="L801" s="55">
        <v>19</v>
      </c>
      <c r="M801" s="55">
        <v>3</v>
      </c>
      <c r="N801" s="55"/>
      <c r="O801" s="55">
        <v>2</v>
      </c>
      <c r="P801" s="55"/>
      <c r="Q801" s="55"/>
      <c r="R801" s="55"/>
      <c r="S801" s="55"/>
      <c r="T801" s="55"/>
      <c r="U801" s="55"/>
      <c r="V801" s="55"/>
      <c r="W801" s="55">
        <v>0</v>
      </c>
      <c r="X801" s="55">
        <v>1</v>
      </c>
      <c r="Y801" s="55">
        <v>0</v>
      </c>
      <c r="Z801" s="55"/>
      <c r="AA801" s="55"/>
      <c r="AB801" s="55"/>
    </row>
    <row r="802" spans="1:88">
      <c r="A802" s="55">
        <v>50</v>
      </c>
      <c r="B802" s="55">
        <v>0</v>
      </c>
      <c r="C802" s="55">
        <v>0</v>
      </c>
      <c r="D802" s="55">
        <v>1</v>
      </c>
      <c r="E802" s="55">
        <v>206</v>
      </c>
      <c r="F802" s="55">
        <f>ROUND(Source!T781,O802)</f>
        <v>0</v>
      </c>
      <c r="G802" s="55" t="s">
        <v>200</v>
      </c>
      <c r="H802" s="55" t="s">
        <v>201</v>
      </c>
      <c r="I802" s="55"/>
      <c r="J802" s="55"/>
      <c r="K802" s="55">
        <v>206</v>
      </c>
      <c r="L802" s="55">
        <v>20</v>
      </c>
      <c r="M802" s="55">
        <v>3</v>
      </c>
      <c r="N802" s="55"/>
      <c r="O802" s="55">
        <v>2</v>
      </c>
      <c r="P802" s="55"/>
      <c r="Q802" s="55"/>
      <c r="R802" s="55"/>
      <c r="S802" s="55"/>
      <c r="T802" s="55"/>
      <c r="U802" s="55"/>
      <c r="V802" s="55"/>
      <c r="W802" s="55">
        <v>0</v>
      </c>
      <c r="X802" s="55">
        <v>1</v>
      </c>
      <c r="Y802" s="55">
        <v>0</v>
      </c>
      <c r="Z802" s="55"/>
      <c r="AA802" s="55"/>
      <c r="AB802" s="55"/>
    </row>
    <row r="803" spans="1:88">
      <c r="A803" s="55">
        <v>50</v>
      </c>
      <c r="B803" s="55">
        <v>0</v>
      </c>
      <c r="C803" s="55">
        <v>0</v>
      </c>
      <c r="D803" s="55">
        <v>1</v>
      </c>
      <c r="E803" s="55">
        <v>207</v>
      </c>
      <c r="F803" s="55">
        <f>Source!U781</f>
        <v>23</v>
      </c>
      <c r="G803" s="55" t="s">
        <v>202</v>
      </c>
      <c r="H803" s="55" t="s">
        <v>203</v>
      </c>
      <c r="I803" s="55"/>
      <c r="J803" s="55"/>
      <c r="K803" s="55">
        <v>207</v>
      </c>
      <c r="L803" s="55">
        <v>21</v>
      </c>
      <c r="M803" s="55">
        <v>3</v>
      </c>
      <c r="N803" s="55"/>
      <c r="O803" s="55">
        <v>-1</v>
      </c>
      <c r="P803" s="55"/>
      <c r="Q803" s="55"/>
      <c r="R803" s="55"/>
      <c r="S803" s="55"/>
      <c r="T803" s="55"/>
      <c r="U803" s="55"/>
      <c r="V803" s="55"/>
      <c r="W803" s="55">
        <v>23</v>
      </c>
      <c r="X803" s="55">
        <v>1</v>
      </c>
      <c r="Y803" s="55">
        <v>23</v>
      </c>
      <c r="Z803" s="55"/>
      <c r="AA803" s="55"/>
      <c r="AB803" s="55"/>
    </row>
    <row r="804" spans="1:88">
      <c r="A804" s="55">
        <v>50</v>
      </c>
      <c r="B804" s="55">
        <v>0</v>
      </c>
      <c r="C804" s="55">
        <v>0</v>
      </c>
      <c r="D804" s="55">
        <v>1</v>
      </c>
      <c r="E804" s="55">
        <v>208</v>
      </c>
      <c r="F804" s="55">
        <f>Source!V781</f>
        <v>0</v>
      </c>
      <c r="G804" s="55" t="s">
        <v>204</v>
      </c>
      <c r="H804" s="55" t="s">
        <v>205</v>
      </c>
      <c r="I804" s="55"/>
      <c r="J804" s="55"/>
      <c r="K804" s="55">
        <v>208</v>
      </c>
      <c r="L804" s="55">
        <v>22</v>
      </c>
      <c r="M804" s="55">
        <v>3</v>
      </c>
      <c r="N804" s="55"/>
      <c r="O804" s="55">
        <v>-1</v>
      </c>
      <c r="P804" s="55"/>
      <c r="Q804" s="55"/>
      <c r="R804" s="55"/>
      <c r="S804" s="55"/>
      <c r="T804" s="55"/>
      <c r="U804" s="55"/>
      <c r="V804" s="55"/>
      <c r="W804" s="55">
        <v>0</v>
      </c>
      <c r="X804" s="55">
        <v>1</v>
      </c>
      <c r="Y804" s="55">
        <v>0</v>
      </c>
      <c r="Z804" s="55"/>
      <c r="AA804" s="55"/>
      <c r="AB804" s="55"/>
    </row>
    <row r="805" spans="1:88">
      <c r="A805" s="55">
        <v>50</v>
      </c>
      <c r="B805" s="55">
        <v>0</v>
      </c>
      <c r="C805" s="55">
        <v>0</v>
      </c>
      <c r="D805" s="55">
        <v>1</v>
      </c>
      <c r="E805" s="55">
        <v>209</v>
      </c>
      <c r="F805" s="55">
        <f>ROUND(Source!W781,O805)</f>
        <v>0</v>
      </c>
      <c r="G805" s="55" t="s">
        <v>206</v>
      </c>
      <c r="H805" s="55" t="s">
        <v>207</v>
      </c>
      <c r="I805" s="55"/>
      <c r="J805" s="55"/>
      <c r="K805" s="55">
        <v>209</v>
      </c>
      <c r="L805" s="55">
        <v>23</v>
      </c>
      <c r="M805" s="55">
        <v>3</v>
      </c>
      <c r="N805" s="55"/>
      <c r="O805" s="55">
        <v>2</v>
      </c>
      <c r="P805" s="55"/>
      <c r="Q805" s="55"/>
      <c r="R805" s="55"/>
      <c r="S805" s="55"/>
      <c r="T805" s="55"/>
      <c r="U805" s="55"/>
      <c r="V805" s="55"/>
      <c r="W805" s="55">
        <v>0</v>
      </c>
      <c r="X805" s="55">
        <v>1</v>
      </c>
      <c r="Y805" s="55">
        <v>0</v>
      </c>
      <c r="Z805" s="55"/>
      <c r="AA805" s="55"/>
      <c r="AB805" s="55"/>
    </row>
    <row r="806" spans="1:88">
      <c r="A806" s="55">
        <v>50</v>
      </c>
      <c r="B806" s="55">
        <v>0</v>
      </c>
      <c r="C806" s="55">
        <v>0</v>
      </c>
      <c r="D806" s="55">
        <v>1</v>
      </c>
      <c r="E806" s="55">
        <v>233</v>
      </c>
      <c r="F806" s="55">
        <f>ROUND(Source!BD781,O806)</f>
        <v>0</v>
      </c>
      <c r="G806" s="55" t="s">
        <v>208</v>
      </c>
      <c r="H806" s="55" t="s">
        <v>209</v>
      </c>
      <c r="I806" s="55"/>
      <c r="J806" s="55"/>
      <c r="K806" s="55">
        <v>233</v>
      </c>
      <c r="L806" s="55">
        <v>24</v>
      </c>
      <c r="M806" s="55">
        <v>3</v>
      </c>
      <c r="N806" s="55"/>
      <c r="O806" s="55">
        <v>2</v>
      </c>
      <c r="P806" s="55"/>
      <c r="Q806" s="55"/>
      <c r="R806" s="55"/>
      <c r="S806" s="55"/>
      <c r="T806" s="55"/>
      <c r="U806" s="55"/>
      <c r="V806" s="55"/>
      <c r="W806" s="55">
        <v>0</v>
      </c>
      <c r="X806" s="55">
        <v>1</v>
      </c>
      <c r="Y806" s="55">
        <v>0</v>
      </c>
      <c r="Z806" s="55"/>
      <c r="AA806" s="55"/>
      <c r="AB806" s="55"/>
    </row>
    <row r="807" spans="1:88">
      <c r="A807" s="55">
        <v>50</v>
      </c>
      <c r="B807" s="55">
        <v>0</v>
      </c>
      <c r="C807" s="55">
        <v>0</v>
      </c>
      <c r="D807" s="55">
        <v>1</v>
      </c>
      <c r="E807" s="55">
        <v>210</v>
      </c>
      <c r="F807" s="55">
        <f>ROUND(Source!X781,O807)</f>
        <v>4412.8</v>
      </c>
      <c r="G807" s="55" t="s">
        <v>210</v>
      </c>
      <c r="H807" s="55" t="s">
        <v>211</v>
      </c>
      <c r="I807" s="55"/>
      <c r="J807" s="55"/>
      <c r="K807" s="55">
        <v>210</v>
      </c>
      <c r="L807" s="55">
        <v>25</v>
      </c>
      <c r="M807" s="55">
        <v>3</v>
      </c>
      <c r="N807" s="55"/>
      <c r="O807" s="55">
        <v>2</v>
      </c>
      <c r="P807" s="55"/>
      <c r="Q807" s="55"/>
      <c r="R807" s="55"/>
      <c r="S807" s="55"/>
      <c r="T807" s="55"/>
      <c r="U807" s="55"/>
      <c r="V807" s="55"/>
      <c r="W807" s="55">
        <v>4412.8</v>
      </c>
      <c r="X807" s="55">
        <v>1</v>
      </c>
      <c r="Y807" s="55">
        <v>4412.8</v>
      </c>
      <c r="Z807" s="55"/>
      <c r="AA807" s="55"/>
      <c r="AB807" s="55"/>
    </row>
    <row r="808" spans="1:88">
      <c r="A808" s="55">
        <v>50</v>
      </c>
      <c r="B808" s="55">
        <v>0</v>
      </c>
      <c r="C808" s="55">
        <v>0</v>
      </c>
      <c r="D808" s="55">
        <v>1</v>
      </c>
      <c r="E808" s="55">
        <v>211</v>
      </c>
      <c r="F808" s="55">
        <f>ROUND(Source!Y781,O808)</f>
        <v>630.4</v>
      </c>
      <c r="G808" s="55" t="s">
        <v>212</v>
      </c>
      <c r="H808" s="55" t="s">
        <v>213</v>
      </c>
      <c r="I808" s="55"/>
      <c r="J808" s="55"/>
      <c r="K808" s="55">
        <v>211</v>
      </c>
      <c r="L808" s="55">
        <v>26</v>
      </c>
      <c r="M808" s="55">
        <v>3</v>
      </c>
      <c r="N808" s="55"/>
      <c r="O808" s="55">
        <v>2</v>
      </c>
      <c r="P808" s="55"/>
      <c r="Q808" s="55"/>
      <c r="R808" s="55"/>
      <c r="S808" s="55"/>
      <c r="T808" s="55"/>
      <c r="U808" s="55"/>
      <c r="V808" s="55"/>
      <c r="W808" s="55">
        <v>630.4</v>
      </c>
      <c r="X808" s="55">
        <v>1</v>
      </c>
      <c r="Y808" s="55">
        <v>630.4</v>
      </c>
      <c r="Z808" s="55"/>
      <c r="AA808" s="55"/>
      <c r="AB808" s="55"/>
    </row>
    <row r="809" spans="1:88">
      <c r="A809" s="55">
        <v>50</v>
      </c>
      <c r="B809" s="55">
        <v>0</v>
      </c>
      <c r="C809" s="55">
        <v>0</v>
      </c>
      <c r="D809" s="55">
        <v>1</v>
      </c>
      <c r="E809" s="55">
        <v>224</v>
      </c>
      <c r="F809" s="55">
        <f>ROUND(Source!AR781,O809)</f>
        <v>77700.13</v>
      </c>
      <c r="G809" s="55" t="s">
        <v>214</v>
      </c>
      <c r="H809" s="55" t="s">
        <v>215</v>
      </c>
      <c r="I809" s="55"/>
      <c r="J809" s="55"/>
      <c r="K809" s="55">
        <v>224</v>
      </c>
      <c r="L809" s="55">
        <v>27</v>
      </c>
      <c r="M809" s="55">
        <v>3</v>
      </c>
      <c r="N809" s="55"/>
      <c r="O809" s="55">
        <v>2</v>
      </c>
      <c r="P809" s="55"/>
      <c r="Q809" s="55"/>
      <c r="R809" s="55"/>
      <c r="S809" s="55"/>
      <c r="T809" s="55"/>
      <c r="U809" s="55"/>
      <c r="V809" s="55"/>
      <c r="W809" s="55">
        <v>77700.13</v>
      </c>
      <c r="X809" s="55">
        <v>1</v>
      </c>
      <c r="Y809" s="55">
        <v>77700.13</v>
      </c>
      <c r="Z809" s="55"/>
      <c r="AA809" s="55"/>
      <c r="AB809" s="55"/>
    </row>
    <row r="810" spans="1:88">
      <c r="A810" s="55">
        <v>50</v>
      </c>
      <c r="B810" s="55">
        <v>1</v>
      </c>
      <c r="C810" s="55">
        <v>0</v>
      </c>
      <c r="D810" s="55">
        <v>2</v>
      </c>
      <c r="E810" s="55">
        <v>0</v>
      </c>
      <c r="F810" s="55">
        <f>ROUND(F809,O810)</f>
        <v>77700.13</v>
      </c>
      <c r="G810" s="55" t="s">
        <v>216</v>
      </c>
      <c r="H810" s="55" t="s">
        <v>217</v>
      </c>
      <c r="I810" s="55"/>
      <c r="J810" s="55"/>
      <c r="K810" s="55">
        <v>212</v>
      </c>
      <c r="L810" s="55">
        <v>28</v>
      </c>
      <c r="M810" s="55">
        <v>0</v>
      </c>
      <c r="N810" s="55"/>
      <c r="O810" s="55">
        <v>2</v>
      </c>
      <c r="P810" s="55"/>
      <c r="Q810" s="55"/>
      <c r="R810" s="55"/>
      <c r="S810" s="55"/>
      <c r="T810" s="55"/>
      <c r="U810" s="55"/>
      <c r="V810" s="55"/>
      <c r="W810" s="55">
        <v>77700.13</v>
      </c>
      <c r="X810" s="55">
        <v>1</v>
      </c>
      <c r="Y810" s="55">
        <v>77700.13</v>
      </c>
      <c r="Z810" s="55"/>
      <c r="AA810" s="55"/>
      <c r="AB810" s="55"/>
    </row>
    <row r="811" spans="1:88">
      <c r="A811" s="55">
        <v>50</v>
      </c>
      <c r="B811" s="55">
        <v>1</v>
      </c>
      <c r="C811" s="55">
        <v>0</v>
      </c>
      <c r="D811" s="55">
        <v>2</v>
      </c>
      <c r="E811" s="55">
        <v>0</v>
      </c>
      <c r="F811" s="55">
        <f>ROUND(F810*0.2,O811)</f>
        <v>15540.03</v>
      </c>
      <c r="G811" s="55" t="s">
        <v>218</v>
      </c>
      <c r="H811" s="55" t="s">
        <v>219</v>
      </c>
      <c r="I811" s="55"/>
      <c r="J811" s="55"/>
      <c r="K811" s="55">
        <v>212</v>
      </c>
      <c r="L811" s="55">
        <v>29</v>
      </c>
      <c r="M811" s="55">
        <v>0</v>
      </c>
      <c r="N811" s="55"/>
      <c r="O811" s="55">
        <v>2</v>
      </c>
      <c r="P811" s="55"/>
      <c r="Q811" s="55"/>
      <c r="R811" s="55"/>
      <c r="S811" s="55"/>
      <c r="T811" s="55"/>
      <c r="U811" s="55"/>
      <c r="V811" s="55"/>
      <c r="W811" s="55">
        <v>15540.03</v>
      </c>
      <c r="X811" s="55">
        <v>1</v>
      </c>
      <c r="Y811" s="55">
        <v>15540.03</v>
      </c>
      <c r="Z811" s="55"/>
      <c r="AA811" s="55"/>
      <c r="AB811" s="55"/>
    </row>
    <row r="812" spans="1:88">
      <c r="A812" s="55">
        <v>50</v>
      </c>
      <c r="B812" s="55">
        <v>1</v>
      </c>
      <c r="C812" s="55">
        <v>0</v>
      </c>
      <c r="D812" s="55">
        <v>2</v>
      </c>
      <c r="E812" s="55">
        <v>213</v>
      </c>
      <c r="F812" s="55">
        <f>ROUND(F810+F811,O812)</f>
        <v>93240.16</v>
      </c>
      <c r="G812" s="55" t="s">
        <v>220</v>
      </c>
      <c r="H812" s="55" t="s">
        <v>214</v>
      </c>
      <c r="I812" s="55"/>
      <c r="J812" s="55"/>
      <c r="K812" s="55">
        <v>212</v>
      </c>
      <c r="L812" s="55">
        <v>30</v>
      </c>
      <c r="M812" s="55">
        <v>0</v>
      </c>
      <c r="N812" s="55"/>
      <c r="O812" s="55">
        <v>2</v>
      </c>
      <c r="P812" s="55"/>
      <c r="Q812" s="55"/>
      <c r="R812" s="55"/>
      <c r="S812" s="55"/>
      <c r="T812" s="55"/>
      <c r="U812" s="55"/>
      <c r="V812" s="55"/>
      <c r="W812" s="55">
        <v>93240.16</v>
      </c>
      <c r="X812" s="55">
        <v>1</v>
      </c>
      <c r="Y812" s="55">
        <v>93240.16</v>
      </c>
      <c r="Z812" s="55"/>
      <c r="AA812" s="55"/>
      <c r="AB812" s="55"/>
    </row>
    <row r="813" spans="1:88">
      <c r="A813" s="55">
        <v>50</v>
      </c>
      <c r="B813" s="55">
        <v>1</v>
      </c>
      <c r="C813" s="55">
        <v>0</v>
      </c>
      <c r="D813" s="55">
        <v>2</v>
      </c>
      <c r="E813" s="55">
        <v>0</v>
      </c>
      <c r="F813" s="55">
        <f>ROUND(F812*0.5857501461,O813)</f>
        <v>54615.44</v>
      </c>
      <c r="G813" s="55" t="s">
        <v>221</v>
      </c>
      <c r="H813" s="55" t="s">
        <v>222</v>
      </c>
      <c r="I813" s="55"/>
      <c r="J813" s="55"/>
      <c r="K813" s="55">
        <v>212</v>
      </c>
      <c r="L813" s="55">
        <v>31</v>
      </c>
      <c r="M813" s="55">
        <v>0</v>
      </c>
      <c r="N813" s="55"/>
      <c r="O813" s="55">
        <v>2</v>
      </c>
      <c r="P813" s="55"/>
      <c r="Q813" s="55"/>
      <c r="R813" s="55"/>
      <c r="S813" s="55"/>
      <c r="T813" s="55"/>
      <c r="U813" s="55"/>
      <c r="V813" s="55"/>
      <c r="W813" s="55">
        <v>54615.44</v>
      </c>
      <c r="X813" s="55">
        <v>1</v>
      </c>
      <c r="Y813" s="55">
        <v>54615.44</v>
      </c>
      <c r="Z813" s="55"/>
      <c r="AA813" s="55"/>
      <c r="AB813" s="55"/>
    </row>
    <row r="815" spans="1:88">
      <c r="A815" s="52">
        <v>5</v>
      </c>
      <c r="B815" s="52">
        <v>1</v>
      </c>
      <c r="C815" s="52"/>
      <c r="D815" s="52">
        <f>ROW(A824)</f>
        <v>824</v>
      </c>
      <c r="E815" s="52"/>
      <c r="F815" s="52" t="s">
        <v>140</v>
      </c>
      <c r="G815" s="52" t="s">
        <v>237</v>
      </c>
      <c r="H815" s="52"/>
      <c r="I815" s="52">
        <v>0</v>
      </c>
      <c r="J815" s="52"/>
      <c r="K815" s="52">
        <v>-1</v>
      </c>
      <c r="L815" s="52"/>
      <c r="M815" s="52"/>
      <c r="N815" s="52"/>
      <c r="O815" s="52"/>
      <c r="P815" s="52"/>
      <c r="Q815" s="52"/>
      <c r="R815" s="52"/>
      <c r="S815" s="52">
        <v>0</v>
      </c>
      <c r="T815" s="52"/>
      <c r="U815" s="52"/>
      <c r="V815" s="52">
        <v>0</v>
      </c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>
        <v>0</v>
      </c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>
        <v>0</v>
      </c>
    </row>
    <row r="817" spans="1:245">
      <c r="A817" s="53">
        <v>52</v>
      </c>
      <c r="B817" s="53">
        <f t="shared" ref="B817:G817" si="762">B824</f>
        <v>1</v>
      </c>
      <c r="C817" s="53">
        <f t="shared" si="762"/>
        <v>5</v>
      </c>
      <c r="D817" s="53">
        <f t="shared" si="762"/>
        <v>815</v>
      </c>
      <c r="E817" s="53">
        <f t="shared" si="762"/>
        <v>0</v>
      </c>
      <c r="F817" s="53" t="str">
        <f t="shared" si="762"/>
        <v>Новый подраздел</v>
      </c>
      <c r="G817" s="53" t="str">
        <f t="shared" si="762"/>
        <v>Замена бортового камня - 20,0м.п.</v>
      </c>
      <c r="H817" s="53"/>
      <c r="I817" s="53"/>
      <c r="J817" s="53"/>
      <c r="K817" s="53"/>
      <c r="L817" s="53"/>
      <c r="M817" s="53"/>
      <c r="N817" s="53"/>
      <c r="O817" s="53">
        <f t="shared" ref="O817:AT817" si="763">O824</f>
        <v>24513.5</v>
      </c>
      <c r="P817" s="53">
        <f t="shared" si="763"/>
        <v>11491</v>
      </c>
      <c r="Q817" s="53">
        <f t="shared" si="763"/>
        <v>10059.700000000001</v>
      </c>
      <c r="R817" s="53">
        <f t="shared" si="763"/>
        <v>5529.84</v>
      </c>
      <c r="S817" s="53">
        <f t="shared" si="763"/>
        <v>2962.8</v>
      </c>
      <c r="T817" s="53">
        <f t="shared" si="763"/>
        <v>0</v>
      </c>
      <c r="U817" s="53">
        <f t="shared" si="763"/>
        <v>13.200000000000001</v>
      </c>
      <c r="V817" s="53">
        <f t="shared" si="763"/>
        <v>0</v>
      </c>
      <c r="W817" s="53">
        <f t="shared" si="763"/>
        <v>0</v>
      </c>
      <c r="X817" s="53">
        <f t="shared" si="763"/>
        <v>2073.96</v>
      </c>
      <c r="Y817" s="53">
        <f t="shared" si="763"/>
        <v>296.27999999999997</v>
      </c>
      <c r="Z817" s="53">
        <f t="shared" si="763"/>
        <v>0</v>
      </c>
      <c r="AA817" s="53">
        <f t="shared" si="763"/>
        <v>0</v>
      </c>
      <c r="AB817" s="53">
        <f t="shared" si="763"/>
        <v>24513.5</v>
      </c>
      <c r="AC817" s="53">
        <f t="shared" si="763"/>
        <v>11491</v>
      </c>
      <c r="AD817" s="53">
        <f t="shared" si="763"/>
        <v>10059.700000000001</v>
      </c>
      <c r="AE817" s="53">
        <f t="shared" si="763"/>
        <v>5529.84</v>
      </c>
      <c r="AF817" s="53">
        <f t="shared" si="763"/>
        <v>2962.8</v>
      </c>
      <c r="AG817" s="53">
        <f t="shared" si="763"/>
        <v>0</v>
      </c>
      <c r="AH817" s="53">
        <f t="shared" si="763"/>
        <v>13.200000000000001</v>
      </c>
      <c r="AI817" s="53">
        <f t="shared" si="763"/>
        <v>0</v>
      </c>
      <c r="AJ817" s="53">
        <f t="shared" si="763"/>
        <v>0</v>
      </c>
      <c r="AK817" s="53">
        <f t="shared" si="763"/>
        <v>2073.96</v>
      </c>
      <c r="AL817" s="53">
        <f t="shared" si="763"/>
        <v>296.27999999999997</v>
      </c>
      <c r="AM817" s="53">
        <f t="shared" si="763"/>
        <v>0</v>
      </c>
      <c r="AN817" s="53">
        <f t="shared" si="763"/>
        <v>0</v>
      </c>
      <c r="AO817" s="53">
        <f t="shared" si="763"/>
        <v>0</v>
      </c>
      <c r="AP817" s="53">
        <f t="shared" si="763"/>
        <v>0</v>
      </c>
      <c r="AQ817" s="53">
        <f t="shared" si="763"/>
        <v>0</v>
      </c>
      <c r="AR817" s="53">
        <f t="shared" si="763"/>
        <v>29324.97</v>
      </c>
      <c r="AS817" s="53">
        <f t="shared" si="763"/>
        <v>0</v>
      </c>
      <c r="AT817" s="53">
        <f t="shared" si="763"/>
        <v>0</v>
      </c>
      <c r="AU817" s="53">
        <f t="shared" ref="AU817:BZ817" si="764">AU824</f>
        <v>29324.97</v>
      </c>
      <c r="AV817" s="53">
        <f t="shared" si="764"/>
        <v>11491</v>
      </c>
      <c r="AW817" s="53">
        <f t="shared" si="764"/>
        <v>11491</v>
      </c>
      <c r="AX817" s="53">
        <f t="shared" si="764"/>
        <v>0</v>
      </c>
      <c r="AY817" s="53">
        <f t="shared" si="764"/>
        <v>11491</v>
      </c>
      <c r="AZ817" s="53">
        <f t="shared" si="764"/>
        <v>0</v>
      </c>
      <c r="BA817" s="53">
        <f t="shared" si="764"/>
        <v>0</v>
      </c>
      <c r="BB817" s="53">
        <f t="shared" si="764"/>
        <v>0</v>
      </c>
      <c r="BC817" s="53">
        <f t="shared" si="764"/>
        <v>0</v>
      </c>
      <c r="BD817" s="53">
        <f t="shared" si="764"/>
        <v>0</v>
      </c>
      <c r="BE817" s="53">
        <f t="shared" si="764"/>
        <v>0</v>
      </c>
      <c r="BF817" s="53">
        <f t="shared" si="764"/>
        <v>0</v>
      </c>
      <c r="BG817" s="53">
        <f t="shared" si="764"/>
        <v>0</v>
      </c>
      <c r="BH817" s="53">
        <f t="shared" si="764"/>
        <v>0</v>
      </c>
      <c r="BI817" s="53">
        <f t="shared" si="764"/>
        <v>0</v>
      </c>
      <c r="BJ817" s="53">
        <f t="shared" si="764"/>
        <v>0</v>
      </c>
      <c r="BK817" s="53">
        <f t="shared" si="764"/>
        <v>0</v>
      </c>
      <c r="BL817" s="53">
        <f t="shared" si="764"/>
        <v>0</v>
      </c>
      <c r="BM817" s="53">
        <f t="shared" si="764"/>
        <v>0</v>
      </c>
      <c r="BN817" s="53">
        <f t="shared" si="764"/>
        <v>0</v>
      </c>
      <c r="BO817" s="53">
        <f t="shared" si="764"/>
        <v>0</v>
      </c>
      <c r="BP817" s="53">
        <f t="shared" si="764"/>
        <v>0</v>
      </c>
      <c r="BQ817" s="53">
        <f t="shared" si="764"/>
        <v>0</v>
      </c>
      <c r="BR817" s="53">
        <f t="shared" si="764"/>
        <v>0</v>
      </c>
      <c r="BS817" s="53">
        <f t="shared" si="764"/>
        <v>0</v>
      </c>
      <c r="BT817" s="53">
        <f t="shared" si="764"/>
        <v>0</v>
      </c>
      <c r="BU817" s="53">
        <f t="shared" si="764"/>
        <v>0</v>
      </c>
      <c r="BV817" s="53">
        <f t="shared" si="764"/>
        <v>0</v>
      </c>
      <c r="BW817" s="53">
        <f t="shared" si="764"/>
        <v>0</v>
      </c>
      <c r="BX817" s="53">
        <f t="shared" si="764"/>
        <v>0</v>
      </c>
      <c r="BY817" s="53">
        <f t="shared" si="764"/>
        <v>0</v>
      </c>
      <c r="BZ817" s="53">
        <f t="shared" si="764"/>
        <v>0</v>
      </c>
      <c r="CA817" s="53">
        <f t="shared" ref="CA817:DF817" si="765">CA824</f>
        <v>29324.97</v>
      </c>
      <c r="CB817" s="53">
        <f t="shared" si="765"/>
        <v>0</v>
      </c>
      <c r="CC817" s="53">
        <f t="shared" si="765"/>
        <v>0</v>
      </c>
      <c r="CD817" s="53">
        <f t="shared" si="765"/>
        <v>29324.97</v>
      </c>
      <c r="CE817" s="53">
        <f t="shared" si="765"/>
        <v>11491</v>
      </c>
      <c r="CF817" s="53">
        <f t="shared" si="765"/>
        <v>11491</v>
      </c>
      <c r="CG817" s="53">
        <f t="shared" si="765"/>
        <v>0</v>
      </c>
      <c r="CH817" s="53">
        <f t="shared" si="765"/>
        <v>11491</v>
      </c>
      <c r="CI817" s="53">
        <f t="shared" si="765"/>
        <v>0</v>
      </c>
      <c r="CJ817" s="53">
        <f t="shared" si="765"/>
        <v>0</v>
      </c>
      <c r="CK817" s="53">
        <f t="shared" si="765"/>
        <v>0</v>
      </c>
      <c r="CL817" s="53">
        <f t="shared" si="765"/>
        <v>0</v>
      </c>
      <c r="CM817" s="53">
        <f t="shared" si="765"/>
        <v>0</v>
      </c>
      <c r="CN817" s="53">
        <f t="shared" si="765"/>
        <v>0</v>
      </c>
      <c r="CO817" s="53">
        <f t="shared" si="765"/>
        <v>0</v>
      </c>
      <c r="CP817" s="53">
        <f t="shared" si="765"/>
        <v>0</v>
      </c>
      <c r="CQ817" s="53">
        <f t="shared" si="765"/>
        <v>0</v>
      </c>
      <c r="CR817" s="53">
        <f t="shared" si="765"/>
        <v>0</v>
      </c>
      <c r="CS817" s="53">
        <f t="shared" si="765"/>
        <v>0</v>
      </c>
      <c r="CT817" s="53">
        <f t="shared" si="765"/>
        <v>0</v>
      </c>
      <c r="CU817" s="53">
        <f t="shared" si="765"/>
        <v>0</v>
      </c>
      <c r="CV817" s="53">
        <f t="shared" si="765"/>
        <v>0</v>
      </c>
      <c r="CW817" s="53">
        <f t="shared" si="765"/>
        <v>0</v>
      </c>
      <c r="CX817" s="53">
        <f t="shared" si="765"/>
        <v>0</v>
      </c>
      <c r="CY817" s="53">
        <f t="shared" si="765"/>
        <v>0</v>
      </c>
      <c r="CZ817" s="53">
        <f t="shared" si="765"/>
        <v>0</v>
      </c>
      <c r="DA817" s="53">
        <f t="shared" si="765"/>
        <v>0</v>
      </c>
      <c r="DB817" s="53">
        <f t="shared" si="765"/>
        <v>0</v>
      </c>
      <c r="DC817" s="53">
        <f t="shared" si="765"/>
        <v>0</v>
      </c>
      <c r="DD817" s="53">
        <f t="shared" si="765"/>
        <v>0</v>
      </c>
      <c r="DE817" s="53">
        <f t="shared" si="765"/>
        <v>0</v>
      </c>
      <c r="DF817" s="53">
        <f t="shared" si="765"/>
        <v>0</v>
      </c>
      <c r="DG817" s="54">
        <f t="shared" ref="DG817:EL817" si="766">DG824</f>
        <v>0</v>
      </c>
      <c r="DH817" s="54">
        <f t="shared" si="766"/>
        <v>0</v>
      </c>
      <c r="DI817" s="54">
        <f t="shared" si="766"/>
        <v>0</v>
      </c>
      <c r="DJ817" s="54">
        <f t="shared" si="766"/>
        <v>0</v>
      </c>
      <c r="DK817" s="54">
        <f t="shared" si="766"/>
        <v>0</v>
      </c>
      <c r="DL817" s="54">
        <f t="shared" si="766"/>
        <v>0</v>
      </c>
      <c r="DM817" s="54">
        <f t="shared" si="766"/>
        <v>0</v>
      </c>
      <c r="DN817" s="54">
        <f t="shared" si="766"/>
        <v>0</v>
      </c>
      <c r="DO817" s="54">
        <f t="shared" si="766"/>
        <v>0</v>
      </c>
      <c r="DP817" s="54">
        <f t="shared" si="766"/>
        <v>0</v>
      </c>
      <c r="DQ817" s="54">
        <f t="shared" si="766"/>
        <v>0</v>
      </c>
      <c r="DR817" s="54">
        <f t="shared" si="766"/>
        <v>0</v>
      </c>
      <c r="DS817" s="54">
        <f t="shared" si="766"/>
        <v>0</v>
      </c>
      <c r="DT817" s="54">
        <f t="shared" si="766"/>
        <v>0</v>
      </c>
      <c r="DU817" s="54">
        <f t="shared" si="766"/>
        <v>0</v>
      </c>
      <c r="DV817" s="54">
        <f t="shared" si="766"/>
        <v>0</v>
      </c>
      <c r="DW817" s="54">
        <f t="shared" si="766"/>
        <v>0</v>
      </c>
      <c r="DX817" s="54">
        <f t="shared" si="766"/>
        <v>0</v>
      </c>
      <c r="DY817" s="54">
        <f t="shared" si="766"/>
        <v>0</v>
      </c>
      <c r="DZ817" s="54">
        <f t="shared" si="766"/>
        <v>0</v>
      </c>
      <c r="EA817" s="54">
        <f t="shared" si="766"/>
        <v>0</v>
      </c>
      <c r="EB817" s="54">
        <f t="shared" si="766"/>
        <v>0</v>
      </c>
      <c r="EC817" s="54">
        <f t="shared" si="766"/>
        <v>0</v>
      </c>
      <c r="ED817" s="54">
        <f t="shared" si="766"/>
        <v>0</v>
      </c>
      <c r="EE817" s="54">
        <f t="shared" si="766"/>
        <v>0</v>
      </c>
      <c r="EF817" s="54">
        <f t="shared" si="766"/>
        <v>0</v>
      </c>
      <c r="EG817" s="54">
        <f t="shared" si="766"/>
        <v>0</v>
      </c>
      <c r="EH817" s="54">
        <f t="shared" si="766"/>
        <v>0</v>
      </c>
      <c r="EI817" s="54">
        <f t="shared" si="766"/>
        <v>0</v>
      </c>
      <c r="EJ817" s="54">
        <f t="shared" si="766"/>
        <v>0</v>
      </c>
      <c r="EK817" s="54">
        <f t="shared" si="766"/>
        <v>0</v>
      </c>
      <c r="EL817" s="54">
        <f t="shared" si="766"/>
        <v>0</v>
      </c>
      <c r="EM817" s="54">
        <f t="shared" ref="EM817:FR817" si="767">EM824</f>
        <v>0</v>
      </c>
      <c r="EN817" s="54">
        <f t="shared" si="767"/>
        <v>0</v>
      </c>
      <c r="EO817" s="54">
        <f t="shared" si="767"/>
        <v>0</v>
      </c>
      <c r="EP817" s="54">
        <f t="shared" si="767"/>
        <v>0</v>
      </c>
      <c r="EQ817" s="54">
        <f t="shared" si="767"/>
        <v>0</v>
      </c>
      <c r="ER817" s="54">
        <f t="shared" si="767"/>
        <v>0</v>
      </c>
      <c r="ES817" s="54">
        <f t="shared" si="767"/>
        <v>0</v>
      </c>
      <c r="ET817" s="54">
        <f t="shared" si="767"/>
        <v>0</v>
      </c>
      <c r="EU817" s="54">
        <f t="shared" si="767"/>
        <v>0</v>
      </c>
      <c r="EV817" s="54">
        <f t="shared" si="767"/>
        <v>0</v>
      </c>
      <c r="EW817" s="54">
        <f t="shared" si="767"/>
        <v>0</v>
      </c>
      <c r="EX817" s="54">
        <f t="shared" si="767"/>
        <v>0</v>
      </c>
      <c r="EY817" s="54">
        <f t="shared" si="767"/>
        <v>0</v>
      </c>
      <c r="EZ817" s="54">
        <f t="shared" si="767"/>
        <v>0</v>
      </c>
      <c r="FA817" s="54">
        <f t="shared" si="767"/>
        <v>0</v>
      </c>
      <c r="FB817" s="54">
        <f t="shared" si="767"/>
        <v>0</v>
      </c>
      <c r="FC817" s="54">
        <f t="shared" si="767"/>
        <v>0</v>
      </c>
      <c r="FD817" s="54">
        <f t="shared" si="767"/>
        <v>0</v>
      </c>
      <c r="FE817" s="54">
        <f t="shared" si="767"/>
        <v>0</v>
      </c>
      <c r="FF817" s="54">
        <f t="shared" si="767"/>
        <v>0</v>
      </c>
      <c r="FG817" s="54">
        <f t="shared" si="767"/>
        <v>0</v>
      </c>
      <c r="FH817" s="54">
        <f t="shared" si="767"/>
        <v>0</v>
      </c>
      <c r="FI817" s="54">
        <f t="shared" si="767"/>
        <v>0</v>
      </c>
      <c r="FJ817" s="54">
        <f t="shared" si="767"/>
        <v>0</v>
      </c>
      <c r="FK817" s="54">
        <f t="shared" si="767"/>
        <v>0</v>
      </c>
      <c r="FL817" s="54">
        <f t="shared" si="767"/>
        <v>0</v>
      </c>
      <c r="FM817" s="54">
        <f t="shared" si="767"/>
        <v>0</v>
      </c>
      <c r="FN817" s="54">
        <f t="shared" si="767"/>
        <v>0</v>
      </c>
      <c r="FO817" s="54">
        <f t="shared" si="767"/>
        <v>0</v>
      </c>
      <c r="FP817" s="54">
        <f t="shared" si="767"/>
        <v>0</v>
      </c>
      <c r="FQ817" s="54">
        <f t="shared" si="767"/>
        <v>0</v>
      </c>
      <c r="FR817" s="54">
        <f t="shared" si="767"/>
        <v>0</v>
      </c>
      <c r="FS817" s="54">
        <f t="shared" ref="FS817:GX817" si="768">FS824</f>
        <v>0</v>
      </c>
      <c r="FT817" s="54">
        <f t="shared" si="768"/>
        <v>0</v>
      </c>
      <c r="FU817" s="54">
        <f t="shared" si="768"/>
        <v>0</v>
      </c>
      <c r="FV817" s="54">
        <f t="shared" si="768"/>
        <v>0</v>
      </c>
      <c r="FW817" s="54">
        <f t="shared" si="768"/>
        <v>0</v>
      </c>
      <c r="FX817" s="54">
        <f t="shared" si="768"/>
        <v>0</v>
      </c>
      <c r="FY817" s="54">
        <f t="shared" si="768"/>
        <v>0</v>
      </c>
      <c r="FZ817" s="54">
        <f t="shared" si="768"/>
        <v>0</v>
      </c>
      <c r="GA817" s="54">
        <f t="shared" si="768"/>
        <v>0</v>
      </c>
      <c r="GB817" s="54">
        <f t="shared" si="768"/>
        <v>0</v>
      </c>
      <c r="GC817" s="54">
        <f t="shared" si="768"/>
        <v>0</v>
      </c>
      <c r="GD817" s="54">
        <f t="shared" si="768"/>
        <v>0</v>
      </c>
      <c r="GE817" s="54">
        <f t="shared" si="768"/>
        <v>0</v>
      </c>
      <c r="GF817" s="54">
        <f t="shared" si="768"/>
        <v>0</v>
      </c>
      <c r="GG817" s="54">
        <f t="shared" si="768"/>
        <v>0</v>
      </c>
      <c r="GH817" s="54">
        <f t="shared" si="768"/>
        <v>0</v>
      </c>
      <c r="GI817" s="54">
        <f t="shared" si="768"/>
        <v>0</v>
      </c>
      <c r="GJ817" s="54">
        <f t="shared" si="768"/>
        <v>0</v>
      </c>
      <c r="GK817" s="54">
        <f t="shared" si="768"/>
        <v>0</v>
      </c>
      <c r="GL817" s="54">
        <f t="shared" si="768"/>
        <v>0</v>
      </c>
      <c r="GM817" s="54">
        <f t="shared" si="768"/>
        <v>0</v>
      </c>
      <c r="GN817" s="54">
        <f t="shared" si="768"/>
        <v>0</v>
      </c>
      <c r="GO817" s="54">
        <f t="shared" si="768"/>
        <v>0</v>
      </c>
      <c r="GP817" s="54">
        <f t="shared" si="768"/>
        <v>0</v>
      </c>
      <c r="GQ817" s="54">
        <f t="shared" si="768"/>
        <v>0</v>
      </c>
      <c r="GR817" s="54">
        <f t="shared" si="768"/>
        <v>0</v>
      </c>
      <c r="GS817" s="54">
        <f t="shared" si="768"/>
        <v>0</v>
      </c>
      <c r="GT817" s="54">
        <f t="shared" si="768"/>
        <v>0</v>
      </c>
      <c r="GU817" s="54">
        <f t="shared" si="768"/>
        <v>0</v>
      </c>
      <c r="GV817" s="54">
        <f t="shared" si="768"/>
        <v>0</v>
      </c>
      <c r="GW817" s="54">
        <f t="shared" si="768"/>
        <v>0</v>
      </c>
      <c r="GX817" s="54">
        <f t="shared" si="768"/>
        <v>0</v>
      </c>
    </row>
    <row r="819" spans="1:245">
      <c r="A819">
        <v>17</v>
      </c>
      <c r="B819">
        <v>1</v>
      </c>
      <c r="C819">
        <f>ROW(SmtRes!A2)</f>
        <v>2</v>
      </c>
      <c r="D819">
        <f>ROW(EtalonRes!A192)</f>
        <v>192</v>
      </c>
      <c r="E819" t="s">
        <v>142</v>
      </c>
      <c r="F819" t="s">
        <v>224</v>
      </c>
      <c r="G819" t="s">
        <v>225</v>
      </c>
      <c r="H819" t="s">
        <v>57</v>
      </c>
      <c r="I819">
        <v>20</v>
      </c>
      <c r="J819">
        <v>0</v>
      </c>
      <c r="K819">
        <v>20</v>
      </c>
      <c r="O819">
        <f t="shared" ref="O819:O822" si="769">ROUND(CP819,2)</f>
        <v>18453.2</v>
      </c>
      <c r="P819">
        <f t="shared" ref="P819:P822" si="770">ROUND(CQ819*I819,2)</f>
        <v>11491</v>
      </c>
      <c r="Q819">
        <f t="shared" ref="Q819:Q822" si="771">ROUND(CR819*I819,2)</f>
        <v>3999.4</v>
      </c>
      <c r="R819">
        <f t="shared" ref="R819:R822" si="772">ROUND(CS819*I819,2)</f>
        <v>2260.4</v>
      </c>
      <c r="S819">
        <f t="shared" ref="S819:S822" si="773">ROUND(CT819*I819,2)</f>
        <v>2962.8</v>
      </c>
      <c r="T819">
        <f t="shared" ref="T819:T822" si="774">ROUND(CU819*I819,2)</f>
        <v>0</v>
      </c>
      <c r="U819">
        <f t="shared" ref="U819:U822" si="775">CV819*I819</f>
        <v>13.200000000000001</v>
      </c>
      <c r="V819">
        <f t="shared" ref="V819:V822" si="776">CW819*I819</f>
        <v>0</v>
      </c>
      <c r="W819">
        <f t="shared" ref="W819:W822" si="777">ROUND(CX819*I819,2)</f>
        <v>0</v>
      </c>
      <c r="X819">
        <f t="shared" ref="X819:X822" si="778">ROUND(CY819,2)</f>
        <v>2073.96</v>
      </c>
      <c r="Y819">
        <f t="shared" ref="Y819:Y822" si="779">ROUND(CZ819,2)</f>
        <v>296.27999999999997</v>
      </c>
      <c r="AA819">
        <v>52146028</v>
      </c>
      <c r="AB819">
        <f t="shared" ref="AB819:AB822" si="780">ROUND((AC819+AD819+AF819),6)</f>
        <v>922.66</v>
      </c>
      <c r="AC819">
        <f t="shared" ref="AC819:AC822" si="781">ROUND((ES819),6)</f>
        <v>574.54999999999995</v>
      </c>
      <c r="AD819">
        <f t="shared" ref="AD819:AD821" si="782">ROUND((((ET819)-(EU819))+AE819),6)</f>
        <v>199.97</v>
      </c>
      <c r="AE819">
        <f t="shared" ref="AE819:AE821" si="783">ROUND((EU819),6)</f>
        <v>113.02</v>
      </c>
      <c r="AF819">
        <f t="shared" ref="AF819:AF821" si="784">ROUND((EV819),6)</f>
        <v>148.13999999999999</v>
      </c>
      <c r="AG819">
        <f t="shared" ref="AG819:AG822" si="785">ROUND((AP819),6)</f>
        <v>0</v>
      </c>
      <c r="AH819">
        <f t="shared" ref="AH819:AH821" si="786">(EW819)</f>
        <v>0.66</v>
      </c>
      <c r="AI819">
        <f t="shared" ref="AI819:AI821" si="787">(EX819)</f>
        <v>0</v>
      </c>
      <c r="AJ819">
        <f t="shared" ref="AJ819:AJ822" si="788">(AS819)</f>
        <v>0</v>
      </c>
      <c r="AK819">
        <v>922.66</v>
      </c>
      <c r="AL819">
        <v>574.54999999999995</v>
      </c>
      <c r="AM819">
        <v>199.97</v>
      </c>
      <c r="AN819">
        <v>113.02</v>
      </c>
      <c r="AO819">
        <v>148.13999999999999</v>
      </c>
      <c r="AP819">
        <v>0</v>
      </c>
      <c r="AQ819">
        <v>0.66</v>
      </c>
      <c r="AR819">
        <v>0</v>
      </c>
      <c r="AS819">
        <v>0</v>
      </c>
      <c r="AT819">
        <v>70</v>
      </c>
      <c r="AU819">
        <v>10</v>
      </c>
      <c r="AV819">
        <v>1</v>
      </c>
      <c r="AW819">
        <v>1</v>
      </c>
      <c r="AZ819">
        <v>1</v>
      </c>
      <c r="BA819">
        <v>1</v>
      </c>
      <c r="BB819">
        <v>1</v>
      </c>
      <c r="BC819">
        <v>1</v>
      </c>
      <c r="BH819">
        <v>0</v>
      </c>
      <c r="BI819">
        <v>4</v>
      </c>
      <c r="BJ819" t="s">
        <v>226</v>
      </c>
      <c r="BM819">
        <v>0</v>
      </c>
      <c r="BN819">
        <v>0</v>
      </c>
      <c r="BP819">
        <v>0</v>
      </c>
      <c r="BQ819">
        <v>1</v>
      </c>
      <c r="BR819">
        <v>0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Z819">
        <v>70</v>
      </c>
      <c r="CA819">
        <v>10</v>
      </c>
      <c r="CE819">
        <v>0</v>
      </c>
      <c r="CF819">
        <v>0</v>
      </c>
      <c r="CG819">
        <v>0</v>
      </c>
      <c r="CM819">
        <v>0</v>
      </c>
      <c r="CO819">
        <v>0</v>
      </c>
      <c r="CP819">
        <f t="shared" ref="CP819:CP822" si="789">(P819+Q819+S819)</f>
        <v>18453.2</v>
      </c>
      <c r="CQ819">
        <f t="shared" ref="CQ819:CQ822" si="790">(AC819*BC819*AW819)</f>
        <v>574.54999999999995</v>
      </c>
      <c r="CR819">
        <f t="shared" ref="CR819:CR821" si="791">((((ET819)*BB819-(EU819)*BS819)+AE819*BS819)*AV819)</f>
        <v>199.97</v>
      </c>
      <c r="CS819">
        <f t="shared" ref="CS819:CS822" si="792">(AE819*BS819*AV819)</f>
        <v>113.02</v>
      </c>
      <c r="CT819">
        <f t="shared" ref="CT819:CT822" si="793">(AF819*BA819*AV819)</f>
        <v>148.13999999999999</v>
      </c>
      <c r="CU819">
        <f t="shared" ref="CU819:CU822" si="794">AG819</f>
        <v>0</v>
      </c>
      <c r="CV819">
        <f t="shared" ref="CV819:CV822" si="795">(AH819*AV819)</f>
        <v>0.66</v>
      </c>
      <c r="CW819">
        <f t="shared" ref="CW819:CW822" si="796">AI819</f>
        <v>0</v>
      </c>
      <c r="CX819">
        <f t="shared" ref="CX819:CX822" si="797">AJ819</f>
        <v>0</v>
      </c>
      <c r="CY819">
        <f t="shared" ref="CY819:CY822" si="798">((S819*BZ819)/100)</f>
        <v>2073.96</v>
      </c>
      <c r="CZ819">
        <f t="shared" ref="CZ819:CZ822" si="799">((S819*CA819)/100)</f>
        <v>296.27999999999997</v>
      </c>
      <c r="DN819">
        <v>0</v>
      </c>
      <c r="DO819">
        <v>0</v>
      </c>
      <c r="DP819">
        <v>1</v>
      </c>
      <c r="DQ819">
        <v>1</v>
      </c>
      <c r="DU819">
        <v>1003</v>
      </c>
      <c r="DV819" t="s">
        <v>57</v>
      </c>
      <c r="DW819" t="s">
        <v>57</v>
      </c>
      <c r="DX819">
        <v>1</v>
      </c>
      <c r="EE819">
        <v>51761345</v>
      </c>
      <c r="EF819">
        <v>1</v>
      </c>
      <c r="EG819" t="s">
        <v>18</v>
      </c>
      <c r="EH819">
        <v>0</v>
      </c>
      <c r="EJ819">
        <v>4</v>
      </c>
      <c r="EK819">
        <v>0</v>
      </c>
      <c r="EL819" t="s">
        <v>146</v>
      </c>
      <c r="EM819" t="s">
        <v>147</v>
      </c>
      <c r="EQ819">
        <v>0</v>
      </c>
      <c r="ER819">
        <v>922.66</v>
      </c>
      <c r="ES819">
        <v>574.54999999999995</v>
      </c>
      <c r="ET819">
        <v>199.97</v>
      </c>
      <c r="EU819">
        <v>113.02</v>
      </c>
      <c r="EV819">
        <v>148.13999999999999</v>
      </c>
      <c r="EW819">
        <v>0.66</v>
      </c>
      <c r="EX819">
        <v>0</v>
      </c>
      <c r="EY819">
        <v>0</v>
      </c>
      <c r="FQ819">
        <v>0</v>
      </c>
      <c r="FR819">
        <f t="shared" ref="FR819:FR822" si="800">ROUND(IF(AND(BH819=3,BI819=3),P819,0),2)</f>
        <v>0</v>
      </c>
      <c r="FS819">
        <v>0</v>
      </c>
      <c r="FX819">
        <v>70</v>
      </c>
      <c r="FY819">
        <v>10</v>
      </c>
      <c r="GD819">
        <v>0</v>
      </c>
      <c r="GF819">
        <v>999669814</v>
      </c>
      <c r="GG819">
        <v>2</v>
      </c>
      <c r="GH819">
        <v>1</v>
      </c>
      <c r="GI819">
        <v>-2</v>
      </c>
      <c r="GJ819">
        <v>0</v>
      </c>
      <c r="GK819">
        <f>ROUND(R819*(R12)/100,2)</f>
        <v>2441.23</v>
      </c>
      <c r="GL819">
        <f t="shared" ref="GL819:GL822" si="801">ROUND(IF(AND(BH819=3,BI819=3,FS819&lt;&gt;0),P819,0),2)</f>
        <v>0</v>
      </c>
      <c r="GM819">
        <f t="shared" ref="GM819:GM820" si="802">ROUND(O819+X819+Y819+GK819,2)+GX819</f>
        <v>23264.67</v>
      </c>
      <c r="GN819">
        <f t="shared" ref="GN819:GN820" si="803">IF(OR(BI819=0,BI819=1),ROUND(O819+X819+Y819+GK819,2),0)</f>
        <v>0</v>
      </c>
      <c r="GO819">
        <f t="shared" ref="GO819:GO820" si="804">IF(BI819=2,ROUND(O819+X819+Y819+GK819,2),0)</f>
        <v>0</v>
      </c>
      <c r="GP819">
        <f t="shared" ref="GP819:GP820" si="805">IF(BI819=4,ROUND(O819+X819+Y819+GK819,2)+GX819,0)</f>
        <v>23264.67</v>
      </c>
      <c r="GR819">
        <v>0</v>
      </c>
      <c r="GS819">
        <v>3</v>
      </c>
      <c r="GT819">
        <v>0</v>
      </c>
      <c r="GV819">
        <f t="shared" ref="GV819:GV822" si="806">ROUND((GT819),6)</f>
        <v>0</v>
      </c>
      <c r="GW819">
        <v>1</v>
      </c>
      <c r="GX819">
        <f t="shared" ref="GX819:GX822" si="807">ROUND(HC819*I819,2)</f>
        <v>0</v>
      </c>
      <c r="HA819">
        <v>0</v>
      </c>
      <c r="HB819">
        <v>0</v>
      </c>
      <c r="HC819">
        <f t="shared" ref="HC819:HC822" si="808">GV819*GW819</f>
        <v>0</v>
      </c>
      <c r="IK819">
        <v>0</v>
      </c>
    </row>
    <row r="820" spans="1:245">
      <c r="A820">
        <v>18</v>
      </c>
      <c r="B820">
        <v>1</v>
      </c>
      <c r="C820">
        <v>2</v>
      </c>
      <c r="E820" t="s">
        <v>148</v>
      </c>
      <c r="F820" t="s">
        <v>149</v>
      </c>
      <c r="G820" t="s">
        <v>150</v>
      </c>
      <c r="H820" t="s">
        <v>151</v>
      </c>
      <c r="I820">
        <f>I819*J820</f>
        <v>-4.92</v>
      </c>
      <c r="J820">
        <v>-0.246</v>
      </c>
      <c r="K820">
        <v>-0.246</v>
      </c>
      <c r="O820">
        <f t="shared" si="769"/>
        <v>0</v>
      </c>
      <c r="P820">
        <f t="shared" si="770"/>
        <v>0</v>
      </c>
      <c r="Q820">
        <f t="shared" si="771"/>
        <v>0</v>
      </c>
      <c r="R820">
        <f t="shared" si="772"/>
        <v>0</v>
      </c>
      <c r="S820">
        <f t="shared" si="773"/>
        <v>0</v>
      </c>
      <c r="T820">
        <f t="shared" si="774"/>
        <v>0</v>
      </c>
      <c r="U820">
        <f t="shared" si="775"/>
        <v>0</v>
      </c>
      <c r="V820">
        <f t="shared" si="776"/>
        <v>0</v>
      </c>
      <c r="W820">
        <f t="shared" si="777"/>
        <v>0</v>
      </c>
      <c r="X820">
        <f t="shared" si="778"/>
        <v>0</v>
      </c>
      <c r="Y820">
        <f t="shared" si="779"/>
        <v>0</v>
      </c>
      <c r="AA820">
        <v>52146028</v>
      </c>
      <c r="AB820">
        <f t="shared" si="780"/>
        <v>0</v>
      </c>
      <c r="AC820">
        <f t="shared" si="781"/>
        <v>0</v>
      </c>
      <c r="AD820">
        <f t="shared" si="782"/>
        <v>0</v>
      </c>
      <c r="AE820">
        <f t="shared" si="783"/>
        <v>0</v>
      </c>
      <c r="AF820">
        <f t="shared" si="784"/>
        <v>0</v>
      </c>
      <c r="AG820">
        <f t="shared" si="785"/>
        <v>0</v>
      </c>
      <c r="AH820">
        <f t="shared" si="786"/>
        <v>0</v>
      </c>
      <c r="AI820">
        <f t="shared" si="787"/>
        <v>0</v>
      </c>
      <c r="AJ820">
        <f t="shared" si="788"/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70</v>
      </c>
      <c r="AU820">
        <v>10</v>
      </c>
      <c r="AV820">
        <v>1</v>
      </c>
      <c r="AW820">
        <v>1</v>
      </c>
      <c r="AZ820">
        <v>1</v>
      </c>
      <c r="BA820">
        <v>1</v>
      </c>
      <c r="BB820">
        <v>1</v>
      </c>
      <c r="BC820">
        <v>1</v>
      </c>
      <c r="BH820">
        <v>3</v>
      </c>
      <c r="BI820">
        <v>4</v>
      </c>
      <c r="BM820">
        <v>0</v>
      </c>
      <c r="BN820">
        <v>0</v>
      </c>
      <c r="BP820">
        <v>0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Z820">
        <v>70</v>
      </c>
      <c r="CA820">
        <v>10</v>
      </c>
      <c r="CE820">
        <v>0</v>
      </c>
      <c r="CF820">
        <v>0</v>
      </c>
      <c r="CG820">
        <v>0</v>
      </c>
      <c r="CM820">
        <v>0</v>
      </c>
      <c r="CO820">
        <v>0</v>
      </c>
      <c r="CP820">
        <f t="shared" si="789"/>
        <v>0</v>
      </c>
      <c r="CQ820">
        <f t="shared" si="790"/>
        <v>0</v>
      </c>
      <c r="CR820">
        <f t="shared" si="791"/>
        <v>0</v>
      </c>
      <c r="CS820">
        <f t="shared" si="792"/>
        <v>0</v>
      </c>
      <c r="CT820">
        <f t="shared" si="793"/>
        <v>0</v>
      </c>
      <c r="CU820">
        <f t="shared" si="794"/>
        <v>0</v>
      </c>
      <c r="CV820">
        <f t="shared" si="795"/>
        <v>0</v>
      </c>
      <c r="CW820">
        <f t="shared" si="796"/>
        <v>0</v>
      </c>
      <c r="CX820">
        <f t="shared" si="797"/>
        <v>0</v>
      </c>
      <c r="CY820">
        <f t="shared" si="798"/>
        <v>0</v>
      </c>
      <c r="CZ820">
        <f t="shared" si="799"/>
        <v>0</v>
      </c>
      <c r="DN820">
        <v>0</v>
      </c>
      <c r="DO820">
        <v>0</v>
      </c>
      <c r="DP820">
        <v>1</v>
      </c>
      <c r="DQ820">
        <v>1</v>
      </c>
      <c r="DU820">
        <v>1009</v>
      </c>
      <c r="DV820" t="s">
        <v>151</v>
      </c>
      <c r="DW820" t="s">
        <v>151</v>
      </c>
      <c r="DX820">
        <v>1000</v>
      </c>
      <c r="EE820">
        <v>51761345</v>
      </c>
      <c r="EF820">
        <v>1</v>
      </c>
      <c r="EG820" t="s">
        <v>18</v>
      </c>
      <c r="EH820">
        <v>0</v>
      </c>
      <c r="EJ820">
        <v>4</v>
      </c>
      <c r="EK820">
        <v>0</v>
      </c>
      <c r="EL820" t="s">
        <v>146</v>
      </c>
      <c r="EM820" t="s">
        <v>147</v>
      </c>
      <c r="EQ820">
        <v>32768</v>
      </c>
      <c r="ER820">
        <v>0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FQ820">
        <v>0</v>
      </c>
      <c r="FR820">
        <f t="shared" si="800"/>
        <v>0</v>
      </c>
      <c r="FS820">
        <v>0</v>
      </c>
      <c r="FX820">
        <v>70</v>
      </c>
      <c r="FY820">
        <v>10</v>
      </c>
      <c r="GD820">
        <v>0</v>
      </c>
      <c r="GF820">
        <v>1489638031</v>
      </c>
      <c r="GG820">
        <v>2</v>
      </c>
      <c r="GH820">
        <v>1</v>
      </c>
      <c r="GI820">
        <v>-2</v>
      </c>
      <c r="GJ820">
        <v>0</v>
      </c>
      <c r="GK820">
        <f>ROUND(R820*(R12)/100,2)</f>
        <v>0</v>
      </c>
      <c r="GL820">
        <f t="shared" si="801"/>
        <v>0</v>
      </c>
      <c r="GM820">
        <f t="shared" si="802"/>
        <v>0</v>
      </c>
      <c r="GN820">
        <f t="shared" si="803"/>
        <v>0</v>
      </c>
      <c r="GO820">
        <f t="shared" si="804"/>
        <v>0</v>
      </c>
      <c r="GP820">
        <f t="shared" si="805"/>
        <v>0</v>
      </c>
      <c r="GR820">
        <v>0</v>
      </c>
      <c r="GS820">
        <v>3</v>
      </c>
      <c r="GT820">
        <v>0</v>
      </c>
      <c r="GV820">
        <f t="shared" si="806"/>
        <v>0</v>
      </c>
      <c r="GW820">
        <v>1</v>
      </c>
      <c r="GX820">
        <f t="shared" si="807"/>
        <v>0</v>
      </c>
      <c r="HA820">
        <v>0</v>
      </c>
      <c r="HB820">
        <v>0</v>
      </c>
      <c r="HC820">
        <f t="shared" si="808"/>
        <v>0</v>
      </c>
      <c r="IK820">
        <v>0</v>
      </c>
    </row>
    <row r="821" spans="1:245">
      <c r="A821">
        <v>17</v>
      </c>
      <c r="B821">
        <v>1</v>
      </c>
      <c r="D821">
        <f>ROW(EtalonRes!A194)</f>
        <v>194</v>
      </c>
      <c r="E821" t="s">
        <v>152</v>
      </c>
      <c r="F821" t="s">
        <v>153</v>
      </c>
      <c r="G821" t="s">
        <v>227</v>
      </c>
      <c r="H821" t="s">
        <v>151</v>
      </c>
      <c r="I821">
        <f>ROUND(4.92*0.8,9)</f>
        <v>3.9359999999999999</v>
      </c>
      <c r="J821">
        <v>0</v>
      </c>
      <c r="K821">
        <f>ROUND(4.92*0.8,9)</f>
        <v>3.9359999999999999</v>
      </c>
      <c r="O821">
        <f t="shared" si="769"/>
        <v>240.96</v>
      </c>
      <c r="P821">
        <f t="shared" si="770"/>
        <v>0</v>
      </c>
      <c r="Q821">
        <f t="shared" si="771"/>
        <v>240.96</v>
      </c>
      <c r="R821">
        <f t="shared" si="772"/>
        <v>129.93</v>
      </c>
      <c r="S821">
        <f t="shared" si="773"/>
        <v>0</v>
      </c>
      <c r="T821">
        <f t="shared" si="774"/>
        <v>0</v>
      </c>
      <c r="U821">
        <f t="shared" si="775"/>
        <v>0</v>
      </c>
      <c r="V821">
        <f t="shared" si="776"/>
        <v>0</v>
      </c>
      <c r="W821">
        <f t="shared" si="777"/>
        <v>0</v>
      </c>
      <c r="X821">
        <f t="shared" si="778"/>
        <v>0</v>
      </c>
      <c r="Y821">
        <f t="shared" si="779"/>
        <v>0</v>
      </c>
      <c r="AA821">
        <v>52146028</v>
      </c>
      <c r="AB821">
        <f t="shared" si="780"/>
        <v>61.22</v>
      </c>
      <c r="AC821">
        <f t="shared" si="781"/>
        <v>0</v>
      </c>
      <c r="AD821">
        <f t="shared" si="782"/>
        <v>61.22</v>
      </c>
      <c r="AE821">
        <f t="shared" si="783"/>
        <v>33.01</v>
      </c>
      <c r="AF821">
        <f t="shared" si="784"/>
        <v>0</v>
      </c>
      <c r="AG821">
        <f t="shared" si="785"/>
        <v>0</v>
      </c>
      <c r="AH821">
        <f t="shared" si="786"/>
        <v>0</v>
      </c>
      <c r="AI821">
        <f t="shared" si="787"/>
        <v>0</v>
      </c>
      <c r="AJ821">
        <f t="shared" si="788"/>
        <v>0</v>
      </c>
      <c r="AK821">
        <v>61.22</v>
      </c>
      <c r="AL821">
        <v>0</v>
      </c>
      <c r="AM821">
        <v>61.22</v>
      </c>
      <c r="AN821">
        <v>33.01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Z821">
        <v>1</v>
      </c>
      <c r="BA821">
        <v>1</v>
      </c>
      <c r="BB821">
        <v>1</v>
      </c>
      <c r="BC821">
        <v>1</v>
      </c>
      <c r="BH821">
        <v>0</v>
      </c>
      <c r="BI821">
        <v>4</v>
      </c>
      <c r="BJ821" t="s">
        <v>155</v>
      </c>
      <c r="BM821">
        <v>1</v>
      </c>
      <c r="BN821">
        <v>0</v>
      </c>
      <c r="BP821">
        <v>0</v>
      </c>
      <c r="BQ821">
        <v>1</v>
      </c>
      <c r="BR821">
        <v>0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Z821">
        <v>0</v>
      </c>
      <c r="CA821">
        <v>0</v>
      </c>
      <c r="CE821">
        <v>0</v>
      </c>
      <c r="CF821">
        <v>0</v>
      </c>
      <c r="CG821">
        <v>0</v>
      </c>
      <c r="CM821">
        <v>0</v>
      </c>
      <c r="CO821">
        <v>0</v>
      </c>
      <c r="CP821">
        <f t="shared" si="789"/>
        <v>240.96</v>
      </c>
      <c r="CQ821">
        <f t="shared" si="790"/>
        <v>0</v>
      </c>
      <c r="CR821">
        <f t="shared" si="791"/>
        <v>61.22</v>
      </c>
      <c r="CS821">
        <f t="shared" si="792"/>
        <v>33.01</v>
      </c>
      <c r="CT821">
        <f t="shared" si="793"/>
        <v>0</v>
      </c>
      <c r="CU821">
        <f t="shared" si="794"/>
        <v>0</v>
      </c>
      <c r="CV821">
        <f t="shared" si="795"/>
        <v>0</v>
      </c>
      <c r="CW821">
        <f t="shared" si="796"/>
        <v>0</v>
      </c>
      <c r="CX821">
        <f t="shared" si="797"/>
        <v>0</v>
      </c>
      <c r="CY821">
        <f t="shared" si="798"/>
        <v>0</v>
      </c>
      <c r="CZ821">
        <f t="shared" si="799"/>
        <v>0</v>
      </c>
      <c r="DN821">
        <v>0</v>
      </c>
      <c r="DO821">
        <v>0</v>
      </c>
      <c r="DP821">
        <v>1</v>
      </c>
      <c r="DQ821">
        <v>1</v>
      </c>
      <c r="DU821">
        <v>1009</v>
      </c>
      <c r="DV821" t="s">
        <v>151</v>
      </c>
      <c r="DW821" t="s">
        <v>151</v>
      </c>
      <c r="DX821">
        <v>1000</v>
      </c>
      <c r="EE821">
        <v>51761347</v>
      </c>
      <c r="EF821">
        <v>1</v>
      </c>
      <c r="EG821" t="s">
        <v>18</v>
      </c>
      <c r="EH821">
        <v>0</v>
      </c>
      <c r="EJ821">
        <v>4</v>
      </c>
      <c r="EK821">
        <v>1</v>
      </c>
      <c r="EL821" t="s">
        <v>156</v>
      </c>
      <c r="EM821" t="s">
        <v>147</v>
      </c>
      <c r="EQ821">
        <v>0</v>
      </c>
      <c r="ER821">
        <v>61.22</v>
      </c>
      <c r="ES821">
        <v>0</v>
      </c>
      <c r="ET821">
        <v>61.22</v>
      </c>
      <c r="EU821">
        <v>33.01</v>
      </c>
      <c r="EV821">
        <v>0</v>
      </c>
      <c r="EW821">
        <v>0</v>
      </c>
      <c r="EX821">
        <v>0</v>
      </c>
      <c r="EY821">
        <v>0</v>
      </c>
      <c r="FQ821">
        <v>0</v>
      </c>
      <c r="FR821">
        <f t="shared" si="800"/>
        <v>0</v>
      </c>
      <c r="FS821">
        <v>0</v>
      </c>
      <c r="FX821">
        <v>0</v>
      </c>
      <c r="FY821">
        <v>0</v>
      </c>
      <c r="GD821">
        <v>1</v>
      </c>
      <c r="GF821">
        <v>1602572179</v>
      </c>
      <c r="GG821">
        <v>2</v>
      </c>
      <c r="GH821">
        <v>1</v>
      </c>
      <c r="GI821">
        <v>-2</v>
      </c>
      <c r="GJ821">
        <v>0</v>
      </c>
      <c r="GK821">
        <v>0</v>
      </c>
      <c r="GL821">
        <f t="shared" si="801"/>
        <v>0</v>
      </c>
      <c r="GM821">
        <f t="shared" ref="GM821:GM822" si="809">ROUND(O821+X821+Y821,2)+GX821</f>
        <v>240.96</v>
      </c>
      <c r="GN821">
        <f t="shared" ref="GN821:GN822" si="810">IF(OR(BI821=0,BI821=1),ROUND(O821+X821+Y821,2),0)</f>
        <v>0</v>
      </c>
      <c r="GO821">
        <f t="shared" ref="GO821:GO822" si="811">IF(BI821=2,ROUND(O821+X821+Y821,2),0)</f>
        <v>0</v>
      </c>
      <c r="GP821">
        <f t="shared" ref="GP821:GP822" si="812">IF(BI821=4,ROUND(O821+X821+Y821,2)+GX821,0)</f>
        <v>240.96</v>
      </c>
      <c r="GR821">
        <v>0</v>
      </c>
      <c r="GS821">
        <v>3</v>
      </c>
      <c r="GT821">
        <v>0</v>
      </c>
      <c r="GV821">
        <f t="shared" si="806"/>
        <v>0</v>
      </c>
      <c r="GW821">
        <v>1</v>
      </c>
      <c r="GX821">
        <f t="shared" si="807"/>
        <v>0</v>
      </c>
      <c r="HA821">
        <v>0</v>
      </c>
      <c r="HB821">
        <v>0</v>
      </c>
      <c r="HC821">
        <f t="shared" si="808"/>
        <v>0</v>
      </c>
      <c r="IK821">
        <v>0</v>
      </c>
    </row>
    <row r="822" spans="1:245">
      <c r="A822">
        <v>17</v>
      </c>
      <c r="B822">
        <v>1</v>
      </c>
      <c r="D822">
        <f>ROW(EtalonRes!A196)</f>
        <v>196</v>
      </c>
      <c r="E822" t="s">
        <v>157</v>
      </c>
      <c r="F822" t="s">
        <v>158</v>
      </c>
      <c r="G822" t="s">
        <v>159</v>
      </c>
      <c r="H822" t="s">
        <v>151</v>
      </c>
      <c r="I822">
        <f>ROUND(I821,9)</f>
        <v>3.9359999999999999</v>
      </c>
      <c r="J822">
        <v>0</v>
      </c>
      <c r="K822">
        <f>ROUND(I821,9)</f>
        <v>3.9359999999999999</v>
      </c>
      <c r="O822">
        <f t="shared" si="769"/>
        <v>5819.34</v>
      </c>
      <c r="P822">
        <f t="shared" si="770"/>
        <v>0</v>
      </c>
      <c r="Q822">
        <f t="shared" si="771"/>
        <v>5819.34</v>
      </c>
      <c r="R822">
        <f t="shared" si="772"/>
        <v>3139.51</v>
      </c>
      <c r="S822">
        <f t="shared" si="773"/>
        <v>0</v>
      </c>
      <c r="T822">
        <f t="shared" si="774"/>
        <v>0</v>
      </c>
      <c r="U822">
        <f t="shared" si="775"/>
        <v>0</v>
      </c>
      <c r="V822">
        <f t="shared" si="776"/>
        <v>0</v>
      </c>
      <c r="W822">
        <f t="shared" si="777"/>
        <v>0</v>
      </c>
      <c r="X822">
        <f t="shared" si="778"/>
        <v>0</v>
      </c>
      <c r="Y822">
        <f t="shared" si="779"/>
        <v>0</v>
      </c>
      <c r="AA822">
        <v>52146028</v>
      </c>
      <c r="AB822">
        <f t="shared" si="780"/>
        <v>1478.49</v>
      </c>
      <c r="AC822">
        <f t="shared" si="781"/>
        <v>0</v>
      </c>
      <c r="AD822">
        <f>ROUND(((((ET822*51))-((EU822*51)))+AE822),6)</f>
        <v>1478.49</v>
      </c>
      <c r="AE822">
        <f>ROUND(((EU822*51)),6)</f>
        <v>797.64</v>
      </c>
      <c r="AF822">
        <f>ROUND(((EV822*51)),6)</f>
        <v>0</v>
      </c>
      <c r="AG822">
        <f t="shared" si="785"/>
        <v>0</v>
      </c>
      <c r="AH822">
        <f>((EW822*51))</f>
        <v>0</v>
      </c>
      <c r="AI822">
        <f>((EX822*51))</f>
        <v>0</v>
      </c>
      <c r="AJ822">
        <f t="shared" si="788"/>
        <v>0</v>
      </c>
      <c r="AK822">
        <v>28.99</v>
      </c>
      <c r="AL822">
        <v>0</v>
      </c>
      <c r="AM822">
        <v>28.99</v>
      </c>
      <c r="AN822">
        <v>15.64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Z822">
        <v>1</v>
      </c>
      <c r="BA822">
        <v>1</v>
      </c>
      <c r="BB822">
        <v>1</v>
      </c>
      <c r="BC822">
        <v>1</v>
      </c>
      <c r="BH822">
        <v>0</v>
      </c>
      <c r="BI822">
        <v>4</v>
      </c>
      <c r="BJ822" t="s">
        <v>160</v>
      </c>
      <c r="BM822">
        <v>1</v>
      </c>
      <c r="BN822">
        <v>0</v>
      </c>
      <c r="BP822">
        <v>0</v>
      </c>
      <c r="BQ822">
        <v>1</v>
      </c>
      <c r="BR822">
        <v>0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Z822">
        <v>0</v>
      </c>
      <c r="CA822">
        <v>0</v>
      </c>
      <c r="CE822">
        <v>0</v>
      </c>
      <c r="CF822">
        <v>0</v>
      </c>
      <c r="CG822">
        <v>0</v>
      </c>
      <c r="CM822">
        <v>0</v>
      </c>
      <c r="CO822">
        <v>0</v>
      </c>
      <c r="CP822">
        <f t="shared" si="789"/>
        <v>5819.34</v>
      </c>
      <c r="CQ822">
        <f t="shared" si="790"/>
        <v>0</v>
      </c>
      <c r="CR822">
        <f>(((((ET822*51))*BB822-((EU822*51))*BS822)+AE822*BS822)*AV822)</f>
        <v>1478.49</v>
      </c>
      <c r="CS822">
        <f t="shared" si="792"/>
        <v>797.64</v>
      </c>
      <c r="CT822">
        <f t="shared" si="793"/>
        <v>0</v>
      </c>
      <c r="CU822">
        <f t="shared" si="794"/>
        <v>0</v>
      </c>
      <c r="CV822">
        <f t="shared" si="795"/>
        <v>0</v>
      </c>
      <c r="CW822">
        <f t="shared" si="796"/>
        <v>0</v>
      </c>
      <c r="CX822">
        <f t="shared" si="797"/>
        <v>0</v>
      </c>
      <c r="CY822">
        <f t="shared" si="798"/>
        <v>0</v>
      </c>
      <c r="CZ822">
        <f t="shared" si="799"/>
        <v>0</v>
      </c>
      <c r="DE822" t="s">
        <v>161</v>
      </c>
      <c r="DF822" t="s">
        <v>161</v>
      </c>
      <c r="DG822" t="s">
        <v>161</v>
      </c>
      <c r="DI822" t="s">
        <v>161</v>
      </c>
      <c r="DJ822" t="s">
        <v>161</v>
      </c>
      <c r="DN822">
        <v>0</v>
      </c>
      <c r="DO822">
        <v>0</v>
      </c>
      <c r="DP822">
        <v>1</v>
      </c>
      <c r="DQ822">
        <v>1</v>
      </c>
      <c r="DU822">
        <v>1009</v>
      </c>
      <c r="DV822" t="s">
        <v>151</v>
      </c>
      <c r="DW822" t="s">
        <v>151</v>
      </c>
      <c r="DX822">
        <v>1000</v>
      </c>
      <c r="EE822">
        <v>51761347</v>
      </c>
      <c r="EF822">
        <v>1</v>
      </c>
      <c r="EG822" t="s">
        <v>18</v>
      </c>
      <c r="EH822">
        <v>0</v>
      </c>
      <c r="EJ822">
        <v>4</v>
      </c>
      <c r="EK822">
        <v>1</v>
      </c>
      <c r="EL822" t="s">
        <v>156</v>
      </c>
      <c r="EM822" t="s">
        <v>147</v>
      </c>
      <c r="EQ822">
        <v>0</v>
      </c>
      <c r="ER822">
        <v>28.99</v>
      </c>
      <c r="ES822">
        <v>0</v>
      </c>
      <c r="ET822">
        <v>28.99</v>
      </c>
      <c r="EU822">
        <v>15.64</v>
      </c>
      <c r="EV822">
        <v>0</v>
      </c>
      <c r="EW822">
        <v>0</v>
      </c>
      <c r="EX822">
        <v>0</v>
      </c>
      <c r="EY822">
        <v>0</v>
      </c>
      <c r="FQ822">
        <v>0</v>
      </c>
      <c r="FR822">
        <f t="shared" si="800"/>
        <v>0</v>
      </c>
      <c r="FS822">
        <v>0</v>
      </c>
      <c r="FX822">
        <v>0</v>
      </c>
      <c r="FY822">
        <v>0</v>
      </c>
      <c r="GD822">
        <v>1</v>
      </c>
      <c r="GF822">
        <v>-1355325295</v>
      </c>
      <c r="GG822">
        <v>2</v>
      </c>
      <c r="GH822">
        <v>1</v>
      </c>
      <c r="GI822">
        <v>-2</v>
      </c>
      <c r="GJ822">
        <v>0</v>
      </c>
      <c r="GK822">
        <v>0</v>
      </c>
      <c r="GL822">
        <f t="shared" si="801"/>
        <v>0</v>
      </c>
      <c r="GM822">
        <f t="shared" si="809"/>
        <v>5819.34</v>
      </c>
      <c r="GN822">
        <f t="shared" si="810"/>
        <v>0</v>
      </c>
      <c r="GO822">
        <f t="shared" si="811"/>
        <v>0</v>
      </c>
      <c r="GP822">
        <f t="shared" si="812"/>
        <v>5819.34</v>
      </c>
      <c r="GR822">
        <v>0</v>
      </c>
      <c r="GS822">
        <v>3</v>
      </c>
      <c r="GT822">
        <v>0</v>
      </c>
      <c r="GV822">
        <f t="shared" si="806"/>
        <v>0</v>
      </c>
      <c r="GW822">
        <v>1</v>
      </c>
      <c r="GX822">
        <f t="shared" si="807"/>
        <v>0</v>
      </c>
      <c r="HA822">
        <v>0</v>
      </c>
      <c r="HB822">
        <v>0</v>
      </c>
      <c r="HC822">
        <f t="shared" si="808"/>
        <v>0</v>
      </c>
      <c r="IK822">
        <v>0</v>
      </c>
    </row>
    <row r="824" spans="1:245">
      <c r="A824" s="53">
        <v>51</v>
      </c>
      <c r="B824" s="53">
        <f>B815</f>
        <v>1</v>
      </c>
      <c r="C824" s="53">
        <f>A815</f>
        <v>5</v>
      </c>
      <c r="D824" s="53">
        <f>ROW(A815)</f>
        <v>815</v>
      </c>
      <c r="E824" s="53"/>
      <c r="F824" s="53" t="str">
        <f>IF(F815&lt;&gt;"",F815,"")</f>
        <v>Новый подраздел</v>
      </c>
      <c r="G824" s="53" t="str">
        <f>IF(G815&lt;&gt;"",G815,"")</f>
        <v>Замена бортового камня - 20,0м.п.</v>
      </c>
      <c r="H824" s="53">
        <v>0</v>
      </c>
      <c r="I824" s="53"/>
      <c r="J824" s="53"/>
      <c r="K824" s="53"/>
      <c r="L824" s="53"/>
      <c r="M824" s="53"/>
      <c r="N824" s="53"/>
      <c r="O824" s="53">
        <f t="shared" ref="O824:T824" si="813">ROUND(AB824,2)</f>
        <v>24513.5</v>
      </c>
      <c r="P824" s="53">
        <f t="shared" si="813"/>
        <v>11491</v>
      </c>
      <c r="Q824" s="53">
        <f t="shared" si="813"/>
        <v>10059.700000000001</v>
      </c>
      <c r="R824" s="53">
        <f t="shared" si="813"/>
        <v>5529.84</v>
      </c>
      <c r="S824" s="53">
        <f t="shared" si="813"/>
        <v>2962.8</v>
      </c>
      <c r="T824" s="53">
        <f t="shared" si="813"/>
        <v>0</v>
      </c>
      <c r="U824" s="53">
        <f>AH824</f>
        <v>13.200000000000001</v>
      </c>
      <c r="V824" s="53">
        <f>AI824</f>
        <v>0</v>
      </c>
      <c r="W824" s="53">
        <f>ROUND(AJ824,2)</f>
        <v>0</v>
      </c>
      <c r="X824" s="53">
        <f>ROUND(AK824,2)</f>
        <v>2073.96</v>
      </c>
      <c r="Y824" s="53">
        <f>ROUND(AL824,2)</f>
        <v>296.27999999999997</v>
      </c>
      <c r="Z824" s="53"/>
      <c r="AA824" s="53"/>
      <c r="AB824" s="53">
        <f>ROUND(SUMIF(AA819:AA822,"=52146028",O819:O822),2)</f>
        <v>24513.5</v>
      </c>
      <c r="AC824" s="53">
        <f>ROUND(SUMIF(AA819:AA822,"=52146028",P819:P822),2)</f>
        <v>11491</v>
      </c>
      <c r="AD824" s="53">
        <f>ROUND(SUMIF(AA819:AA822,"=52146028",Q819:Q822),2)</f>
        <v>10059.700000000001</v>
      </c>
      <c r="AE824" s="53">
        <f>ROUND(SUMIF(AA819:AA822,"=52146028",R819:R822),2)</f>
        <v>5529.84</v>
      </c>
      <c r="AF824" s="53">
        <f>ROUND(SUMIF(AA819:AA822,"=52146028",S819:S822),2)</f>
        <v>2962.8</v>
      </c>
      <c r="AG824" s="53">
        <f>ROUND(SUMIF(AA819:AA822,"=52146028",T819:T822),2)</f>
        <v>0</v>
      </c>
      <c r="AH824" s="53">
        <f>SUMIF(AA819:AA822,"=52146028",U819:U822)</f>
        <v>13.200000000000001</v>
      </c>
      <c r="AI824" s="53">
        <f>SUMIF(AA819:AA822,"=52146028",V819:V822)</f>
        <v>0</v>
      </c>
      <c r="AJ824" s="53">
        <f>ROUND(SUMIF(AA819:AA822,"=52146028",W819:W822),2)</f>
        <v>0</v>
      </c>
      <c r="AK824" s="53">
        <f>ROUND(SUMIF(AA819:AA822,"=52146028",X819:X822),2)</f>
        <v>2073.96</v>
      </c>
      <c r="AL824" s="53">
        <f>ROUND(SUMIF(AA819:AA822,"=52146028",Y819:Y822),2)</f>
        <v>296.27999999999997</v>
      </c>
      <c r="AM824" s="53"/>
      <c r="AN824" s="53"/>
      <c r="AO824" s="53">
        <f t="shared" ref="AO824:BD824" si="814">ROUND(BX824,2)</f>
        <v>0</v>
      </c>
      <c r="AP824" s="53">
        <f t="shared" si="814"/>
        <v>0</v>
      </c>
      <c r="AQ824" s="53">
        <f t="shared" si="814"/>
        <v>0</v>
      </c>
      <c r="AR824" s="53">
        <f t="shared" si="814"/>
        <v>29324.97</v>
      </c>
      <c r="AS824" s="53">
        <f t="shared" si="814"/>
        <v>0</v>
      </c>
      <c r="AT824" s="53">
        <f t="shared" si="814"/>
        <v>0</v>
      </c>
      <c r="AU824" s="53">
        <f t="shared" si="814"/>
        <v>29324.97</v>
      </c>
      <c r="AV824" s="53">
        <f t="shared" si="814"/>
        <v>11491</v>
      </c>
      <c r="AW824" s="53">
        <f t="shared" si="814"/>
        <v>11491</v>
      </c>
      <c r="AX824" s="53">
        <f t="shared" si="814"/>
        <v>0</v>
      </c>
      <c r="AY824" s="53">
        <f t="shared" si="814"/>
        <v>11491</v>
      </c>
      <c r="AZ824" s="53">
        <f t="shared" si="814"/>
        <v>0</v>
      </c>
      <c r="BA824" s="53">
        <f t="shared" si="814"/>
        <v>0</v>
      </c>
      <c r="BB824" s="53">
        <f t="shared" si="814"/>
        <v>0</v>
      </c>
      <c r="BC824" s="53">
        <f t="shared" si="814"/>
        <v>0</v>
      </c>
      <c r="BD824" s="53">
        <f t="shared" si="814"/>
        <v>0</v>
      </c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>
        <f>ROUND(SUMIF(AA819:AA822,"=52146028",FQ819:FQ822),2)</f>
        <v>0</v>
      </c>
      <c r="BY824" s="53">
        <f>ROUND(SUMIF(AA819:AA822,"=52146028",FR819:FR822),2)</f>
        <v>0</v>
      </c>
      <c r="BZ824" s="53">
        <f>ROUND(SUMIF(AA819:AA822,"=52146028",GL819:GL822),2)</f>
        <v>0</v>
      </c>
      <c r="CA824" s="53">
        <f>ROUND(SUMIF(AA819:AA822,"=52146028",GM819:GM822),2)</f>
        <v>29324.97</v>
      </c>
      <c r="CB824" s="53">
        <f>ROUND(SUMIF(AA819:AA822,"=52146028",GN819:GN822),2)</f>
        <v>0</v>
      </c>
      <c r="CC824" s="53">
        <f>ROUND(SUMIF(AA819:AA822,"=52146028",GO819:GO822),2)</f>
        <v>0</v>
      </c>
      <c r="CD824" s="53">
        <f>ROUND(SUMIF(AA819:AA822,"=52146028",GP819:GP822),2)</f>
        <v>29324.97</v>
      </c>
      <c r="CE824" s="53">
        <f>AC824-BX824</f>
        <v>11491</v>
      </c>
      <c r="CF824" s="53">
        <f>AC824-BY824</f>
        <v>11491</v>
      </c>
      <c r="CG824" s="53">
        <f>BX824-BZ824</f>
        <v>0</v>
      </c>
      <c r="CH824" s="53">
        <f>AC824-BX824-BY824+BZ824</f>
        <v>11491</v>
      </c>
      <c r="CI824" s="53">
        <f>BY824-BZ824</f>
        <v>0</v>
      </c>
      <c r="CJ824" s="53">
        <f>ROUND(SUMIF(AA819:AA822,"=52146028",GX819:GX822),2)</f>
        <v>0</v>
      </c>
      <c r="CK824" s="53">
        <f>ROUND(SUMIF(AA819:AA822,"=52146028",GY819:GY822),2)</f>
        <v>0</v>
      </c>
      <c r="CL824" s="53">
        <f>ROUND(SUMIF(AA819:AA822,"=52146028",GZ819:GZ822),2)</f>
        <v>0</v>
      </c>
      <c r="CM824" s="53">
        <f>ROUND(SUMIF(AA819:AA822,"=52146028",HD819:HD822),2)</f>
        <v>0</v>
      </c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  <c r="DR824" s="54"/>
      <c r="DS824" s="54"/>
      <c r="DT824" s="54"/>
      <c r="DU824" s="54"/>
      <c r="DV824" s="54"/>
      <c r="DW824" s="54"/>
      <c r="DX824" s="54"/>
      <c r="DY824" s="54"/>
      <c r="DZ824" s="54"/>
      <c r="EA824" s="54"/>
      <c r="EB824" s="54"/>
      <c r="EC824" s="54"/>
      <c r="ED824" s="54"/>
      <c r="EE824" s="54"/>
      <c r="EF824" s="54"/>
      <c r="EG824" s="54"/>
      <c r="EH824" s="54"/>
      <c r="EI824" s="54"/>
      <c r="EJ824" s="54"/>
      <c r="EK824" s="54"/>
      <c r="EL824" s="54"/>
      <c r="EM824" s="54"/>
      <c r="EN824" s="54"/>
      <c r="EO824" s="54"/>
      <c r="EP824" s="54"/>
      <c r="EQ824" s="54"/>
      <c r="ER824" s="54"/>
      <c r="ES824" s="54"/>
      <c r="ET824" s="54"/>
      <c r="EU824" s="54"/>
      <c r="EV824" s="54"/>
      <c r="EW824" s="54"/>
      <c r="EX824" s="54"/>
      <c r="EY824" s="54"/>
      <c r="EZ824" s="54"/>
      <c r="FA824" s="54"/>
      <c r="FB824" s="54"/>
      <c r="FC824" s="54"/>
      <c r="FD824" s="54"/>
      <c r="FE824" s="54"/>
      <c r="FF824" s="54"/>
      <c r="FG824" s="54"/>
      <c r="FH824" s="54"/>
      <c r="FI824" s="54"/>
      <c r="FJ824" s="54"/>
      <c r="FK824" s="54"/>
      <c r="FL824" s="54"/>
      <c r="FM824" s="54"/>
      <c r="FN824" s="54"/>
      <c r="FO824" s="54"/>
      <c r="FP824" s="54"/>
      <c r="FQ824" s="54"/>
      <c r="FR824" s="54"/>
      <c r="FS824" s="54"/>
      <c r="FT824" s="54"/>
      <c r="FU824" s="54"/>
      <c r="FV824" s="54"/>
      <c r="FW824" s="54"/>
      <c r="FX824" s="54"/>
      <c r="FY824" s="54"/>
      <c r="FZ824" s="54"/>
      <c r="GA824" s="54"/>
      <c r="GB824" s="54"/>
      <c r="GC824" s="54"/>
      <c r="GD824" s="54"/>
      <c r="GE824" s="54"/>
      <c r="GF824" s="54"/>
      <c r="GG824" s="54"/>
      <c r="GH824" s="54"/>
      <c r="GI824" s="54"/>
      <c r="GJ824" s="54"/>
      <c r="GK824" s="54"/>
      <c r="GL824" s="54"/>
      <c r="GM824" s="54"/>
      <c r="GN824" s="54"/>
      <c r="GO824" s="54"/>
      <c r="GP824" s="54"/>
      <c r="GQ824" s="54"/>
      <c r="GR824" s="54"/>
      <c r="GS824" s="54"/>
      <c r="GT824" s="54"/>
      <c r="GU824" s="54"/>
      <c r="GV824" s="54"/>
      <c r="GW824" s="54"/>
      <c r="GX824" s="54">
        <v>0</v>
      </c>
    </row>
    <row r="826" spans="1:245">
      <c r="A826" s="55">
        <v>50</v>
      </c>
      <c r="B826" s="55">
        <v>0</v>
      </c>
      <c r="C826" s="55">
        <v>0</v>
      </c>
      <c r="D826" s="55">
        <v>1</v>
      </c>
      <c r="E826" s="55">
        <v>201</v>
      </c>
      <c r="F826" s="55">
        <f>ROUND(Source!O824,O826)</f>
        <v>24513.5</v>
      </c>
      <c r="G826" s="55" t="s">
        <v>162</v>
      </c>
      <c r="H826" s="55" t="s">
        <v>163</v>
      </c>
      <c r="I826" s="55"/>
      <c r="J826" s="55"/>
      <c r="K826" s="55">
        <v>201</v>
      </c>
      <c r="L826" s="55">
        <v>1</v>
      </c>
      <c r="M826" s="55">
        <v>3</v>
      </c>
      <c r="N826" s="55"/>
      <c r="O826" s="55">
        <v>2</v>
      </c>
      <c r="P826" s="55"/>
      <c r="Q826" s="55"/>
      <c r="R826" s="55"/>
      <c r="S826" s="55"/>
      <c r="T826" s="55"/>
      <c r="U826" s="55"/>
      <c r="V826" s="55"/>
      <c r="W826" s="55">
        <v>24513.5</v>
      </c>
      <c r="X826" s="55">
        <v>1</v>
      </c>
      <c r="Y826" s="55">
        <v>24513.5</v>
      </c>
      <c r="Z826" s="55"/>
      <c r="AA826" s="55"/>
      <c r="AB826" s="55"/>
    </row>
    <row r="827" spans="1:245">
      <c r="A827" s="55">
        <v>50</v>
      </c>
      <c r="B827" s="55">
        <v>0</v>
      </c>
      <c r="C827" s="55">
        <v>0</v>
      </c>
      <c r="D827" s="55">
        <v>1</v>
      </c>
      <c r="E827" s="55">
        <v>202</v>
      </c>
      <c r="F827" s="55">
        <f>ROUND(Source!P824,O827)</f>
        <v>11491</v>
      </c>
      <c r="G827" s="55" t="s">
        <v>164</v>
      </c>
      <c r="H827" s="55" t="s">
        <v>165</v>
      </c>
      <c r="I827" s="55"/>
      <c r="J827" s="55"/>
      <c r="K827" s="55">
        <v>202</v>
      </c>
      <c r="L827" s="55">
        <v>2</v>
      </c>
      <c r="M827" s="55">
        <v>3</v>
      </c>
      <c r="N827" s="55"/>
      <c r="O827" s="55">
        <v>2</v>
      </c>
      <c r="P827" s="55"/>
      <c r="Q827" s="55"/>
      <c r="R827" s="55"/>
      <c r="S827" s="55"/>
      <c r="T827" s="55"/>
      <c r="U827" s="55"/>
      <c r="V827" s="55"/>
      <c r="W827" s="55">
        <v>11491</v>
      </c>
      <c r="X827" s="55">
        <v>1</v>
      </c>
      <c r="Y827" s="55">
        <v>11491</v>
      </c>
      <c r="Z827" s="55"/>
      <c r="AA827" s="55"/>
      <c r="AB827" s="55"/>
    </row>
    <row r="828" spans="1:245">
      <c r="A828" s="55">
        <v>50</v>
      </c>
      <c r="B828" s="55">
        <v>0</v>
      </c>
      <c r="C828" s="55">
        <v>0</v>
      </c>
      <c r="D828" s="55">
        <v>1</v>
      </c>
      <c r="E828" s="55">
        <v>222</v>
      </c>
      <c r="F828" s="55">
        <f>ROUND(Source!AO824,O828)</f>
        <v>0</v>
      </c>
      <c r="G828" s="55" t="s">
        <v>166</v>
      </c>
      <c r="H828" s="55" t="s">
        <v>167</v>
      </c>
      <c r="I828" s="55"/>
      <c r="J828" s="55"/>
      <c r="K828" s="55">
        <v>222</v>
      </c>
      <c r="L828" s="55">
        <v>3</v>
      </c>
      <c r="M828" s="55">
        <v>3</v>
      </c>
      <c r="N828" s="55"/>
      <c r="O828" s="55">
        <v>2</v>
      </c>
      <c r="P828" s="55"/>
      <c r="Q828" s="55"/>
      <c r="R828" s="55"/>
      <c r="S828" s="55"/>
      <c r="T828" s="55"/>
      <c r="U828" s="55"/>
      <c r="V828" s="55"/>
      <c r="W828" s="55">
        <v>0</v>
      </c>
      <c r="X828" s="55">
        <v>1</v>
      </c>
      <c r="Y828" s="55">
        <v>0</v>
      </c>
      <c r="Z828" s="55"/>
      <c r="AA828" s="55"/>
      <c r="AB828" s="55"/>
    </row>
    <row r="829" spans="1:245">
      <c r="A829" s="55">
        <v>50</v>
      </c>
      <c r="B829" s="55">
        <v>0</v>
      </c>
      <c r="C829" s="55">
        <v>0</v>
      </c>
      <c r="D829" s="55">
        <v>1</v>
      </c>
      <c r="E829" s="55">
        <v>225</v>
      </c>
      <c r="F829" s="55">
        <f>ROUND(Source!AV824,O829)</f>
        <v>11491</v>
      </c>
      <c r="G829" s="55" t="s">
        <v>168</v>
      </c>
      <c r="H829" s="55" t="s">
        <v>169</v>
      </c>
      <c r="I829" s="55"/>
      <c r="J829" s="55"/>
      <c r="K829" s="55">
        <v>225</v>
      </c>
      <c r="L829" s="55">
        <v>4</v>
      </c>
      <c r="M829" s="55">
        <v>3</v>
      </c>
      <c r="N829" s="55"/>
      <c r="O829" s="55">
        <v>2</v>
      </c>
      <c r="P829" s="55"/>
      <c r="Q829" s="55"/>
      <c r="R829" s="55"/>
      <c r="S829" s="55"/>
      <c r="T829" s="55"/>
      <c r="U829" s="55"/>
      <c r="V829" s="55"/>
      <c r="W829" s="55">
        <v>11491</v>
      </c>
      <c r="X829" s="55">
        <v>1</v>
      </c>
      <c r="Y829" s="55">
        <v>11491</v>
      </c>
      <c r="Z829" s="55"/>
      <c r="AA829" s="55"/>
      <c r="AB829" s="55"/>
    </row>
    <row r="830" spans="1:245">
      <c r="A830" s="55">
        <v>50</v>
      </c>
      <c r="B830" s="55">
        <v>0</v>
      </c>
      <c r="C830" s="55">
        <v>0</v>
      </c>
      <c r="D830" s="55">
        <v>1</v>
      </c>
      <c r="E830" s="55">
        <v>226</v>
      </c>
      <c r="F830" s="55">
        <f>ROUND(Source!AW824,O830)</f>
        <v>11491</v>
      </c>
      <c r="G830" s="55" t="s">
        <v>170</v>
      </c>
      <c r="H830" s="55" t="s">
        <v>171</v>
      </c>
      <c r="I830" s="55"/>
      <c r="J830" s="55"/>
      <c r="K830" s="55">
        <v>226</v>
      </c>
      <c r="L830" s="55">
        <v>5</v>
      </c>
      <c r="M830" s="55">
        <v>3</v>
      </c>
      <c r="N830" s="55"/>
      <c r="O830" s="55">
        <v>2</v>
      </c>
      <c r="P830" s="55"/>
      <c r="Q830" s="55"/>
      <c r="R830" s="55"/>
      <c r="S830" s="55"/>
      <c r="T830" s="55"/>
      <c r="U830" s="55"/>
      <c r="V830" s="55"/>
      <c r="W830" s="55">
        <v>11491</v>
      </c>
      <c r="X830" s="55">
        <v>1</v>
      </c>
      <c r="Y830" s="55">
        <v>11491</v>
      </c>
      <c r="Z830" s="55"/>
      <c r="AA830" s="55"/>
      <c r="AB830" s="55"/>
    </row>
    <row r="831" spans="1:245">
      <c r="A831" s="55">
        <v>50</v>
      </c>
      <c r="B831" s="55">
        <v>0</v>
      </c>
      <c r="C831" s="55">
        <v>0</v>
      </c>
      <c r="D831" s="55">
        <v>1</v>
      </c>
      <c r="E831" s="55">
        <v>227</v>
      </c>
      <c r="F831" s="55">
        <f>ROUND(Source!AX824,O831)</f>
        <v>0</v>
      </c>
      <c r="G831" s="55" t="s">
        <v>172</v>
      </c>
      <c r="H831" s="55" t="s">
        <v>173</v>
      </c>
      <c r="I831" s="55"/>
      <c r="J831" s="55"/>
      <c r="K831" s="55">
        <v>227</v>
      </c>
      <c r="L831" s="55">
        <v>6</v>
      </c>
      <c r="M831" s="55">
        <v>3</v>
      </c>
      <c r="N831" s="55"/>
      <c r="O831" s="55">
        <v>2</v>
      </c>
      <c r="P831" s="55"/>
      <c r="Q831" s="55"/>
      <c r="R831" s="55"/>
      <c r="S831" s="55"/>
      <c r="T831" s="55"/>
      <c r="U831" s="55"/>
      <c r="V831" s="55"/>
      <c r="W831" s="55">
        <v>0</v>
      </c>
      <c r="X831" s="55">
        <v>1</v>
      </c>
      <c r="Y831" s="55">
        <v>0</v>
      </c>
      <c r="Z831" s="55"/>
      <c r="AA831" s="55"/>
      <c r="AB831" s="55"/>
    </row>
    <row r="832" spans="1:245">
      <c r="A832" s="55">
        <v>50</v>
      </c>
      <c r="B832" s="55">
        <v>0</v>
      </c>
      <c r="C832" s="55">
        <v>0</v>
      </c>
      <c r="D832" s="55">
        <v>1</v>
      </c>
      <c r="E832" s="55">
        <v>228</v>
      </c>
      <c r="F832" s="55">
        <f>ROUND(Source!AY824,O832)</f>
        <v>11491</v>
      </c>
      <c r="G832" s="55" t="s">
        <v>174</v>
      </c>
      <c r="H832" s="55" t="s">
        <v>175</v>
      </c>
      <c r="I832" s="55"/>
      <c r="J832" s="55"/>
      <c r="K832" s="55">
        <v>228</v>
      </c>
      <c r="L832" s="55">
        <v>7</v>
      </c>
      <c r="M832" s="55">
        <v>3</v>
      </c>
      <c r="N832" s="55"/>
      <c r="O832" s="55">
        <v>2</v>
      </c>
      <c r="P832" s="55"/>
      <c r="Q832" s="55"/>
      <c r="R832" s="55"/>
      <c r="S832" s="55"/>
      <c r="T832" s="55"/>
      <c r="U832" s="55"/>
      <c r="V832" s="55"/>
      <c r="W832" s="55">
        <v>11491</v>
      </c>
      <c r="X832" s="55">
        <v>1</v>
      </c>
      <c r="Y832" s="55">
        <v>11491</v>
      </c>
      <c r="Z832" s="55"/>
      <c r="AA832" s="55"/>
      <c r="AB832" s="55"/>
    </row>
    <row r="833" spans="1:28">
      <c r="A833" s="55">
        <v>50</v>
      </c>
      <c r="B833" s="55">
        <v>0</v>
      </c>
      <c r="C833" s="55">
        <v>0</v>
      </c>
      <c r="D833" s="55">
        <v>1</v>
      </c>
      <c r="E833" s="55">
        <v>216</v>
      </c>
      <c r="F833" s="55">
        <f>ROUND(Source!AP824,O833)</f>
        <v>0</v>
      </c>
      <c r="G833" s="55" t="s">
        <v>176</v>
      </c>
      <c r="H833" s="55" t="s">
        <v>177</v>
      </c>
      <c r="I833" s="55"/>
      <c r="J833" s="55"/>
      <c r="K833" s="55">
        <v>216</v>
      </c>
      <c r="L833" s="55">
        <v>8</v>
      </c>
      <c r="M833" s="55">
        <v>3</v>
      </c>
      <c r="N833" s="55"/>
      <c r="O833" s="55">
        <v>2</v>
      </c>
      <c r="P833" s="55"/>
      <c r="Q833" s="55"/>
      <c r="R833" s="55"/>
      <c r="S833" s="55"/>
      <c r="T833" s="55"/>
      <c r="U833" s="55"/>
      <c r="V833" s="55"/>
      <c r="W833" s="55">
        <v>0</v>
      </c>
      <c r="X833" s="55">
        <v>1</v>
      </c>
      <c r="Y833" s="55">
        <v>0</v>
      </c>
      <c r="Z833" s="55"/>
      <c r="AA833" s="55"/>
      <c r="AB833" s="55"/>
    </row>
    <row r="834" spans="1:28">
      <c r="A834" s="55">
        <v>50</v>
      </c>
      <c r="B834" s="55">
        <v>0</v>
      </c>
      <c r="C834" s="55">
        <v>0</v>
      </c>
      <c r="D834" s="55">
        <v>1</v>
      </c>
      <c r="E834" s="55">
        <v>223</v>
      </c>
      <c r="F834" s="55">
        <f>ROUND(Source!AQ824,O834)</f>
        <v>0</v>
      </c>
      <c r="G834" s="55" t="s">
        <v>178</v>
      </c>
      <c r="H834" s="55" t="s">
        <v>179</v>
      </c>
      <c r="I834" s="55"/>
      <c r="J834" s="55"/>
      <c r="K834" s="55">
        <v>223</v>
      </c>
      <c r="L834" s="55">
        <v>9</v>
      </c>
      <c r="M834" s="55">
        <v>3</v>
      </c>
      <c r="N834" s="55"/>
      <c r="O834" s="55">
        <v>2</v>
      </c>
      <c r="P834" s="55"/>
      <c r="Q834" s="55"/>
      <c r="R834" s="55"/>
      <c r="S834" s="55"/>
      <c r="T834" s="55"/>
      <c r="U834" s="55"/>
      <c r="V834" s="55"/>
      <c r="W834" s="55">
        <v>0</v>
      </c>
      <c r="X834" s="55">
        <v>1</v>
      </c>
      <c r="Y834" s="55">
        <v>0</v>
      </c>
      <c r="Z834" s="55"/>
      <c r="AA834" s="55"/>
      <c r="AB834" s="55"/>
    </row>
    <row r="835" spans="1:28">
      <c r="A835" s="55">
        <v>50</v>
      </c>
      <c r="B835" s="55">
        <v>0</v>
      </c>
      <c r="C835" s="55">
        <v>0</v>
      </c>
      <c r="D835" s="55">
        <v>1</v>
      </c>
      <c r="E835" s="55">
        <v>229</v>
      </c>
      <c r="F835" s="55">
        <f>ROUND(Source!AZ824,O835)</f>
        <v>0</v>
      </c>
      <c r="G835" s="55" t="s">
        <v>180</v>
      </c>
      <c r="H835" s="55" t="s">
        <v>181</v>
      </c>
      <c r="I835" s="55"/>
      <c r="J835" s="55"/>
      <c r="K835" s="55">
        <v>229</v>
      </c>
      <c r="L835" s="55">
        <v>10</v>
      </c>
      <c r="M835" s="55">
        <v>3</v>
      </c>
      <c r="N835" s="55"/>
      <c r="O835" s="55">
        <v>2</v>
      </c>
      <c r="P835" s="55"/>
      <c r="Q835" s="55"/>
      <c r="R835" s="55"/>
      <c r="S835" s="55"/>
      <c r="T835" s="55"/>
      <c r="U835" s="55"/>
      <c r="V835" s="55"/>
      <c r="W835" s="55">
        <v>0</v>
      </c>
      <c r="X835" s="55">
        <v>1</v>
      </c>
      <c r="Y835" s="55">
        <v>0</v>
      </c>
      <c r="Z835" s="55"/>
      <c r="AA835" s="55"/>
      <c r="AB835" s="55"/>
    </row>
    <row r="836" spans="1:28">
      <c r="A836" s="55">
        <v>50</v>
      </c>
      <c r="B836" s="55">
        <v>0</v>
      </c>
      <c r="C836" s="55">
        <v>0</v>
      </c>
      <c r="D836" s="55">
        <v>1</v>
      </c>
      <c r="E836" s="55">
        <v>203</v>
      </c>
      <c r="F836" s="55">
        <f>ROUND(Source!Q824,O836)</f>
        <v>10059.700000000001</v>
      </c>
      <c r="G836" s="55" t="s">
        <v>182</v>
      </c>
      <c r="H836" s="55" t="s">
        <v>183</v>
      </c>
      <c r="I836" s="55"/>
      <c r="J836" s="55"/>
      <c r="K836" s="55">
        <v>203</v>
      </c>
      <c r="L836" s="55">
        <v>11</v>
      </c>
      <c r="M836" s="55">
        <v>3</v>
      </c>
      <c r="N836" s="55"/>
      <c r="O836" s="55">
        <v>2</v>
      </c>
      <c r="P836" s="55"/>
      <c r="Q836" s="55"/>
      <c r="R836" s="55"/>
      <c r="S836" s="55"/>
      <c r="T836" s="55"/>
      <c r="U836" s="55"/>
      <c r="V836" s="55"/>
      <c r="W836" s="55">
        <v>10059.700000000001</v>
      </c>
      <c r="X836" s="55">
        <v>1</v>
      </c>
      <c r="Y836" s="55">
        <v>10059.700000000001</v>
      </c>
      <c r="Z836" s="55"/>
      <c r="AA836" s="55"/>
      <c r="AB836" s="55"/>
    </row>
    <row r="837" spans="1:28">
      <c r="A837" s="55">
        <v>50</v>
      </c>
      <c r="B837" s="55">
        <v>0</v>
      </c>
      <c r="C837" s="55">
        <v>0</v>
      </c>
      <c r="D837" s="55">
        <v>1</v>
      </c>
      <c r="E837" s="55">
        <v>231</v>
      </c>
      <c r="F837" s="55">
        <f>ROUND(Source!BB824,O837)</f>
        <v>0</v>
      </c>
      <c r="G837" s="55" t="s">
        <v>184</v>
      </c>
      <c r="H837" s="55" t="s">
        <v>185</v>
      </c>
      <c r="I837" s="55"/>
      <c r="J837" s="55"/>
      <c r="K837" s="55">
        <v>231</v>
      </c>
      <c r="L837" s="55">
        <v>12</v>
      </c>
      <c r="M837" s="55">
        <v>3</v>
      </c>
      <c r="N837" s="55"/>
      <c r="O837" s="55">
        <v>2</v>
      </c>
      <c r="P837" s="55"/>
      <c r="Q837" s="55"/>
      <c r="R837" s="55"/>
      <c r="S837" s="55"/>
      <c r="T837" s="55"/>
      <c r="U837" s="55"/>
      <c r="V837" s="55"/>
      <c r="W837" s="55">
        <v>0</v>
      </c>
      <c r="X837" s="55">
        <v>1</v>
      </c>
      <c r="Y837" s="55">
        <v>0</v>
      </c>
      <c r="Z837" s="55"/>
      <c r="AA837" s="55"/>
      <c r="AB837" s="55"/>
    </row>
    <row r="838" spans="1:28">
      <c r="A838" s="55">
        <v>50</v>
      </c>
      <c r="B838" s="55">
        <v>0</v>
      </c>
      <c r="C838" s="55">
        <v>0</v>
      </c>
      <c r="D838" s="55">
        <v>1</v>
      </c>
      <c r="E838" s="55">
        <v>204</v>
      </c>
      <c r="F838" s="55">
        <f>ROUND(Source!R824,O838)</f>
        <v>5529.84</v>
      </c>
      <c r="G838" s="55" t="s">
        <v>186</v>
      </c>
      <c r="H838" s="55" t="s">
        <v>187</v>
      </c>
      <c r="I838" s="55"/>
      <c r="J838" s="55"/>
      <c r="K838" s="55">
        <v>204</v>
      </c>
      <c r="L838" s="55">
        <v>13</v>
      </c>
      <c r="M838" s="55">
        <v>3</v>
      </c>
      <c r="N838" s="55"/>
      <c r="O838" s="55">
        <v>2</v>
      </c>
      <c r="P838" s="55"/>
      <c r="Q838" s="55"/>
      <c r="R838" s="55"/>
      <c r="S838" s="55"/>
      <c r="T838" s="55"/>
      <c r="U838" s="55"/>
      <c r="V838" s="55"/>
      <c r="W838" s="55">
        <v>5529.84</v>
      </c>
      <c r="X838" s="55">
        <v>1</v>
      </c>
      <c r="Y838" s="55">
        <v>5529.84</v>
      </c>
      <c r="Z838" s="55"/>
      <c r="AA838" s="55"/>
      <c r="AB838" s="55"/>
    </row>
    <row r="839" spans="1:28">
      <c r="A839" s="55">
        <v>50</v>
      </c>
      <c r="B839" s="55">
        <v>0</v>
      </c>
      <c r="C839" s="55">
        <v>0</v>
      </c>
      <c r="D839" s="55">
        <v>1</v>
      </c>
      <c r="E839" s="55">
        <v>205</v>
      </c>
      <c r="F839" s="55">
        <f>ROUND(Source!S824,O839)</f>
        <v>2962.8</v>
      </c>
      <c r="G839" s="55" t="s">
        <v>188</v>
      </c>
      <c r="H839" s="55" t="s">
        <v>189</v>
      </c>
      <c r="I839" s="55"/>
      <c r="J839" s="55"/>
      <c r="K839" s="55">
        <v>205</v>
      </c>
      <c r="L839" s="55">
        <v>14</v>
      </c>
      <c r="M839" s="55">
        <v>3</v>
      </c>
      <c r="N839" s="55"/>
      <c r="O839" s="55">
        <v>2</v>
      </c>
      <c r="P839" s="55"/>
      <c r="Q839" s="55"/>
      <c r="R839" s="55"/>
      <c r="S839" s="55"/>
      <c r="T839" s="55"/>
      <c r="U839" s="55"/>
      <c r="V839" s="55"/>
      <c r="W839" s="55">
        <v>2962.8</v>
      </c>
      <c r="X839" s="55">
        <v>1</v>
      </c>
      <c r="Y839" s="55">
        <v>2962.8</v>
      </c>
      <c r="Z839" s="55"/>
      <c r="AA839" s="55"/>
      <c r="AB839" s="55"/>
    </row>
    <row r="840" spans="1:28">
      <c r="A840" s="55">
        <v>50</v>
      </c>
      <c r="B840" s="55">
        <v>0</v>
      </c>
      <c r="C840" s="55">
        <v>0</v>
      </c>
      <c r="D840" s="55">
        <v>1</v>
      </c>
      <c r="E840" s="55">
        <v>232</v>
      </c>
      <c r="F840" s="55">
        <f>ROUND(Source!BC824,O840)</f>
        <v>0</v>
      </c>
      <c r="G840" s="55" t="s">
        <v>190</v>
      </c>
      <c r="H840" s="55" t="s">
        <v>191</v>
      </c>
      <c r="I840" s="55"/>
      <c r="J840" s="55"/>
      <c r="K840" s="55">
        <v>232</v>
      </c>
      <c r="L840" s="55">
        <v>15</v>
      </c>
      <c r="M840" s="55">
        <v>3</v>
      </c>
      <c r="N840" s="55"/>
      <c r="O840" s="55">
        <v>2</v>
      </c>
      <c r="P840" s="55"/>
      <c r="Q840" s="55"/>
      <c r="R840" s="55"/>
      <c r="S840" s="55"/>
      <c r="T840" s="55"/>
      <c r="U840" s="55"/>
      <c r="V840" s="55"/>
      <c r="W840" s="55">
        <v>0</v>
      </c>
      <c r="X840" s="55">
        <v>1</v>
      </c>
      <c r="Y840" s="55">
        <v>0</v>
      </c>
      <c r="Z840" s="55"/>
      <c r="AA840" s="55"/>
      <c r="AB840" s="55"/>
    </row>
    <row r="841" spans="1:28">
      <c r="A841" s="55">
        <v>50</v>
      </c>
      <c r="B841" s="55">
        <v>0</v>
      </c>
      <c r="C841" s="55">
        <v>0</v>
      </c>
      <c r="D841" s="55">
        <v>1</v>
      </c>
      <c r="E841" s="55">
        <v>214</v>
      </c>
      <c r="F841" s="55">
        <f>ROUND(Source!AS824,O841)</f>
        <v>0</v>
      </c>
      <c r="G841" s="55" t="s">
        <v>192</v>
      </c>
      <c r="H841" s="55" t="s">
        <v>193</v>
      </c>
      <c r="I841" s="55"/>
      <c r="J841" s="55"/>
      <c r="K841" s="55">
        <v>214</v>
      </c>
      <c r="L841" s="55">
        <v>16</v>
      </c>
      <c r="M841" s="55">
        <v>3</v>
      </c>
      <c r="N841" s="55"/>
      <c r="O841" s="55">
        <v>2</v>
      </c>
      <c r="P841" s="55"/>
      <c r="Q841" s="55"/>
      <c r="R841" s="55"/>
      <c r="S841" s="55"/>
      <c r="T841" s="55"/>
      <c r="U841" s="55"/>
      <c r="V841" s="55"/>
      <c r="W841" s="55">
        <v>0</v>
      </c>
      <c r="X841" s="55">
        <v>1</v>
      </c>
      <c r="Y841" s="55">
        <v>0</v>
      </c>
      <c r="Z841" s="55"/>
      <c r="AA841" s="55"/>
      <c r="AB841" s="55"/>
    </row>
    <row r="842" spans="1:28">
      <c r="A842" s="55">
        <v>50</v>
      </c>
      <c r="B842" s="55">
        <v>0</v>
      </c>
      <c r="C842" s="55">
        <v>0</v>
      </c>
      <c r="D842" s="55">
        <v>1</v>
      </c>
      <c r="E842" s="55">
        <v>215</v>
      </c>
      <c r="F842" s="55">
        <f>ROUND(Source!AT824,O842)</f>
        <v>0</v>
      </c>
      <c r="G842" s="55" t="s">
        <v>194</v>
      </c>
      <c r="H842" s="55" t="s">
        <v>195</v>
      </c>
      <c r="I842" s="55"/>
      <c r="J842" s="55"/>
      <c r="K842" s="55">
        <v>215</v>
      </c>
      <c r="L842" s="55">
        <v>17</v>
      </c>
      <c r="M842" s="55">
        <v>3</v>
      </c>
      <c r="N842" s="55"/>
      <c r="O842" s="55">
        <v>2</v>
      </c>
      <c r="P842" s="55"/>
      <c r="Q842" s="55"/>
      <c r="R842" s="55"/>
      <c r="S842" s="55"/>
      <c r="T842" s="55"/>
      <c r="U842" s="55"/>
      <c r="V842" s="55"/>
      <c r="W842" s="55">
        <v>0</v>
      </c>
      <c r="X842" s="55">
        <v>1</v>
      </c>
      <c r="Y842" s="55">
        <v>0</v>
      </c>
      <c r="Z842" s="55"/>
      <c r="AA842" s="55"/>
      <c r="AB842" s="55"/>
    </row>
    <row r="843" spans="1:28">
      <c r="A843" s="55">
        <v>50</v>
      </c>
      <c r="B843" s="55">
        <v>0</v>
      </c>
      <c r="C843" s="55">
        <v>0</v>
      </c>
      <c r="D843" s="55">
        <v>1</v>
      </c>
      <c r="E843" s="55">
        <v>217</v>
      </c>
      <c r="F843" s="55">
        <f>ROUND(Source!AU824,O843)</f>
        <v>29324.97</v>
      </c>
      <c r="G843" s="55" t="s">
        <v>196</v>
      </c>
      <c r="H843" s="55" t="s">
        <v>197</v>
      </c>
      <c r="I843" s="55"/>
      <c r="J843" s="55"/>
      <c r="K843" s="55">
        <v>217</v>
      </c>
      <c r="L843" s="55">
        <v>18</v>
      </c>
      <c r="M843" s="55">
        <v>3</v>
      </c>
      <c r="N843" s="55"/>
      <c r="O843" s="55">
        <v>2</v>
      </c>
      <c r="P843" s="55"/>
      <c r="Q843" s="55"/>
      <c r="R843" s="55"/>
      <c r="S843" s="55"/>
      <c r="T843" s="55"/>
      <c r="U843" s="55"/>
      <c r="V843" s="55"/>
      <c r="W843" s="55">
        <v>29324.97</v>
      </c>
      <c r="X843" s="55">
        <v>1</v>
      </c>
      <c r="Y843" s="55">
        <v>29324.97</v>
      </c>
      <c r="Z843" s="55"/>
      <c r="AA843" s="55"/>
      <c r="AB843" s="55"/>
    </row>
    <row r="844" spans="1:28">
      <c r="A844" s="55">
        <v>50</v>
      </c>
      <c r="B844" s="55">
        <v>0</v>
      </c>
      <c r="C844" s="55">
        <v>0</v>
      </c>
      <c r="D844" s="55">
        <v>1</v>
      </c>
      <c r="E844" s="55">
        <v>230</v>
      </c>
      <c r="F844" s="55">
        <f>ROUND(Source!BA824,O844)</f>
        <v>0</v>
      </c>
      <c r="G844" s="55" t="s">
        <v>198</v>
      </c>
      <c r="H844" s="55" t="s">
        <v>199</v>
      </c>
      <c r="I844" s="55"/>
      <c r="J844" s="55"/>
      <c r="K844" s="55">
        <v>230</v>
      </c>
      <c r="L844" s="55">
        <v>19</v>
      </c>
      <c r="M844" s="55">
        <v>3</v>
      </c>
      <c r="N844" s="55"/>
      <c r="O844" s="55">
        <v>2</v>
      </c>
      <c r="P844" s="55"/>
      <c r="Q844" s="55"/>
      <c r="R844" s="55"/>
      <c r="S844" s="55"/>
      <c r="T844" s="55"/>
      <c r="U844" s="55"/>
      <c r="V844" s="55"/>
      <c r="W844" s="55">
        <v>0</v>
      </c>
      <c r="X844" s="55">
        <v>1</v>
      </c>
      <c r="Y844" s="55">
        <v>0</v>
      </c>
      <c r="Z844" s="55"/>
      <c r="AA844" s="55"/>
      <c r="AB844" s="55"/>
    </row>
    <row r="845" spans="1:28">
      <c r="A845" s="55">
        <v>50</v>
      </c>
      <c r="B845" s="55">
        <v>0</v>
      </c>
      <c r="C845" s="55">
        <v>0</v>
      </c>
      <c r="D845" s="55">
        <v>1</v>
      </c>
      <c r="E845" s="55">
        <v>206</v>
      </c>
      <c r="F845" s="55">
        <f>ROUND(Source!T824,O845)</f>
        <v>0</v>
      </c>
      <c r="G845" s="55" t="s">
        <v>200</v>
      </c>
      <c r="H845" s="55" t="s">
        <v>201</v>
      </c>
      <c r="I845" s="55"/>
      <c r="J845" s="55"/>
      <c r="K845" s="55">
        <v>206</v>
      </c>
      <c r="L845" s="55">
        <v>20</v>
      </c>
      <c r="M845" s="55">
        <v>3</v>
      </c>
      <c r="N845" s="55"/>
      <c r="O845" s="55">
        <v>2</v>
      </c>
      <c r="P845" s="55"/>
      <c r="Q845" s="55"/>
      <c r="R845" s="55"/>
      <c r="S845" s="55"/>
      <c r="T845" s="55"/>
      <c r="U845" s="55"/>
      <c r="V845" s="55"/>
      <c r="W845" s="55">
        <v>0</v>
      </c>
      <c r="X845" s="55">
        <v>1</v>
      </c>
      <c r="Y845" s="55">
        <v>0</v>
      </c>
      <c r="Z845" s="55"/>
      <c r="AA845" s="55"/>
      <c r="AB845" s="55"/>
    </row>
    <row r="846" spans="1:28">
      <c r="A846" s="55">
        <v>50</v>
      </c>
      <c r="B846" s="55">
        <v>0</v>
      </c>
      <c r="C846" s="55">
        <v>0</v>
      </c>
      <c r="D846" s="55">
        <v>1</v>
      </c>
      <c r="E846" s="55">
        <v>207</v>
      </c>
      <c r="F846" s="55">
        <f>Source!U824</f>
        <v>13.200000000000001</v>
      </c>
      <c r="G846" s="55" t="s">
        <v>202</v>
      </c>
      <c r="H846" s="55" t="s">
        <v>203</v>
      </c>
      <c r="I846" s="55"/>
      <c r="J846" s="55"/>
      <c r="K846" s="55">
        <v>207</v>
      </c>
      <c r="L846" s="55">
        <v>21</v>
      </c>
      <c r="M846" s="55">
        <v>3</v>
      </c>
      <c r="N846" s="55"/>
      <c r="O846" s="55">
        <v>-1</v>
      </c>
      <c r="P846" s="55"/>
      <c r="Q846" s="55"/>
      <c r="R846" s="55"/>
      <c r="S846" s="55"/>
      <c r="T846" s="55"/>
      <c r="U846" s="55"/>
      <c r="V846" s="55"/>
      <c r="W846" s="55">
        <v>13.2</v>
      </c>
      <c r="X846" s="55">
        <v>1</v>
      </c>
      <c r="Y846" s="55">
        <v>13.2</v>
      </c>
      <c r="Z846" s="55"/>
      <c r="AA846" s="55"/>
      <c r="AB846" s="55"/>
    </row>
    <row r="847" spans="1:28">
      <c r="A847" s="55">
        <v>50</v>
      </c>
      <c r="B847" s="55">
        <v>0</v>
      </c>
      <c r="C847" s="55">
        <v>0</v>
      </c>
      <c r="D847" s="55">
        <v>1</v>
      </c>
      <c r="E847" s="55">
        <v>208</v>
      </c>
      <c r="F847" s="55">
        <f>Source!V824</f>
        <v>0</v>
      </c>
      <c r="G847" s="55" t="s">
        <v>204</v>
      </c>
      <c r="H847" s="55" t="s">
        <v>205</v>
      </c>
      <c r="I847" s="55"/>
      <c r="J847" s="55"/>
      <c r="K847" s="55">
        <v>208</v>
      </c>
      <c r="L847" s="55">
        <v>22</v>
      </c>
      <c r="M847" s="55">
        <v>3</v>
      </c>
      <c r="N847" s="55"/>
      <c r="O847" s="55">
        <v>-1</v>
      </c>
      <c r="P847" s="55"/>
      <c r="Q847" s="55"/>
      <c r="R847" s="55"/>
      <c r="S847" s="55"/>
      <c r="T847" s="55"/>
      <c r="U847" s="55"/>
      <c r="V847" s="55"/>
      <c r="W847" s="55">
        <v>0</v>
      </c>
      <c r="X847" s="55">
        <v>1</v>
      </c>
      <c r="Y847" s="55">
        <v>0</v>
      </c>
      <c r="Z847" s="55"/>
      <c r="AA847" s="55"/>
      <c r="AB847" s="55"/>
    </row>
    <row r="848" spans="1:28">
      <c r="A848" s="55">
        <v>50</v>
      </c>
      <c r="B848" s="55">
        <v>0</v>
      </c>
      <c r="C848" s="55">
        <v>0</v>
      </c>
      <c r="D848" s="55">
        <v>1</v>
      </c>
      <c r="E848" s="55">
        <v>209</v>
      </c>
      <c r="F848" s="55">
        <f>ROUND(Source!W824,O848)</f>
        <v>0</v>
      </c>
      <c r="G848" s="55" t="s">
        <v>206</v>
      </c>
      <c r="H848" s="55" t="s">
        <v>207</v>
      </c>
      <c r="I848" s="55"/>
      <c r="J848" s="55"/>
      <c r="K848" s="55">
        <v>209</v>
      </c>
      <c r="L848" s="55">
        <v>23</v>
      </c>
      <c r="M848" s="55">
        <v>3</v>
      </c>
      <c r="N848" s="55"/>
      <c r="O848" s="55">
        <v>2</v>
      </c>
      <c r="P848" s="55"/>
      <c r="Q848" s="55"/>
      <c r="R848" s="55"/>
      <c r="S848" s="55"/>
      <c r="T848" s="55"/>
      <c r="U848" s="55"/>
      <c r="V848" s="55"/>
      <c r="W848" s="55">
        <v>0</v>
      </c>
      <c r="X848" s="55">
        <v>1</v>
      </c>
      <c r="Y848" s="55">
        <v>0</v>
      </c>
      <c r="Z848" s="55"/>
      <c r="AA848" s="55"/>
      <c r="AB848" s="55"/>
    </row>
    <row r="849" spans="1:206">
      <c r="A849" s="55">
        <v>50</v>
      </c>
      <c r="B849" s="55">
        <v>0</v>
      </c>
      <c r="C849" s="55">
        <v>0</v>
      </c>
      <c r="D849" s="55">
        <v>1</v>
      </c>
      <c r="E849" s="55">
        <v>233</v>
      </c>
      <c r="F849" s="55">
        <f>ROUND(Source!BD824,O849)</f>
        <v>0</v>
      </c>
      <c r="G849" s="55" t="s">
        <v>208</v>
      </c>
      <c r="H849" s="55" t="s">
        <v>209</v>
      </c>
      <c r="I849" s="55"/>
      <c r="J849" s="55"/>
      <c r="K849" s="55">
        <v>233</v>
      </c>
      <c r="L849" s="55">
        <v>24</v>
      </c>
      <c r="M849" s="55">
        <v>3</v>
      </c>
      <c r="N849" s="55"/>
      <c r="O849" s="55">
        <v>2</v>
      </c>
      <c r="P849" s="55"/>
      <c r="Q849" s="55"/>
      <c r="R849" s="55"/>
      <c r="S849" s="55"/>
      <c r="T849" s="55"/>
      <c r="U849" s="55"/>
      <c r="V849" s="55"/>
      <c r="W849" s="55">
        <v>0</v>
      </c>
      <c r="X849" s="55">
        <v>1</v>
      </c>
      <c r="Y849" s="55">
        <v>0</v>
      </c>
      <c r="Z849" s="55"/>
      <c r="AA849" s="55"/>
      <c r="AB849" s="55"/>
    </row>
    <row r="850" spans="1:206">
      <c r="A850" s="55">
        <v>50</v>
      </c>
      <c r="B850" s="55">
        <v>0</v>
      </c>
      <c r="C850" s="55">
        <v>0</v>
      </c>
      <c r="D850" s="55">
        <v>1</v>
      </c>
      <c r="E850" s="55">
        <v>210</v>
      </c>
      <c r="F850" s="55">
        <f>ROUND(Source!X824,O850)</f>
        <v>2073.96</v>
      </c>
      <c r="G850" s="55" t="s">
        <v>210</v>
      </c>
      <c r="H850" s="55" t="s">
        <v>211</v>
      </c>
      <c r="I850" s="55"/>
      <c r="J850" s="55"/>
      <c r="K850" s="55">
        <v>210</v>
      </c>
      <c r="L850" s="55">
        <v>25</v>
      </c>
      <c r="M850" s="55">
        <v>3</v>
      </c>
      <c r="N850" s="55"/>
      <c r="O850" s="55">
        <v>2</v>
      </c>
      <c r="P850" s="55"/>
      <c r="Q850" s="55"/>
      <c r="R850" s="55"/>
      <c r="S850" s="55"/>
      <c r="T850" s="55"/>
      <c r="U850" s="55"/>
      <c r="V850" s="55"/>
      <c r="W850" s="55">
        <v>2073.96</v>
      </c>
      <c r="X850" s="55">
        <v>1</v>
      </c>
      <c r="Y850" s="55">
        <v>2073.96</v>
      </c>
      <c r="Z850" s="55"/>
      <c r="AA850" s="55"/>
      <c r="AB850" s="55"/>
    </row>
    <row r="851" spans="1:206">
      <c r="A851" s="55">
        <v>50</v>
      </c>
      <c r="B851" s="55">
        <v>0</v>
      </c>
      <c r="C851" s="55">
        <v>0</v>
      </c>
      <c r="D851" s="55">
        <v>1</v>
      </c>
      <c r="E851" s="55">
        <v>211</v>
      </c>
      <c r="F851" s="55">
        <f>ROUND(Source!Y824,O851)</f>
        <v>296.27999999999997</v>
      </c>
      <c r="G851" s="55" t="s">
        <v>212</v>
      </c>
      <c r="H851" s="55" t="s">
        <v>213</v>
      </c>
      <c r="I851" s="55"/>
      <c r="J851" s="55"/>
      <c r="K851" s="55">
        <v>211</v>
      </c>
      <c r="L851" s="55">
        <v>26</v>
      </c>
      <c r="M851" s="55">
        <v>3</v>
      </c>
      <c r="N851" s="55"/>
      <c r="O851" s="55">
        <v>2</v>
      </c>
      <c r="P851" s="55"/>
      <c r="Q851" s="55"/>
      <c r="R851" s="55"/>
      <c r="S851" s="55"/>
      <c r="T851" s="55"/>
      <c r="U851" s="55"/>
      <c r="V851" s="55"/>
      <c r="W851" s="55">
        <v>296.27999999999997</v>
      </c>
      <c r="X851" s="55">
        <v>1</v>
      </c>
      <c r="Y851" s="55">
        <v>296.27999999999997</v>
      </c>
      <c r="Z851" s="55"/>
      <c r="AA851" s="55"/>
      <c r="AB851" s="55"/>
    </row>
    <row r="852" spans="1:206">
      <c r="A852" s="55">
        <v>50</v>
      </c>
      <c r="B852" s="55">
        <v>0</v>
      </c>
      <c r="C852" s="55">
        <v>0</v>
      </c>
      <c r="D852" s="55">
        <v>1</v>
      </c>
      <c r="E852" s="55">
        <v>224</v>
      </c>
      <c r="F852" s="55">
        <f>ROUND(Source!AR824,O852)</f>
        <v>29324.97</v>
      </c>
      <c r="G852" s="55" t="s">
        <v>214</v>
      </c>
      <c r="H852" s="55" t="s">
        <v>215</v>
      </c>
      <c r="I852" s="55"/>
      <c r="J852" s="55"/>
      <c r="K852" s="55">
        <v>224</v>
      </c>
      <c r="L852" s="55">
        <v>27</v>
      </c>
      <c r="M852" s="55">
        <v>3</v>
      </c>
      <c r="N852" s="55"/>
      <c r="O852" s="55">
        <v>2</v>
      </c>
      <c r="P852" s="55"/>
      <c r="Q852" s="55"/>
      <c r="R852" s="55"/>
      <c r="S852" s="55"/>
      <c r="T852" s="55"/>
      <c r="U852" s="55"/>
      <c r="V852" s="55"/>
      <c r="W852" s="55">
        <v>29324.97</v>
      </c>
      <c r="X852" s="55">
        <v>1</v>
      </c>
      <c r="Y852" s="55">
        <v>29324.97</v>
      </c>
      <c r="Z852" s="55"/>
      <c r="AA852" s="55"/>
      <c r="AB852" s="55"/>
    </row>
    <row r="853" spans="1:206">
      <c r="A853" s="55">
        <v>50</v>
      </c>
      <c r="B853" s="55">
        <v>1</v>
      </c>
      <c r="C853" s="55">
        <v>0</v>
      </c>
      <c r="D853" s="55">
        <v>2</v>
      </c>
      <c r="E853" s="55">
        <v>0</v>
      </c>
      <c r="F853" s="55">
        <f>ROUND(F852,O853)</f>
        <v>29324.97</v>
      </c>
      <c r="G853" s="55" t="s">
        <v>216</v>
      </c>
      <c r="H853" s="55" t="s">
        <v>217</v>
      </c>
      <c r="I853" s="55"/>
      <c r="J853" s="55"/>
      <c r="K853" s="55">
        <v>212</v>
      </c>
      <c r="L853" s="55">
        <v>28</v>
      </c>
      <c r="M853" s="55">
        <v>0</v>
      </c>
      <c r="N853" s="55"/>
      <c r="O853" s="55">
        <v>2</v>
      </c>
      <c r="P853" s="55"/>
      <c r="Q853" s="55"/>
      <c r="R853" s="55"/>
      <c r="S853" s="55"/>
      <c r="T853" s="55"/>
      <c r="U853" s="55"/>
      <c r="V853" s="55"/>
      <c r="W853" s="55">
        <v>29324.97</v>
      </c>
      <c r="X853" s="55">
        <v>1</v>
      </c>
      <c r="Y853" s="55">
        <v>29324.97</v>
      </c>
      <c r="Z853" s="55"/>
      <c r="AA853" s="55"/>
      <c r="AB853" s="55"/>
    </row>
    <row r="854" spans="1:206">
      <c r="A854" s="55">
        <v>50</v>
      </c>
      <c r="B854" s="55">
        <v>1</v>
      </c>
      <c r="C854" s="55">
        <v>0</v>
      </c>
      <c r="D854" s="55">
        <v>2</v>
      </c>
      <c r="E854" s="55">
        <v>0</v>
      </c>
      <c r="F854" s="55">
        <f>ROUND(F853*0.2,O854)</f>
        <v>5864.99</v>
      </c>
      <c r="G854" s="55" t="s">
        <v>218</v>
      </c>
      <c r="H854" s="55" t="s">
        <v>219</v>
      </c>
      <c r="I854" s="55"/>
      <c r="J854" s="55"/>
      <c r="K854" s="55">
        <v>212</v>
      </c>
      <c r="L854" s="55">
        <v>29</v>
      </c>
      <c r="M854" s="55">
        <v>0</v>
      </c>
      <c r="N854" s="55"/>
      <c r="O854" s="55">
        <v>2</v>
      </c>
      <c r="P854" s="55"/>
      <c r="Q854" s="55"/>
      <c r="R854" s="55"/>
      <c r="S854" s="55"/>
      <c r="T854" s="55"/>
      <c r="U854" s="55"/>
      <c r="V854" s="55"/>
      <c r="W854" s="55">
        <v>5864.99</v>
      </c>
      <c r="X854" s="55">
        <v>1</v>
      </c>
      <c r="Y854" s="55">
        <v>5864.99</v>
      </c>
      <c r="Z854" s="55"/>
      <c r="AA854" s="55"/>
      <c r="AB854" s="55"/>
    </row>
    <row r="855" spans="1:206">
      <c r="A855" s="55">
        <v>50</v>
      </c>
      <c r="B855" s="55">
        <v>1</v>
      </c>
      <c r="C855" s="55">
        <v>0</v>
      </c>
      <c r="D855" s="55">
        <v>2</v>
      </c>
      <c r="E855" s="55">
        <v>213</v>
      </c>
      <c r="F855" s="55">
        <f>ROUND(F853+F854,O855)</f>
        <v>35189.96</v>
      </c>
      <c r="G855" s="55" t="s">
        <v>220</v>
      </c>
      <c r="H855" s="55" t="s">
        <v>214</v>
      </c>
      <c r="I855" s="55"/>
      <c r="J855" s="55"/>
      <c r="K855" s="55">
        <v>212</v>
      </c>
      <c r="L855" s="55">
        <v>30</v>
      </c>
      <c r="M855" s="55">
        <v>0</v>
      </c>
      <c r="N855" s="55"/>
      <c r="O855" s="55">
        <v>2</v>
      </c>
      <c r="P855" s="55"/>
      <c r="Q855" s="55"/>
      <c r="R855" s="55"/>
      <c r="S855" s="55"/>
      <c r="T855" s="55"/>
      <c r="U855" s="55"/>
      <c r="V855" s="55"/>
      <c r="W855" s="55">
        <v>35189.96</v>
      </c>
      <c r="X855" s="55">
        <v>1</v>
      </c>
      <c r="Y855" s="55">
        <v>35189.96</v>
      </c>
      <c r="Z855" s="55"/>
      <c r="AA855" s="55"/>
      <c r="AB855" s="55"/>
    </row>
    <row r="856" spans="1:206">
      <c r="A856" s="55">
        <v>50</v>
      </c>
      <c r="B856" s="55">
        <v>1</v>
      </c>
      <c r="C856" s="55">
        <v>0</v>
      </c>
      <c r="D856" s="55">
        <v>2</v>
      </c>
      <c r="E856" s="55">
        <v>0</v>
      </c>
      <c r="F856" s="55">
        <f>ROUND(F855*0.5857501461,O856)</f>
        <v>20612.52</v>
      </c>
      <c r="G856" s="55" t="s">
        <v>221</v>
      </c>
      <c r="H856" s="55" t="s">
        <v>222</v>
      </c>
      <c r="I856" s="55"/>
      <c r="J856" s="55"/>
      <c r="K856" s="55">
        <v>212</v>
      </c>
      <c r="L856" s="55">
        <v>31</v>
      </c>
      <c r="M856" s="55">
        <v>0</v>
      </c>
      <c r="N856" s="55"/>
      <c r="O856" s="55">
        <v>2</v>
      </c>
      <c r="P856" s="55"/>
      <c r="Q856" s="55"/>
      <c r="R856" s="55"/>
      <c r="S856" s="55"/>
      <c r="T856" s="55"/>
      <c r="U856" s="55"/>
      <c r="V856" s="55"/>
      <c r="W856" s="55">
        <v>20612.52</v>
      </c>
      <c r="X856" s="55">
        <v>1</v>
      </c>
      <c r="Y856" s="55">
        <v>20612.52</v>
      </c>
      <c r="Z856" s="55"/>
      <c r="AA856" s="55"/>
      <c r="AB856" s="55"/>
    </row>
    <row r="858" spans="1:206">
      <c r="A858" s="53">
        <v>51</v>
      </c>
      <c r="B858" s="53">
        <f>B768</f>
        <v>1</v>
      </c>
      <c r="C858" s="53">
        <f>A768</f>
        <v>4</v>
      </c>
      <c r="D858" s="53">
        <f>ROW(A768)</f>
        <v>768</v>
      </c>
      <c r="E858" s="53"/>
      <c r="F858" s="53" t="str">
        <f>IF(F768&lt;&gt;"",F768,"")</f>
        <v>Новый раздел</v>
      </c>
      <c r="G858" s="53" t="str">
        <f>IF(G768&lt;&gt;"",G768,"")</f>
        <v>Ореховское кладбище, Шипиловский проезд</v>
      </c>
      <c r="H858" s="53">
        <v>0</v>
      </c>
      <c r="I858" s="53"/>
      <c r="J858" s="53"/>
      <c r="K858" s="53"/>
      <c r="L858" s="53"/>
      <c r="M858" s="53"/>
      <c r="N858" s="53"/>
      <c r="O858" s="53">
        <f t="shared" ref="O858:T858" si="815">ROUND(O781+O824+AB858,2)</f>
        <v>92624.71</v>
      </c>
      <c r="P858" s="53">
        <f t="shared" si="815"/>
        <v>49365</v>
      </c>
      <c r="Q858" s="53">
        <f t="shared" si="815"/>
        <v>33992.910000000003</v>
      </c>
      <c r="R858" s="53">
        <f t="shared" si="815"/>
        <v>17713.080000000002</v>
      </c>
      <c r="S858" s="53">
        <f t="shared" si="815"/>
        <v>9266.7999999999993</v>
      </c>
      <c r="T858" s="53">
        <f t="shared" si="815"/>
        <v>0</v>
      </c>
      <c r="U858" s="53">
        <f>U781+U824+AH858</f>
        <v>36.200000000000003</v>
      </c>
      <c r="V858" s="53">
        <f>V781+V824+AI858</f>
        <v>0</v>
      </c>
      <c r="W858" s="53">
        <f>ROUND(W781+W824+AJ858,2)</f>
        <v>0</v>
      </c>
      <c r="X858" s="53">
        <f>ROUND(X781+X824+AK858,2)</f>
        <v>6486.76</v>
      </c>
      <c r="Y858" s="53">
        <f>ROUND(Y781+Y824+AL858,2)</f>
        <v>926.68</v>
      </c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>
        <f t="shared" ref="AO858:BD858" si="816">ROUND(AO781+AO824+BX858,2)</f>
        <v>0</v>
      </c>
      <c r="AP858" s="53">
        <f t="shared" si="816"/>
        <v>0</v>
      </c>
      <c r="AQ858" s="53">
        <f t="shared" si="816"/>
        <v>0</v>
      </c>
      <c r="AR858" s="53">
        <f t="shared" si="816"/>
        <v>107025.1</v>
      </c>
      <c r="AS858" s="53">
        <f t="shared" si="816"/>
        <v>0</v>
      </c>
      <c r="AT858" s="53">
        <f t="shared" si="816"/>
        <v>0</v>
      </c>
      <c r="AU858" s="53">
        <f t="shared" si="816"/>
        <v>107025.1</v>
      </c>
      <c r="AV858" s="53">
        <f t="shared" si="816"/>
        <v>49365</v>
      </c>
      <c r="AW858" s="53">
        <f t="shared" si="816"/>
        <v>49365</v>
      </c>
      <c r="AX858" s="53">
        <f t="shared" si="816"/>
        <v>0</v>
      </c>
      <c r="AY858" s="53">
        <f t="shared" si="816"/>
        <v>49365</v>
      </c>
      <c r="AZ858" s="53">
        <f t="shared" si="816"/>
        <v>0</v>
      </c>
      <c r="BA858" s="53">
        <f t="shared" si="816"/>
        <v>0</v>
      </c>
      <c r="BB858" s="53">
        <f t="shared" si="816"/>
        <v>0</v>
      </c>
      <c r="BC858" s="53">
        <f t="shared" si="816"/>
        <v>0</v>
      </c>
      <c r="BD858" s="53">
        <f t="shared" si="816"/>
        <v>0</v>
      </c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  <c r="DR858" s="54"/>
      <c r="DS858" s="54"/>
      <c r="DT858" s="54"/>
      <c r="DU858" s="54"/>
      <c r="DV858" s="54"/>
      <c r="DW858" s="54"/>
      <c r="DX858" s="54"/>
      <c r="DY858" s="54"/>
      <c r="DZ858" s="54"/>
      <c r="EA858" s="54"/>
      <c r="EB858" s="54"/>
      <c r="EC858" s="54"/>
      <c r="ED858" s="54"/>
      <c r="EE858" s="54"/>
      <c r="EF858" s="54"/>
      <c r="EG858" s="54"/>
      <c r="EH858" s="54"/>
      <c r="EI858" s="54"/>
      <c r="EJ858" s="54"/>
      <c r="EK858" s="54"/>
      <c r="EL858" s="54"/>
      <c r="EM858" s="54"/>
      <c r="EN858" s="54"/>
      <c r="EO858" s="54"/>
      <c r="EP858" s="54"/>
      <c r="EQ858" s="54"/>
      <c r="ER858" s="54"/>
      <c r="ES858" s="54"/>
      <c r="ET858" s="54"/>
      <c r="EU858" s="54"/>
      <c r="EV858" s="54"/>
      <c r="EW858" s="54"/>
      <c r="EX858" s="54"/>
      <c r="EY858" s="54"/>
      <c r="EZ858" s="54"/>
      <c r="FA858" s="54"/>
      <c r="FB858" s="54"/>
      <c r="FC858" s="54"/>
      <c r="FD858" s="54"/>
      <c r="FE858" s="54"/>
      <c r="FF858" s="54"/>
      <c r="FG858" s="54"/>
      <c r="FH858" s="54"/>
      <c r="FI858" s="54"/>
      <c r="FJ858" s="54"/>
      <c r="FK858" s="54"/>
      <c r="FL858" s="54"/>
      <c r="FM858" s="54"/>
      <c r="FN858" s="54"/>
      <c r="FO858" s="54"/>
      <c r="FP858" s="54"/>
      <c r="FQ858" s="54"/>
      <c r="FR858" s="54"/>
      <c r="FS858" s="54"/>
      <c r="FT858" s="54"/>
      <c r="FU858" s="54"/>
      <c r="FV858" s="54"/>
      <c r="FW858" s="54"/>
      <c r="FX858" s="54"/>
      <c r="FY858" s="54"/>
      <c r="FZ858" s="54"/>
      <c r="GA858" s="54"/>
      <c r="GB858" s="54"/>
      <c r="GC858" s="54"/>
      <c r="GD858" s="54"/>
      <c r="GE858" s="54"/>
      <c r="GF858" s="54"/>
      <c r="GG858" s="54"/>
      <c r="GH858" s="54"/>
      <c r="GI858" s="54"/>
      <c r="GJ858" s="54"/>
      <c r="GK858" s="54"/>
      <c r="GL858" s="54"/>
      <c r="GM858" s="54"/>
      <c r="GN858" s="54"/>
      <c r="GO858" s="54"/>
      <c r="GP858" s="54"/>
      <c r="GQ858" s="54"/>
      <c r="GR858" s="54"/>
      <c r="GS858" s="54"/>
      <c r="GT858" s="54"/>
      <c r="GU858" s="54"/>
      <c r="GV858" s="54"/>
      <c r="GW858" s="54"/>
      <c r="GX858" s="54">
        <v>0</v>
      </c>
    </row>
    <row r="860" spans="1:206">
      <c r="A860" s="55">
        <v>50</v>
      </c>
      <c r="B860" s="55">
        <v>0</v>
      </c>
      <c r="C860" s="55">
        <v>0</v>
      </c>
      <c r="D860" s="55">
        <v>1</v>
      </c>
      <c r="E860" s="55">
        <v>201</v>
      </c>
      <c r="F860" s="55">
        <f>ROUND(Source!O858,O860)</f>
        <v>92624.71</v>
      </c>
      <c r="G860" s="55" t="s">
        <v>162</v>
      </c>
      <c r="H860" s="55" t="s">
        <v>163</v>
      </c>
      <c r="I860" s="55"/>
      <c r="J860" s="55"/>
      <c r="K860" s="55">
        <v>201</v>
      </c>
      <c r="L860" s="55">
        <v>1</v>
      </c>
      <c r="M860" s="55">
        <v>3</v>
      </c>
      <c r="N860" s="55"/>
      <c r="O860" s="55">
        <v>2</v>
      </c>
      <c r="P860" s="55"/>
      <c r="Q860" s="55"/>
      <c r="R860" s="55"/>
      <c r="S860" s="55"/>
      <c r="T860" s="55"/>
      <c r="U860" s="55"/>
      <c r="V860" s="55"/>
      <c r="W860" s="55">
        <v>92624.71</v>
      </c>
      <c r="X860" s="55">
        <v>1</v>
      </c>
      <c r="Y860" s="55">
        <v>92624.71</v>
      </c>
      <c r="Z860" s="55"/>
      <c r="AA860" s="55"/>
      <c r="AB860" s="55"/>
    </row>
    <row r="861" spans="1:206">
      <c r="A861" s="55">
        <v>50</v>
      </c>
      <c r="B861" s="55">
        <v>0</v>
      </c>
      <c r="C861" s="55">
        <v>0</v>
      </c>
      <c r="D861" s="55">
        <v>1</v>
      </c>
      <c r="E861" s="55">
        <v>202</v>
      </c>
      <c r="F861" s="55">
        <f>ROUND(Source!P858,O861)</f>
        <v>49365</v>
      </c>
      <c r="G861" s="55" t="s">
        <v>164</v>
      </c>
      <c r="H861" s="55" t="s">
        <v>165</v>
      </c>
      <c r="I861" s="55"/>
      <c r="J861" s="55"/>
      <c r="K861" s="55">
        <v>202</v>
      </c>
      <c r="L861" s="55">
        <v>2</v>
      </c>
      <c r="M861" s="55">
        <v>3</v>
      </c>
      <c r="N861" s="55"/>
      <c r="O861" s="55">
        <v>2</v>
      </c>
      <c r="P861" s="55"/>
      <c r="Q861" s="55"/>
      <c r="R861" s="55"/>
      <c r="S861" s="55"/>
      <c r="T861" s="55"/>
      <c r="U861" s="55"/>
      <c r="V861" s="55"/>
      <c r="W861" s="55">
        <v>49365</v>
      </c>
      <c r="X861" s="55">
        <v>1</v>
      </c>
      <c r="Y861" s="55">
        <v>49365</v>
      </c>
      <c r="Z861" s="55"/>
      <c r="AA861" s="55"/>
      <c r="AB861" s="55"/>
    </row>
    <row r="862" spans="1:206">
      <c r="A862" s="55">
        <v>50</v>
      </c>
      <c r="B862" s="55">
        <v>0</v>
      </c>
      <c r="C862" s="55">
        <v>0</v>
      </c>
      <c r="D862" s="55">
        <v>1</v>
      </c>
      <c r="E862" s="55">
        <v>222</v>
      </c>
      <c r="F862" s="55">
        <f>ROUND(Source!AO858,O862)</f>
        <v>0</v>
      </c>
      <c r="G862" s="55" t="s">
        <v>166</v>
      </c>
      <c r="H862" s="55" t="s">
        <v>167</v>
      </c>
      <c r="I862" s="55"/>
      <c r="J862" s="55"/>
      <c r="K862" s="55">
        <v>222</v>
      </c>
      <c r="L862" s="55">
        <v>3</v>
      </c>
      <c r="M862" s="55">
        <v>3</v>
      </c>
      <c r="N862" s="55"/>
      <c r="O862" s="55">
        <v>2</v>
      </c>
      <c r="P862" s="55"/>
      <c r="Q862" s="55"/>
      <c r="R862" s="55"/>
      <c r="S862" s="55"/>
      <c r="T862" s="55"/>
      <c r="U862" s="55"/>
      <c r="V862" s="55"/>
      <c r="W862" s="55">
        <v>0</v>
      </c>
      <c r="X862" s="55">
        <v>1</v>
      </c>
      <c r="Y862" s="55">
        <v>0</v>
      </c>
      <c r="Z862" s="55"/>
      <c r="AA862" s="55"/>
      <c r="AB862" s="55"/>
    </row>
    <row r="863" spans="1:206">
      <c r="A863" s="55">
        <v>50</v>
      </c>
      <c r="B863" s="55">
        <v>0</v>
      </c>
      <c r="C863" s="55">
        <v>0</v>
      </c>
      <c r="D863" s="55">
        <v>1</v>
      </c>
      <c r="E863" s="55">
        <v>225</v>
      </c>
      <c r="F863" s="55">
        <f>ROUND(Source!AV858,O863)</f>
        <v>49365</v>
      </c>
      <c r="G863" s="55" t="s">
        <v>168</v>
      </c>
      <c r="H863" s="55" t="s">
        <v>169</v>
      </c>
      <c r="I863" s="55"/>
      <c r="J863" s="55"/>
      <c r="K863" s="55">
        <v>225</v>
      </c>
      <c r="L863" s="55">
        <v>4</v>
      </c>
      <c r="M863" s="55">
        <v>3</v>
      </c>
      <c r="N863" s="55"/>
      <c r="O863" s="55">
        <v>2</v>
      </c>
      <c r="P863" s="55"/>
      <c r="Q863" s="55"/>
      <c r="R863" s="55"/>
      <c r="S863" s="55"/>
      <c r="T863" s="55"/>
      <c r="U863" s="55"/>
      <c r="V863" s="55"/>
      <c r="W863" s="55">
        <v>49365</v>
      </c>
      <c r="X863" s="55">
        <v>1</v>
      </c>
      <c r="Y863" s="55">
        <v>49365</v>
      </c>
      <c r="Z863" s="55"/>
      <c r="AA863" s="55"/>
      <c r="AB863" s="55"/>
    </row>
    <row r="864" spans="1:206">
      <c r="A864" s="55">
        <v>50</v>
      </c>
      <c r="B864" s="55">
        <v>0</v>
      </c>
      <c r="C864" s="55">
        <v>0</v>
      </c>
      <c r="D864" s="55">
        <v>1</v>
      </c>
      <c r="E864" s="55">
        <v>226</v>
      </c>
      <c r="F864" s="55">
        <f>ROUND(Source!AW858,O864)</f>
        <v>49365</v>
      </c>
      <c r="G864" s="55" t="s">
        <v>170</v>
      </c>
      <c r="H864" s="55" t="s">
        <v>171</v>
      </c>
      <c r="I864" s="55"/>
      <c r="J864" s="55"/>
      <c r="K864" s="55">
        <v>226</v>
      </c>
      <c r="L864" s="55">
        <v>5</v>
      </c>
      <c r="M864" s="55">
        <v>3</v>
      </c>
      <c r="N864" s="55"/>
      <c r="O864" s="55">
        <v>2</v>
      </c>
      <c r="P864" s="55"/>
      <c r="Q864" s="55"/>
      <c r="R864" s="55"/>
      <c r="S864" s="55"/>
      <c r="T864" s="55"/>
      <c r="U864" s="55"/>
      <c r="V864" s="55"/>
      <c r="W864" s="55">
        <v>49365</v>
      </c>
      <c r="X864" s="55">
        <v>1</v>
      </c>
      <c r="Y864" s="55">
        <v>49365</v>
      </c>
      <c r="Z864" s="55"/>
      <c r="AA864" s="55"/>
      <c r="AB864" s="55"/>
    </row>
    <row r="865" spans="1:28">
      <c r="A865" s="55">
        <v>50</v>
      </c>
      <c r="B865" s="55">
        <v>0</v>
      </c>
      <c r="C865" s="55">
        <v>0</v>
      </c>
      <c r="D865" s="55">
        <v>1</v>
      </c>
      <c r="E865" s="55">
        <v>227</v>
      </c>
      <c r="F865" s="55">
        <f>ROUND(Source!AX858,O865)</f>
        <v>0</v>
      </c>
      <c r="G865" s="55" t="s">
        <v>172</v>
      </c>
      <c r="H865" s="55" t="s">
        <v>173</v>
      </c>
      <c r="I865" s="55"/>
      <c r="J865" s="55"/>
      <c r="K865" s="55">
        <v>227</v>
      </c>
      <c r="L865" s="55">
        <v>6</v>
      </c>
      <c r="M865" s="55">
        <v>3</v>
      </c>
      <c r="N865" s="55"/>
      <c r="O865" s="55">
        <v>2</v>
      </c>
      <c r="P865" s="55"/>
      <c r="Q865" s="55"/>
      <c r="R865" s="55"/>
      <c r="S865" s="55"/>
      <c r="T865" s="55"/>
      <c r="U865" s="55"/>
      <c r="V865" s="55"/>
      <c r="W865" s="55">
        <v>0</v>
      </c>
      <c r="X865" s="55">
        <v>1</v>
      </c>
      <c r="Y865" s="55">
        <v>0</v>
      </c>
      <c r="Z865" s="55"/>
      <c r="AA865" s="55"/>
      <c r="AB865" s="55"/>
    </row>
    <row r="866" spans="1:28">
      <c r="A866" s="55">
        <v>50</v>
      </c>
      <c r="B866" s="55">
        <v>0</v>
      </c>
      <c r="C866" s="55">
        <v>0</v>
      </c>
      <c r="D866" s="55">
        <v>1</v>
      </c>
      <c r="E866" s="55">
        <v>228</v>
      </c>
      <c r="F866" s="55">
        <f>ROUND(Source!AY858,O866)</f>
        <v>49365</v>
      </c>
      <c r="G866" s="55" t="s">
        <v>174</v>
      </c>
      <c r="H866" s="55" t="s">
        <v>175</v>
      </c>
      <c r="I866" s="55"/>
      <c r="J866" s="55"/>
      <c r="K866" s="55">
        <v>228</v>
      </c>
      <c r="L866" s="55">
        <v>7</v>
      </c>
      <c r="M866" s="55">
        <v>3</v>
      </c>
      <c r="N866" s="55"/>
      <c r="O866" s="55">
        <v>2</v>
      </c>
      <c r="P866" s="55"/>
      <c r="Q866" s="55"/>
      <c r="R866" s="55"/>
      <c r="S866" s="55"/>
      <c r="T866" s="55"/>
      <c r="U866" s="55"/>
      <c r="V866" s="55"/>
      <c r="W866" s="55">
        <v>49365</v>
      </c>
      <c r="X866" s="55">
        <v>1</v>
      </c>
      <c r="Y866" s="55">
        <v>49365</v>
      </c>
      <c r="Z866" s="55"/>
      <c r="AA866" s="55"/>
      <c r="AB866" s="55"/>
    </row>
    <row r="867" spans="1:28">
      <c r="A867" s="55">
        <v>50</v>
      </c>
      <c r="B867" s="55">
        <v>0</v>
      </c>
      <c r="C867" s="55">
        <v>0</v>
      </c>
      <c r="D867" s="55">
        <v>1</v>
      </c>
      <c r="E867" s="55">
        <v>216</v>
      </c>
      <c r="F867" s="55">
        <f>ROUND(Source!AP858,O867)</f>
        <v>0</v>
      </c>
      <c r="G867" s="55" t="s">
        <v>176</v>
      </c>
      <c r="H867" s="55" t="s">
        <v>177</v>
      </c>
      <c r="I867" s="55"/>
      <c r="J867" s="55"/>
      <c r="K867" s="55">
        <v>216</v>
      </c>
      <c r="L867" s="55">
        <v>8</v>
      </c>
      <c r="M867" s="55">
        <v>3</v>
      </c>
      <c r="N867" s="55"/>
      <c r="O867" s="55">
        <v>2</v>
      </c>
      <c r="P867" s="55"/>
      <c r="Q867" s="55"/>
      <c r="R867" s="55"/>
      <c r="S867" s="55"/>
      <c r="T867" s="55"/>
      <c r="U867" s="55"/>
      <c r="V867" s="55"/>
      <c r="W867" s="55">
        <v>0</v>
      </c>
      <c r="X867" s="55">
        <v>1</v>
      </c>
      <c r="Y867" s="55">
        <v>0</v>
      </c>
      <c r="Z867" s="55"/>
      <c r="AA867" s="55"/>
      <c r="AB867" s="55"/>
    </row>
    <row r="868" spans="1:28">
      <c r="A868" s="55">
        <v>50</v>
      </c>
      <c r="B868" s="55">
        <v>0</v>
      </c>
      <c r="C868" s="55">
        <v>0</v>
      </c>
      <c r="D868" s="55">
        <v>1</v>
      </c>
      <c r="E868" s="55">
        <v>223</v>
      </c>
      <c r="F868" s="55">
        <f>ROUND(Source!AQ858,O868)</f>
        <v>0</v>
      </c>
      <c r="G868" s="55" t="s">
        <v>178</v>
      </c>
      <c r="H868" s="55" t="s">
        <v>179</v>
      </c>
      <c r="I868" s="55"/>
      <c r="J868" s="55"/>
      <c r="K868" s="55">
        <v>223</v>
      </c>
      <c r="L868" s="55">
        <v>9</v>
      </c>
      <c r="M868" s="55">
        <v>3</v>
      </c>
      <c r="N868" s="55"/>
      <c r="O868" s="55">
        <v>2</v>
      </c>
      <c r="P868" s="55"/>
      <c r="Q868" s="55"/>
      <c r="R868" s="55"/>
      <c r="S868" s="55"/>
      <c r="T868" s="55"/>
      <c r="U868" s="55"/>
      <c r="V868" s="55"/>
      <c r="W868" s="55">
        <v>0</v>
      </c>
      <c r="X868" s="55">
        <v>1</v>
      </c>
      <c r="Y868" s="55">
        <v>0</v>
      </c>
      <c r="Z868" s="55"/>
      <c r="AA868" s="55"/>
      <c r="AB868" s="55"/>
    </row>
    <row r="869" spans="1:28">
      <c r="A869" s="55">
        <v>50</v>
      </c>
      <c r="B869" s="55">
        <v>0</v>
      </c>
      <c r="C869" s="55">
        <v>0</v>
      </c>
      <c r="D869" s="55">
        <v>1</v>
      </c>
      <c r="E869" s="55">
        <v>229</v>
      </c>
      <c r="F869" s="55">
        <f>ROUND(Source!AZ858,O869)</f>
        <v>0</v>
      </c>
      <c r="G869" s="55" t="s">
        <v>180</v>
      </c>
      <c r="H869" s="55" t="s">
        <v>181</v>
      </c>
      <c r="I869" s="55"/>
      <c r="J869" s="55"/>
      <c r="K869" s="55">
        <v>229</v>
      </c>
      <c r="L869" s="55">
        <v>10</v>
      </c>
      <c r="M869" s="55">
        <v>3</v>
      </c>
      <c r="N869" s="55"/>
      <c r="O869" s="55">
        <v>2</v>
      </c>
      <c r="P869" s="55"/>
      <c r="Q869" s="55"/>
      <c r="R869" s="55"/>
      <c r="S869" s="55"/>
      <c r="T869" s="55"/>
      <c r="U869" s="55"/>
      <c r="V869" s="55"/>
      <c r="W869" s="55">
        <v>0</v>
      </c>
      <c r="X869" s="55">
        <v>1</v>
      </c>
      <c r="Y869" s="55">
        <v>0</v>
      </c>
      <c r="Z869" s="55"/>
      <c r="AA869" s="55"/>
      <c r="AB869" s="55"/>
    </row>
    <row r="870" spans="1:28">
      <c r="A870" s="55">
        <v>50</v>
      </c>
      <c r="B870" s="55">
        <v>0</v>
      </c>
      <c r="C870" s="55">
        <v>0</v>
      </c>
      <c r="D870" s="55">
        <v>1</v>
      </c>
      <c r="E870" s="55">
        <v>203</v>
      </c>
      <c r="F870" s="55">
        <f>ROUND(Source!Q858,O870)</f>
        <v>33992.910000000003</v>
      </c>
      <c r="G870" s="55" t="s">
        <v>182</v>
      </c>
      <c r="H870" s="55" t="s">
        <v>183</v>
      </c>
      <c r="I870" s="55"/>
      <c r="J870" s="55"/>
      <c r="K870" s="55">
        <v>203</v>
      </c>
      <c r="L870" s="55">
        <v>11</v>
      </c>
      <c r="M870" s="55">
        <v>3</v>
      </c>
      <c r="N870" s="55"/>
      <c r="O870" s="55">
        <v>2</v>
      </c>
      <c r="P870" s="55"/>
      <c r="Q870" s="55"/>
      <c r="R870" s="55"/>
      <c r="S870" s="55"/>
      <c r="T870" s="55"/>
      <c r="U870" s="55"/>
      <c r="V870" s="55"/>
      <c r="W870" s="55">
        <v>33992.910000000003</v>
      </c>
      <c r="X870" s="55">
        <v>1</v>
      </c>
      <c r="Y870" s="55">
        <v>33992.910000000003</v>
      </c>
      <c r="Z870" s="55"/>
      <c r="AA870" s="55"/>
      <c r="AB870" s="55"/>
    </row>
    <row r="871" spans="1:28">
      <c r="A871" s="55">
        <v>50</v>
      </c>
      <c r="B871" s="55">
        <v>0</v>
      </c>
      <c r="C871" s="55">
        <v>0</v>
      </c>
      <c r="D871" s="55">
        <v>1</v>
      </c>
      <c r="E871" s="55">
        <v>231</v>
      </c>
      <c r="F871" s="55">
        <f>ROUND(Source!BB858,O871)</f>
        <v>0</v>
      </c>
      <c r="G871" s="55" t="s">
        <v>184</v>
      </c>
      <c r="H871" s="55" t="s">
        <v>185</v>
      </c>
      <c r="I871" s="55"/>
      <c r="J871" s="55"/>
      <c r="K871" s="55">
        <v>231</v>
      </c>
      <c r="L871" s="55">
        <v>12</v>
      </c>
      <c r="M871" s="55">
        <v>3</v>
      </c>
      <c r="N871" s="55"/>
      <c r="O871" s="55">
        <v>2</v>
      </c>
      <c r="P871" s="55"/>
      <c r="Q871" s="55"/>
      <c r="R871" s="55"/>
      <c r="S871" s="55"/>
      <c r="T871" s="55"/>
      <c r="U871" s="55"/>
      <c r="V871" s="55"/>
      <c r="W871" s="55">
        <v>0</v>
      </c>
      <c r="X871" s="55">
        <v>1</v>
      </c>
      <c r="Y871" s="55">
        <v>0</v>
      </c>
      <c r="Z871" s="55"/>
      <c r="AA871" s="55"/>
      <c r="AB871" s="55"/>
    </row>
    <row r="872" spans="1:28">
      <c r="A872" s="55">
        <v>50</v>
      </c>
      <c r="B872" s="55">
        <v>0</v>
      </c>
      <c r="C872" s="55">
        <v>0</v>
      </c>
      <c r="D872" s="55">
        <v>1</v>
      </c>
      <c r="E872" s="55">
        <v>204</v>
      </c>
      <c r="F872" s="55">
        <f>ROUND(Source!R858,O872)</f>
        <v>17713.080000000002</v>
      </c>
      <c r="G872" s="55" t="s">
        <v>186</v>
      </c>
      <c r="H872" s="55" t="s">
        <v>187</v>
      </c>
      <c r="I872" s="55"/>
      <c r="J872" s="55"/>
      <c r="K872" s="55">
        <v>204</v>
      </c>
      <c r="L872" s="55">
        <v>13</v>
      </c>
      <c r="M872" s="55">
        <v>3</v>
      </c>
      <c r="N872" s="55"/>
      <c r="O872" s="55">
        <v>2</v>
      </c>
      <c r="P872" s="55"/>
      <c r="Q872" s="55"/>
      <c r="R872" s="55"/>
      <c r="S872" s="55"/>
      <c r="T872" s="55"/>
      <c r="U872" s="55"/>
      <c r="V872" s="55"/>
      <c r="W872" s="55">
        <v>17713.080000000002</v>
      </c>
      <c r="X872" s="55">
        <v>1</v>
      </c>
      <c r="Y872" s="55">
        <v>17713.080000000002</v>
      </c>
      <c r="Z872" s="55"/>
      <c r="AA872" s="55"/>
      <c r="AB872" s="55"/>
    </row>
    <row r="873" spans="1:28">
      <c r="A873" s="55">
        <v>50</v>
      </c>
      <c r="B873" s="55">
        <v>0</v>
      </c>
      <c r="C873" s="55">
        <v>0</v>
      </c>
      <c r="D873" s="55">
        <v>1</v>
      </c>
      <c r="E873" s="55">
        <v>205</v>
      </c>
      <c r="F873" s="55">
        <f>ROUND(Source!S858,O873)</f>
        <v>9266.7999999999993</v>
      </c>
      <c r="G873" s="55" t="s">
        <v>188</v>
      </c>
      <c r="H873" s="55" t="s">
        <v>189</v>
      </c>
      <c r="I873" s="55"/>
      <c r="J873" s="55"/>
      <c r="K873" s="55">
        <v>205</v>
      </c>
      <c r="L873" s="55">
        <v>14</v>
      </c>
      <c r="M873" s="55">
        <v>3</v>
      </c>
      <c r="N873" s="55"/>
      <c r="O873" s="55">
        <v>2</v>
      </c>
      <c r="P873" s="55"/>
      <c r="Q873" s="55"/>
      <c r="R873" s="55"/>
      <c r="S873" s="55"/>
      <c r="T873" s="55"/>
      <c r="U873" s="55"/>
      <c r="V873" s="55"/>
      <c r="W873" s="55">
        <v>9266.7999999999993</v>
      </c>
      <c r="X873" s="55">
        <v>1</v>
      </c>
      <c r="Y873" s="55">
        <v>9266.7999999999993</v>
      </c>
      <c r="Z873" s="55"/>
      <c r="AA873" s="55"/>
      <c r="AB873" s="55"/>
    </row>
    <row r="874" spans="1:28">
      <c r="A874" s="55">
        <v>50</v>
      </c>
      <c r="B874" s="55">
        <v>0</v>
      </c>
      <c r="C874" s="55">
        <v>0</v>
      </c>
      <c r="D874" s="55">
        <v>1</v>
      </c>
      <c r="E874" s="55">
        <v>232</v>
      </c>
      <c r="F874" s="55">
        <f>ROUND(Source!BC858,O874)</f>
        <v>0</v>
      </c>
      <c r="G874" s="55" t="s">
        <v>190</v>
      </c>
      <c r="H874" s="55" t="s">
        <v>191</v>
      </c>
      <c r="I874" s="55"/>
      <c r="J874" s="55"/>
      <c r="K874" s="55">
        <v>232</v>
      </c>
      <c r="L874" s="55">
        <v>15</v>
      </c>
      <c r="M874" s="55">
        <v>3</v>
      </c>
      <c r="N874" s="55"/>
      <c r="O874" s="55">
        <v>2</v>
      </c>
      <c r="P874" s="55"/>
      <c r="Q874" s="55"/>
      <c r="R874" s="55"/>
      <c r="S874" s="55"/>
      <c r="T874" s="55"/>
      <c r="U874" s="55"/>
      <c r="V874" s="55"/>
      <c r="W874" s="55">
        <v>0</v>
      </c>
      <c r="X874" s="55">
        <v>1</v>
      </c>
      <c r="Y874" s="55">
        <v>0</v>
      </c>
      <c r="Z874" s="55"/>
      <c r="AA874" s="55"/>
      <c r="AB874" s="55"/>
    </row>
    <row r="875" spans="1:28">
      <c r="A875" s="55">
        <v>50</v>
      </c>
      <c r="B875" s="55">
        <v>0</v>
      </c>
      <c r="C875" s="55">
        <v>0</v>
      </c>
      <c r="D875" s="55">
        <v>1</v>
      </c>
      <c r="E875" s="55">
        <v>214</v>
      </c>
      <c r="F875" s="55">
        <f>ROUND(Source!AS858,O875)</f>
        <v>0</v>
      </c>
      <c r="G875" s="55" t="s">
        <v>192</v>
      </c>
      <c r="H875" s="55" t="s">
        <v>193</v>
      </c>
      <c r="I875" s="55"/>
      <c r="J875" s="55"/>
      <c r="K875" s="55">
        <v>214</v>
      </c>
      <c r="L875" s="55">
        <v>16</v>
      </c>
      <c r="M875" s="55">
        <v>3</v>
      </c>
      <c r="N875" s="55"/>
      <c r="O875" s="55">
        <v>2</v>
      </c>
      <c r="P875" s="55"/>
      <c r="Q875" s="55"/>
      <c r="R875" s="55"/>
      <c r="S875" s="55"/>
      <c r="T875" s="55"/>
      <c r="U875" s="55"/>
      <c r="V875" s="55"/>
      <c r="W875" s="55">
        <v>0</v>
      </c>
      <c r="X875" s="55">
        <v>1</v>
      </c>
      <c r="Y875" s="55">
        <v>0</v>
      </c>
      <c r="Z875" s="55"/>
      <c r="AA875" s="55"/>
      <c r="AB875" s="55"/>
    </row>
    <row r="876" spans="1:28">
      <c r="A876" s="55">
        <v>50</v>
      </c>
      <c r="B876" s="55">
        <v>0</v>
      </c>
      <c r="C876" s="55">
        <v>0</v>
      </c>
      <c r="D876" s="55">
        <v>1</v>
      </c>
      <c r="E876" s="55">
        <v>215</v>
      </c>
      <c r="F876" s="55">
        <f>ROUND(Source!AT858,O876)</f>
        <v>0</v>
      </c>
      <c r="G876" s="55" t="s">
        <v>194</v>
      </c>
      <c r="H876" s="55" t="s">
        <v>195</v>
      </c>
      <c r="I876" s="55"/>
      <c r="J876" s="55"/>
      <c r="K876" s="55">
        <v>215</v>
      </c>
      <c r="L876" s="55">
        <v>17</v>
      </c>
      <c r="M876" s="55">
        <v>3</v>
      </c>
      <c r="N876" s="55"/>
      <c r="O876" s="55">
        <v>2</v>
      </c>
      <c r="P876" s="55"/>
      <c r="Q876" s="55"/>
      <c r="R876" s="55"/>
      <c r="S876" s="55"/>
      <c r="T876" s="55"/>
      <c r="U876" s="55"/>
      <c r="V876" s="55"/>
      <c r="W876" s="55">
        <v>0</v>
      </c>
      <c r="X876" s="55">
        <v>1</v>
      </c>
      <c r="Y876" s="55">
        <v>0</v>
      </c>
      <c r="Z876" s="55"/>
      <c r="AA876" s="55"/>
      <c r="AB876" s="55"/>
    </row>
    <row r="877" spans="1:28">
      <c r="A877" s="55">
        <v>50</v>
      </c>
      <c r="B877" s="55">
        <v>0</v>
      </c>
      <c r="C877" s="55">
        <v>0</v>
      </c>
      <c r="D877" s="55">
        <v>1</v>
      </c>
      <c r="E877" s="55">
        <v>217</v>
      </c>
      <c r="F877" s="55">
        <f>ROUND(Source!AU858,O877)</f>
        <v>107025.1</v>
      </c>
      <c r="G877" s="55" t="s">
        <v>196</v>
      </c>
      <c r="H877" s="55" t="s">
        <v>197</v>
      </c>
      <c r="I877" s="55"/>
      <c r="J877" s="55"/>
      <c r="K877" s="55">
        <v>217</v>
      </c>
      <c r="L877" s="55">
        <v>18</v>
      </c>
      <c r="M877" s="55">
        <v>3</v>
      </c>
      <c r="N877" s="55"/>
      <c r="O877" s="55">
        <v>2</v>
      </c>
      <c r="P877" s="55"/>
      <c r="Q877" s="55"/>
      <c r="R877" s="55"/>
      <c r="S877" s="55"/>
      <c r="T877" s="55"/>
      <c r="U877" s="55"/>
      <c r="V877" s="55"/>
      <c r="W877" s="55">
        <v>107025.1</v>
      </c>
      <c r="X877" s="55">
        <v>1</v>
      </c>
      <c r="Y877" s="55">
        <v>107025.1</v>
      </c>
      <c r="Z877" s="55"/>
      <c r="AA877" s="55"/>
      <c r="AB877" s="55"/>
    </row>
    <row r="878" spans="1:28">
      <c r="A878" s="55">
        <v>50</v>
      </c>
      <c r="B878" s="55">
        <v>0</v>
      </c>
      <c r="C878" s="55">
        <v>0</v>
      </c>
      <c r="D878" s="55">
        <v>1</v>
      </c>
      <c r="E878" s="55">
        <v>230</v>
      </c>
      <c r="F878" s="55">
        <f>ROUND(Source!BA858,O878)</f>
        <v>0</v>
      </c>
      <c r="G878" s="55" t="s">
        <v>198</v>
      </c>
      <c r="H878" s="55" t="s">
        <v>199</v>
      </c>
      <c r="I878" s="55"/>
      <c r="J878" s="55"/>
      <c r="K878" s="55">
        <v>230</v>
      </c>
      <c r="L878" s="55">
        <v>19</v>
      </c>
      <c r="M878" s="55">
        <v>3</v>
      </c>
      <c r="N878" s="55"/>
      <c r="O878" s="55">
        <v>2</v>
      </c>
      <c r="P878" s="55"/>
      <c r="Q878" s="55"/>
      <c r="R878" s="55"/>
      <c r="S878" s="55"/>
      <c r="T878" s="55"/>
      <c r="U878" s="55"/>
      <c r="V878" s="55"/>
      <c r="W878" s="55">
        <v>0</v>
      </c>
      <c r="X878" s="55">
        <v>1</v>
      </c>
      <c r="Y878" s="55">
        <v>0</v>
      </c>
      <c r="Z878" s="55"/>
      <c r="AA878" s="55"/>
      <c r="AB878" s="55"/>
    </row>
    <row r="879" spans="1:28">
      <c r="A879" s="55">
        <v>50</v>
      </c>
      <c r="B879" s="55">
        <v>0</v>
      </c>
      <c r="C879" s="55">
        <v>0</v>
      </c>
      <c r="D879" s="55">
        <v>1</v>
      </c>
      <c r="E879" s="55">
        <v>206</v>
      </c>
      <c r="F879" s="55">
        <f>ROUND(Source!T858,O879)</f>
        <v>0</v>
      </c>
      <c r="G879" s="55" t="s">
        <v>200</v>
      </c>
      <c r="H879" s="55" t="s">
        <v>201</v>
      </c>
      <c r="I879" s="55"/>
      <c r="J879" s="55"/>
      <c r="K879" s="55">
        <v>206</v>
      </c>
      <c r="L879" s="55">
        <v>20</v>
      </c>
      <c r="M879" s="55">
        <v>3</v>
      </c>
      <c r="N879" s="55"/>
      <c r="O879" s="55">
        <v>2</v>
      </c>
      <c r="P879" s="55"/>
      <c r="Q879" s="55"/>
      <c r="R879" s="55"/>
      <c r="S879" s="55"/>
      <c r="T879" s="55"/>
      <c r="U879" s="55"/>
      <c r="V879" s="55"/>
      <c r="W879" s="55">
        <v>0</v>
      </c>
      <c r="X879" s="55">
        <v>1</v>
      </c>
      <c r="Y879" s="55">
        <v>0</v>
      </c>
      <c r="Z879" s="55"/>
      <c r="AA879" s="55"/>
      <c r="AB879" s="55"/>
    </row>
    <row r="880" spans="1:28">
      <c r="A880" s="55">
        <v>50</v>
      </c>
      <c r="B880" s="55">
        <v>0</v>
      </c>
      <c r="C880" s="55">
        <v>0</v>
      </c>
      <c r="D880" s="55">
        <v>1</v>
      </c>
      <c r="E880" s="55">
        <v>207</v>
      </c>
      <c r="F880" s="55">
        <f>Source!U858</f>
        <v>36.200000000000003</v>
      </c>
      <c r="G880" s="55" t="s">
        <v>202</v>
      </c>
      <c r="H880" s="55" t="s">
        <v>203</v>
      </c>
      <c r="I880" s="55"/>
      <c r="J880" s="55"/>
      <c r="K880" s="55">
        <v>207</v>
      </c>
      <c r="L880" s="55">
        <v>21</v>
      </c>
      <c r="M880" s="55">
        <v>3</v>
      </c>
      <c r="N880" s="55"/>
      <c r="O880" s="55">
        <v>-1</v>
      </c>
      <c r="P880" s="55"/>
      <c r="Q880" s="55"/>
      <c r="R880" s="55"/>
      <c r="S880" s="55"/>
      <c r="T880" s="55"/>
      <c r="U880" s="55"/>
      <c r="V880" s="55"/>
      <c r="W880" s="55">
        <v>36.200000000000003</v>
      </c>
      <c r="X880" s="55">
        <v>1</v>
      </c>
      <c r="Y880" s="55">
        <v>36.200000000000003</v>
      </c>
      <c r="Z880" s="55"/>
      <c r="AA880" s="55"/>
      <c r="AB880" s="55"/>
    </row>
    <row r="881" spans="1:206">
      <c r="A881" s="55">
        <v>50</v>
      </c>
      <c r="B881" s="55">
        <v>0</v>
      </c>
      <c r="C881" s="55">
        <v>0</v>
      </c>
      <c r="D881" s="55">
        <v>1</v>
      </c>
      <c r="E881" s="55">
        <v>208</v>
      </c>
      <c r="F881" s="55">
        <f>Source!V858</f>
        <v>0</v>
      </c>
      <c r="G881" s="55" t="s">
        <v>204</v>
      </c>
      <c r="H881" s="55" t="s">
        <v>205</v>
      </c>
      <c r="I881" s="55"/>
      <c r="J881" s="55"/>
      <c r="K881" s="55">
        <v>208</v>
      </c>
      <c r="L881" s="55">
        <v>22</v>
      </c>
      <c r="M881" s="55">
        <v>3</v>
      </c>
      <c r="N881" s="55"/>
      <c r="O881" s="55">
        <v>-1</v>
      </c>
      <c r="P881" s="55"/>
      <c r="Q881" s="55"/>
      <c r="R881" s="55"/>
      <c r="S881" s="55"/>
      <c r="T881" s="55"/>
      <c r="U881" s="55"/>
      <c r="V881" s="55"/>
      <c r="W881" s="55">
        <v>0</v>
      </c>
      <c r="X881" s="55">
        <v>1</v>
      </c>
      <c r="Y881" s="55">
        <v>0</v>
      </c>
      <c r="Z881" s="55"/>
      <c r="AA881" s="55"/>
      <c r="AB881" s="55"/>
    </row>
    <row r="882" spans="1:206">
      <c r="A882" s="55">
        <v>50</v>
      </c>
      <c r="B882" s="55">
        <v>0</v>
      </c>
      <c r="C882" s="55">
        <v>0</v>
      </c>
      <c r="D882" s="55">
        <v>1</v>
      </c>
      <c r="E882" s="55">
        <v>209</v>
      </c>
      <c r="F882" s="55">
        <f>ROUND(Source!W858,O882)</f>
        <v>0</v>
      </c>
      <c r="G882" s="55" t="s">
        <v>206</v>
      </c>
      <c r="H882" s="55" t="s">
        <v>207</v>
      </c>
      <c r="I882" s="55"/>
      <c r="J882" s="55"/>
      <c r="K882" s="55">
        <v>209</v>
      </c>
      <c r="L882" s="55">
        <v>23</v>
      </c>
      <c r="M882" s="55">
        <v>3</v>
      </c>
      <c r="N882" s="55"/>
      <c r="O882" s="55">
        <v>2</v>
      </c>
      <c r="P882" s="55"/>
      <c r="Q882" s="55"/>
      <c r="R882" s="55"/>
      <c r="S882" s="55"/>
      <c r="T882" s="55"/>
      <c r="U882" s="55"/>
      <c r="V882" s="55"/>
      <c r="W882" s="55">
        <v>0</v>
      </c>
      <c r="X882" s="55">
        <v>1</v>
      </c>
      <c r="Y882" s="55">
        <v>0</v>
      </c>
      <c r="Z882" s="55"/>
      <c r="AA882" s="55"/>
      <c r="AB882" s="55"/>
    </row>
    <row r="883" spans="1:206">
      <c r="A883" s="55">
        <v>50</v>
      </c>
      <c r="B883" s="55">
        <v>0</v>
      </c>
      <c r="C883" s="55">
        <v>0</v>
      </c>
      <c r="D883" s="55">
        <v>1</v>
      </c>
      <c r="E883" s="55">
        <v>233</v>
      </c>
      <c r="F883" s="55">
        <f>ROUND(Source!BD858,O883)</f>
        <v>0</v>
      </c>
      <c r="G883" s="55" t="s">
        <v>208</v>
      </c>
      <c r="H883" s="55" t="s">
        <v>209</v>
      </c>
      <c r="I883" s="55"/>
      <c r="J883" s="55"/>
      <c r="K883" s="55">
        <v>233</v>
      </c>
      <c r="L883" s="55">
        <v>24</v>
      </c>
      <c r="M883" s="55">
        <v>3</v>
      </c>
      <c r="N883" s="55"/>
      <c r="O883" s="55">
        <v>2</v>
      </c>
      <c r="P883" s="55"/>
      <c r="Q883" s="55"/>
      <c r="R883" s="55"/>
      <c r="S883" s="55"/>
      <c r="T883" s="55"/>
      <c r="U883" s="55"/>
      <c r="V883" s="55"/>
      <c r="W883" s="55">
        <v>0</v>
      </c>
      <c r="X883" s="55">
        <v>1</v>
      </c>
      <c r="Y883" s="55">
        <v>0</v>
      </c>
      <c r="Z883" s="55"/>
      <c r="AA883" s="55"/>
      <c r="AB883" s="55"/>
    </row>
    <row r="884" spans="1:206">
      <c r="A884" s="55">
        <v>50</v>
      </c>
      <c r="B884" s="55">
        <v>0</v>
      </c>
      <c r="C884" s="55">
        <v>0</v>
      </c>
      <c r="D884" s="55">
        <v>1</v>
      </c>
      <c r="E884" s="55">
        <v>210</v>
      </c>
      <c r="F884" s="55">
        <f>ROUND(Source!X858,O884)</f>
        <v>6486.76</v>
      </c>
      <c r="G884" s="55" t="s">
        <v>210</v>
      </c>
      <c r="H884" s="55" t="s">
        <v>211</v>
      </c>
      <c r="I884" s="55"/>
      <c r="J884" s="55"/>
      <c r="K884" s="55">
        <v>210</v>
      </c>
      <c r="L884" s="55">
        <v>25</v>
      </c>
      <c r="M884" s="55">
        <v>3</v>
      </c>
      <c r="N884" s="55"/>
      <c r="O884" s="55">
        <v>2</v>
      </c>
      <c r="P884" s="55"/>
      <c r="Q884" s="55"/>
      <c r="R884" s="55"/>
      <c r="S884" s="55"/>
      <c r="T884" s="55"/>
      <c r="U884" s="55"/>
      <c r="V884" s="55"/>
      <c r="W884" s="55">
        <v>6486.76</v>
      </c>
      <c r="X884" s="55">
        <v>1</v>
      </c>
      <c r="Y884" s="55">
        <v>6486.76</v>
      </c>
      <c r="Z884" s="55"/>
      <c r="AA884" s="55"/>
      <c r="AB884" s="55"/>
    </row>
    <row r="885" spans="1:206">
      <c r="A885" s="55">
        <v>50</v>
      </c>
      <c r="B885" s="55">
        <v>0</v>
      </c>
      <c r="C885" s="55">
        <v>0</v>
      </c>
      <c r="D885" s="55">
        <v>1</v>
      </c>
      <c r="E885" s="55">
        <v>211</v>
      </c>
      <c r="F885" s="55">
        <f>ROUND(Source!Y858,O885)</f>
        <v>926.68</v>
      </c>
      <c r="G885" s="55" t="s">
        <v>212</v>
      </c>
      <c r="H885" s="55" t="s">
        <v>213</v>
      </c>
      <c r="I885" s="55"/>
      <c r="J885" s="55"/>
      <c r="K885" s="55">
        <v>211</v>
      </c>
      <c r="L885" s="55">
        <v>26</v>
      </c>
      <c r="M885" s="55">
        <v>3</v>
      </c>
      <c r="N885" s="55"/>
      <c r="O885" s="55">
        <v>2</v>
      </c>
      <c r="P885" s="55"/>
      <c r="Q885" s="55"/>
      <c r="R885" s="55"/>
      <c r="S885" s="55"/>
      <c r="T885" s="55"/>
      <c r="U885" s="55"/>
      <c r="V885" s="55"/>
      <c r="W885" s="55">
        <v>926.68</v>
      </c>
      <c r="X885" s="55">
        <v>1</v>
      </c>
      <c r="Y885" s="55">
        <v>926.68</v>
      </c>
      <c r="Z885" s="55"/>
      <c r="AA885" s="55"/>
      <c r="AB885" s="55"/>
    </row>
    <row r="886" spans="1:206">
      <c r="A886" s="55">
        <v>50</v>
      </c>
      <c r="B886" s="55">
        <v>0</v>
      </c>
      <c r="C886" s="55">
        <v>0</v>
      </c>
      <c r="D886" s="55">
        <v>1</v>
      </c>
      <c r="E886" s="55">
        <v>224</v>
      </c>
      <c r="F886" s="55">
        <f>ROUND(Source!AR858,O886)</f>
        <v>107025.1</v>
      </c>
      <c r="G886" s="55" t="s">
        <v>214</v>
      </c>
      <c r="H886" s="55" t="s">
        <v>215</v>
      </c>
      <c r="I886" s="55"/>
      <c r="J886" s="55"/>
      <c r="K886" s="55">
        <v>224</v>
      </c>
      <c r="L886" s="55">
        <v>27</v>
      </c>
      <c r="M886" s="55">
        <v>3</v>
      </c>
      <c r="N886" s="55"/>
      <c r="O886" s="55">
        <v>2</v>
      </c>
      <c r="P886" s="55"/>
      <c r="Q886" s="55"/>
      <c r="R886" s="55"/>
      <c r="S886" s="55"/>
      <c r="T886" s="55"/>
      <c r="U886" s="55"/>
      <c r="V886" s="55"/>
      <c r="W886" s="55">
        <v>107025.1</v>
      </c>
      <c r="X886" s="55">
        <v>1</v>
      </c>
      <c r="Y886" s="55">
        <v>107025.1</v>
      </c>
      <c r="Z886" s="55"/>
      <c r="AA886" s="55"/>
      <c r="AB886" s="55"/>
    </row>
    <row r="887" spans="1:206">
      <c r="A887" s="55">
        <v>50</v>
      </c>
      <c r="B887" s="55">
        <v>1</v>
      </c>
      <c r="C887" s="55">
        <v>0</v>
      </c>
      <c r="D887" s="55">
        <v>2</v>
      </c>
      <c r="E887" s="55">
        <v>0</v>
      </c>
      <c r="F887" s="55">
        <f>ROUND(F886,O887)</f>
        <v>107025.1</v>
      </c>
      <c r="G887" s="55" t="s">
        <v>216</v>
      </c>
      <c r="H887" s="55" t="s">
        <v>217</v>
      </c>
      <c r="I887" s="55"/>
      <c r="J887" s="55"/>
      <c r="K887" s="55">
        <v>212</v>
      </c>
      <c r="L887" s="55">
        <v>28</v>
      </c>
      <c r="M887" s="55">
        <v>0</v>
      </c>
      <c r="N887" s="55"/>
      <c r="O887" s="55">
        <v>2</v>
      </c>
      <c r="P887" s="55"/>
      <c r="Q887" s="55"/>
      <c r="R887" s="55"/>
      <c r="S887" s="55"/>
      <c r="T887" s="55"/>
      <c r="U887" s="55"/>
      <c r="V887" s="55"/>
      <c r="W887" s="55">
        <v>107025.1</v>
      </c>
      <c r="X887" s="55">
        <v>1</v>
      </c>
      <c r="Y887" s="55">
        <v>107025.1</v>
      </c>
      <c r="Z887" s="55"/>
      <c r="AA887" s="55"/>
      <c r="AB887" s="55"/>
    </row>
    <row r="888" spans="1:206">
      <c r="A888" s="55">
        <v>50</v>
      </c>
      <c r="B888" s="55">
        <v>1</v>
      </c>
      <c r="C888" s="55">
        <v>0</v>
      </c>
      <c r="D888" s="55">
        <v>2</v>
      </c>
      <c r="E888" s="55">
        <v>0</v>
      </c>
      <c r="F888" s="55">
        <f>ROUND(F887*0.2,O888)</f>
        <v>21405.02</v>
      </c>
      <c r="G888" s="55" t="s">
        <v>218</v>
      </c>
      <c r="H888" s="55" t="s">
        <v>219</v>
      </c>
      <c r="I888" s="55"/>
      <c r="J888" s="55"/>
      <c r="K888" s="55">
        <v>212</v>
      </c>
      <c r="L888" s="55">
        <v>29</v>
      </c>
      <c r="M888" s="55">
        <v>0</v>
      </c>
      <c r="N888" s="55"/>
      <c r="O888" s="55">
        <v>2</v>
      </c>
      <c r="P888" s="55"/>
      <c r="Q888" s="55"/>
      <c r="R888" s="55"/>
      <c r="S888" s="55"/>
      <c r="T888" s="55"/>
      <c r="U888" s="55"/>
      <c r="V888" s="55"/>
      <c r="W888" s="55">
        <v>21405.02</v>
      </c>
      <c r="X888" s="55">
        <v>1</v>
      </c>
      <c r="Y888" s="55">
        <v>21405.02</v>
      </c>
      <c r="Z888" s="55"/>
      <c r="AA888" s="55"/>
      <c r="AB888" s="55"/>
    </row>
    <row r="889" spans="1:206">
      <c r="A889" s="55">
        <v>50</v>
      </c>
      <c r="B889" s="55">
        <v>1</v>
      </c>
      <c r="C889" s="55">
        <v>0</v>
      </c>
      <c r="D889" s="55">
        <v>2</v>
      </c>
      <c r="E889" s="55">
        <v>213</v>
      </c>
      <c r="F889" s="55">
        <f>ROUND(F887+F888,O889)</f>
        <v>128430.12</v>
      </c>
      <c r="G889" s="55" t="s">
        <v>220</v>
      </c>
      <c r="H889" s="55" t="s">
        <v>214</v>
      </c>
      <c r="I889" s="55"/>
      <c r="J889" s="55"/>
      <c r="K889" s="55">
        <v>212</v>
      </c>
      <c r="L889" s="55">
        <v>30</v>
      </c>
      <c r="M889" s="55">
        <v>0</v>
      </c>
      <c r="N889" s="55"/>
      <c r="O889" s="55">
        <v>2</v>
      </c>
      <c r="P889" s="55"/>
      <c r="Q889" s="55"/>
      <c r="R889" s="55"/>
      <c r="S889" s="55"/>
      <c r="T889" s="55"/>
      <c r="U889" s="55"/>
      <c r="V889" s="55"/>
      <c r="W889" s="55">
        <v>128430.12</v>
      </c>
      <c r="X889" s="55">
        <v>1</v>
      </c>
      <c r="Y889" s="55">
        <v>128430.12</v>
      </c>
      <c r="Z889" s="55"/>
      <c r="AA889" s="55"/>
      <c r="AB889" s="55"/>
    </row>
    <row r="890" spans="1:206">
      <c r="A890" s="55">
        <v>50</v>
      </c>
      <c r="B890" s="55">
        <v>1</v>
      </c>
      <c r="C890" s="55">
        <v>0</v>
      </c>
      <c r="D890" s="55">
        <v>2</v>
      </c>
      <c r="E890" s="55">
        <v>0</v>
      </c>
      <c r="F890" s="55">
        <f>ROUND(F889*0.5857501461,O890)</f>
        <v>75227.960000000006</v>
      </c>
      <c r="G890" s="55" t="s">
        <v>221</v>
      </c>
      <c r="H890" s="55" t="s">
        <v>222</v>
      </c>
      <c r="I890" s="55"/>
      <c r="J890" s="55"/>
      <c r="K890" s="55">
        <v>212</v>
      </c>
      <c r="L890" s="55">
        <v>31</v>
      </c>
      <c r="M890" s="55">
        <v>0</v>
      </c>
      <c r="N890" s="55"/>
      <c r="O890" s="55">
        <v>2</v>
      </c>
      <c r="P890" s="55"/>
      <c r="Q890" s="55"/>
      <c r="R890" s="55"/>
      <c r="S890" s="55"/>
      <c r="T890" s="55"/>
      <c r="U890" s="55"/>
      <c r="V890" s="55"/>
      <c r="W890" s="55">
        <v>75227.960000000006</v>
      </c>
      <c r="X890" s="55">
        <v>1</v>
      </c>
      <c r="Y890" s="55">
        <v>75227.960000000006</v>
      </c>
      <c r="Z890" s="55"/>
      <c r="AA890" s="55"/>
      <c r="AB890" s="55"/>
    </row>
    <row r="892" spans="1:206">
      <c r="A892" s="52">
        <v>4</v>
      </c>
      <c r="B892" s="52">
        <v>1</v>
      </c>
      <c r="C892" s="52"/>
      <c r="D892" s="52">
        <f>ROW(A982)</f>
        <v>982</v>
      </c>
      <c r="E892" s="52"/>
      <c r="F892" s="52" t="s">
        <v>138</v>
      </c>
      <c r="G892" s="52" t="s">
        <v>238</v>
      </c>
      <c r="H892" s="52"/>
      <c r="I892" s="52">
        <v>0</v>
      </c>
      <c r="J892" s="52"/>
      <c r="K892" s="52">
        <v>0</v>
      </c>
      <c r="L892" s="52"/>
      <c r="M892" s="52"/>
      <c r="N892" s="52"/>
      <c r="O892" s="52"/>
      <c r="P892" s="52"/>
      <c r="Q892" s="52"/>
      <c r="R892" s="52"/>
      <c r="S892" s="52">
        <v>0</v>
      </c>
      <c r="T892" s="52"/>
      <c r="U892" s="52"/>
      <c r="V892" s="52">
        <v>0</v>
      </c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>
        <v>0</v>
      </c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>
        <v>0</v>
      </c>
    </row>
    <row r="894" spans="1:206">
      <c r="A894" s="53">
        <v>52</v>
      </c>
      <c r="B894" s="53">
        <f t="shared" ref="B894:G894" si="817">B982</f>
        <v>1</v>
      </c>
      <c r="C894" s="53">
        <f t="shared" si="817"/>
        <v>4</v>
      </c>
      <c r="D894" s="53">
        <f t="shared" si="817"/>
        <v>892</v>
      </c>
      <c r="E894" s="53">
        <f t="shared" si="817"/>
        <v>0</v>
      </c>
      <c r="F894" s="53" t="str">
        <f t="shared" si="817"/>
        <v>Новый раздел</v>
      </c>
      <c r="G894" s="53" t="str">
        <f t="shared" si="817"/>
        <v>Покровское кладбище, ул.Подольских Курсантов</v>
      </c>
      <c r="H894" s="53"/>
      <c r="I894" s="53"/>
      <c r="J894" s="53"/>
      <c r="K894" s="53"/>
      <c r="L894" s="53"/>
      <c r="M894" s="53"/>
      <c r="N894" s="53"/>
      <c r="O894" s="53">
        <f t="shared" ref="O894:AT894" si="818">O982</f>
        <v>185249.42</v>
      </c>
      <c r="P894" s="53">
        <f t="shared" si="818"/>
        <v>98730</v>
      </c>
      <c r="Q894" s="53">
        <f t="shared" si="818"/>
        <v>67985.820000000007</v>
      </c>
      <c r="R894" s="53">
        <f t="shared" si="818"/>
        <v>35426.15</v>
      </c>
      <c r="S894" s="53">
        <f t="shared" si="818"/>
        <v>18533.599999999999</v>
      </c>
      <c r="T894" s="53">
        <f t="shared" si="818"/>
        <v>0</v>
      </c>
      <c r="U894" s="53">
        <f t="shared" si="818"/>
        <v>72.400000000000006</v>
      </c>
      <c r="V894" s="53">
        <f t="shared" si="818"/>
        <v>0</v>
      </c>
      <c r="W894" s="53">
        <f t="shared" si="818"/>
        <v>0</v>
      </c>
      <c r="X894" s="53">
        <f t="shared" si="818"/>
        <v>12973.52</v>
      </c>
      <c r="Y894" s="53">
        <f t="shared" si="818"/>
        <v>1853.36</v>
      </c>
      <c r="Z894" s="53">
        <f t="shared" si="818"/>
        <v>0</v>
      </c>
      <c r="AA894" s="53">
        <f t="shared" si="818"/>
        <v>0</v>
      </c>
      <c r="AB894" s="53">
        <f t="shared" si="818"/>
        <v>0</v>
      </c>
      <c r="AC894" s="53">
        <f t="shared" si="818"/>
        <v>0</v>
      </c>
      <c r="AD894" s="53">
        <f t="shared" si="818"/>
        <v>0</v>
      </c>
      <c r="AE894" s="53">
        <f t="shared" si="818"/>
        <v>0</v>
      </c>
      <c r="AF894" s="53">
        <f t="shared" si="818"/>
        <v>0</v>
      </c>
      <c r="AG894" s="53">
        <f t="shared" si="818"/>
        <v>0</v>
      </c>
      <c r="AH894" s="53">
        <f t="shared" si="818"/>
        <v>0</v>
      </c>
      <c r="AI894" s="53">
        <f t="shared" si="818"/>
        <v>0</v>
      </c>
      <c r="AJ894" s="53">
        <f t="shared" si="818"/>
        <v>0</v>
      </c>
      <c r="AK894" s="53">
        <f t="shared" si="818"/>
        <v>0</v>
      </c>
      <c r="AL894" s="53">
        <f t="shared" si="818"/>
        <v>0</v>
      </c>
      <c r="AM894" s="53">
        <f t="shared" si="818"/>
        <v>0</v>
      </c>
      <c r="AN894" s="53">
        <f t="shared" si="818"/>
        <v>0</v>
      </c>
      <c r="AO894" s="53">
        <f t="shared" si="818"/>
        <v>0</v>
      </c>
      <c r="AP894" s="53">
        <f t="shared" si="818"/>
        <v>0</v>
      </c>
      <c r="AQ894" s="53">
        <f t="shared" si="818"/>
        <v>0</v>
      </c>
      <c r="AR894" s="53">
        <f t="shared" si="818"/>
        <v>214050.2</v>
      </c>
      <c r="AS894" s="53">
        <f t="shared" si="818"/>
        <v>0</v>
      </c>
      <c r="AT894" s="53">
        <f t="shared" si="818"/>
        <v>0</v>
      </c>
      <c r="AU894" s="53">
        <f t="shared" ref="AU894:BZ894" si="819">AU982</f>
        <v>214050.2</v>
      </c>
      <c r="AV894" s="53">
        <f t="shared" si="819"/>
        <v>98730</v>
      </c>
      <c r="AW894" s="53">
        <f t="shared" si="819"/>
        <v>98730</v>
      </c>
      <c r="AX894" s="53">
        <f t="shared" si="819"/>
        <v>0</v>
      </c>
      <c r="AY894" s="53">
        <f t="shared" si="819"/>
        <v>98730</v>
      </c>
      <c r="AZ894" s="53">
        <f t="shared" si="819"/>
        <v>0</v>
      </c>
      <c r="BA894" s="53">
        <f t="shared" si="819"/>
        <v>0</v>
      </c>
      <c r="BB894" s="53">
        <f t="shared" si="819"/>
        <v>0</v>
      </c>
      <c r="BC894" s="53">
        <f t="shared" si="819"/>
        <v>0</v>
      </c>
      <c r="BD894" s="53">
        <f t="shared" si="819"/>
        <v>0</v>
      </c>
      <c r="BE894" s="53">
        <f t="shared" si="819"/>
        <v>0</v>
      </c>
      <c r="BF894" s="53">
        <f t="shared" si="819"/>
        <v>0</v>
      </c>
      <c r="BG894" s="53">
        <f t="shared" si="819"/>
        <v>0</v>
      </c>
      <c r="BH894" s="53">
        <f t="shared" si="819"/>
        <v>0</v>
      </c>
      <c r="BI894" s="53">
        <f t="shared" si="819"/>
        <v>0</v>
      </c>
      <c r="BJ894" s="53">
        <f t="shared" si="819"/>
        <v>0</v>
      </c>
      <c r="BK894" s="53">
        <f t="shared" si="819"/>
        <v>0</v>
      </c>
      <c r="BL894" s="53">
        <f t="shared" si="819"/>
        <v>0</v>
      </c>
      <c r="BM894" s="53">
        <f t="shared" si="819"/>
        <v>0</v>
      </c>
      <c r="BN894" s="53">
        <f t="shared" si="819"/>
        <v>0</v>
      </c>
      <c r="BO894" s="53">
        <f t="shared" si="819"/>
        <v>0</v>
      </c>
      <c r="BP894" s="53">
        <f t="shared" si="819"/>
        <v>0</v>
      </c>
      <c r="BQ894" s="53">
        <f t="shared" si="819"/>
        <v>0</v>
      </c>
      <c r="BR894" s="53">
        <f t="shared" si="819"/>
        <v>0</v>
      </c>
      <c r="BS894" s="53">
        <f t="shared" si="819"/>
        <v>0</v>
      </c>
      <c r="BT894" s="53">
        <f t="shared" si="819"/>
        <v>0</v>
      </c>
      <c r="BU894" s="53">
        <f t="shared" si="819"/>
        <v>0</v>
      </c>
      <c r="BV894" s="53">
        <f t="shared" si="819"/>
        <v>0</v>
      </c>
      <c r="BW894" s="53">
        <f t="shared" si="819"/>
        <v>0</v>
      </c>
      <c r="BX894" s="53">
        <f t="shared" si="819"/>
        <v>0</v>
      </c>
      <c r="BY894" s="53">
        <f t="shared" si="819"/>
        <v>0</v>
      </c>
      <c r="BZ894" s="53">
        <f t="shared" si="819"/>
        <v>0</v>
      </c>
      <c r="CA894" s="53">
        <f t="shared" ref="CA894:DF894" si="820">CA982</f>
        <v>0</v>
      </c>
      <c r="CB894" s="53">
        <f t="shared" si="820"/>
        <v>0</v>
      </c>
      <c r="CC894" s="53">
        <f t="shared" si="820"/>
        <v>0</v>
      </c>
      <c r="CD894" s="53">
        <f t="shared" si="820"/>
        <v>0</v>
      </c>
      <c r="CE894" s="53">
        <f t="shared" si="820"/>
        <v>0</v>
      </c>
      <c r="CF894" s="53">
        <f t="shared" si="820"/>
        <v>0</v>
      </c>
      <c r="CG894" s="53">
        <f t="shared" si="820"/>
        <v>0</v>
      </c>
      <c r="CH894" s="53">
        <f t="shared" si="820"/>
        <v>0</v>
      </c>
      <c r="CI894" s="53">
        <f t="shared" si="820"/>
        <v>0</v>
      </c>
      <c r="CJ894" s="53">
        <f t="shared" si="820"/>
        <v>0</v>
      </c>
      <c r="CK894" s="53">
        <f t="shared" si="820"/>
        <v>0</v>
      </c>
      <c r="CL894" s="53">
        <f t="shared" si="820"/>
        <v>0</v>
      </c>
      <c r="CM894" s="53">
        <f t="shared" si="820"/>
        <v>0</v>
      </c>
      <c r="CN894" s="53">
        <f t="shared" si="820"/>
        <v>0</v>
      </c>
      <c r="CO894" s="53">
        <f t="shared" si="820"/>
        <v>0</v>
      </c>
      <c r="CP894" s="53">
        <f t="shared" si="820"/>
        <v>0</v>
      </c>
      <c r="CQ894" s="53">
        <f t="shared" si="820"/>
        <v>0</v>
      </c>
      <c r="CR894" s="53">
        <f t="shared" si="820"/>
        <v>0</v>
      </c>
      <c r="CS894" s="53">
        <f t="shared" si="820"/>
        <v>0</v>
      </c>
      <c r="CT894" s="53">
        <f t="shared" si="820"/>
        <v>0</v>
      </c>
      <c r="CU894" s="53">
        <f t="shared" si="820"/>
        <v>0</v>
      </c>
      <c r="CV894" s="53">
        <f t="shared" si="820"/>
        <v>0</v>
      </c>
      <c r="CW894" s="53">
        <f t="shared" si="820"/>
        <v>0</v>
      </c>
      <c r="CX894" s="53">
        <f t="shared" si="820"/>
        <v>0</v>
      </c>
      <c r="CY894" s="53">
        <f t="shared" si="820"/>
        <v>0</v>
      </c>
      <c r="CZ894" s="53">
        <f t="shared" si="820"/>
        <v>0</v>
      </c>
      <c r="DA894" s="53">
        <f t="shared" si="820"/>
        <v>0</v>
      </c>
      <c r="DB894" s="53">
        <f t="shared" si="820"/>
        <v>0</v>
      </c>
      <c r="DC894" s="53">
        <f t="shared" si="820"/>
        <v>0</v>
      </c>
      <c r="DD894" s="53">
        <f t="shared" si="820"/>
        <v>0</v>
      </c>
      <c r="DE894" s="53">
        <f t="shared" si="820"/>
        <v>0</v>
      </c>
      <c r="DF894" s="53">
        <f t="shared" si="820"/>
        <v>0</v>
      </c>
      <c r="DG894" s="54">
        <f t="shared" ref="DG894:EL894" si="821">DG982</f>
        <v>0</v>
      </c>
      <c r="DH894" s="54">
        <f t="shared" si="821"/>
        <v>0</v>
      </c>
      <c r="DI894" s="54">
        <f t="shared" si="821"/>
        <v>0</v>
      </c>
      <c r="DJ894" s="54">
        <f t="shared" si="821"/>
        <v>0</v>
      </c>
      <c r="DK894" s="54">
        <f t="shared" si="821"/>
        <v>0</v>
      </c>
      <c r="DL894" s="54">
        <f t="shared" si="821"/>
        <v>0</v>
      </c>
      <c r="DM894" s="54">
        <f t="shared" si="821"/>
        <v>0</v>
      </c>
      <c r="DN894" s="54">
        <f t="shared" si="821"/>
        <v>0</v>
      </c>
      <c r="DO894" s="54">
        <f t="shared" si="821"/>
        <v>0</v>
      </c>
      <c r="DP894" s="54">
        <f t="shared" si="821"/>
        <v>0</v>
      </c>
      <c r="DQ894" s="54">
        <f t="shared" si="821"/>
        <v>0</v>
      </c>
      <c r="DR894" s="54">
        <f t="shared" si="821"/>
        <v>0</v>
      </c>
      <c r="DS894" s="54">
        <f t="shared" si="821"/>
        <v>0</v>
      </c>
      <c r="DT894" s="54">
        <f t="shared" si="821"/>
        <v>0</v>
      </c>
      <c r="DU894" s="54">
        <f t="shared" si="821"/>
        <v>0</v>
      </c>
      <c r="DV894" s="54">
        <f t="shared" si="821"/>
        <v>0</v>
      </c>
      <c r="DW894" s="54">
        <f t="shared" si="821"/>
        <v>0</v>
      </c>
      <c r="DX894" s="54">
        <f t="shared" si="821"/>
        <v>0</v>
      </c>
      <c r="DY894" s="54">
        <f t="shared" si="821"/>
        <v>0</v>
      </c>
      <c r="DZ894" s="54">
        <f t="shared" si="821"/>
        <v>0</v>
      </c>
      <c r="EA894" s="54">
        <f t="shared" si="821"/>
        <v>0</v>
      </c>
      <c r="EB894" s="54">
        <f t="shared" si="821"/>
        <v>0</v>
      </c>
      <c r="EC894" s="54">
        <f t="shared" si="821"/>
        <v>0</v>
      </c>
      <c r="ED894" s="54">
        <f t="shared" si="821"/>
        <v>0</v>
      </c>
      <c r="EE894" s="54">
        <f t="shared" si="821"/>
        <v>0</v>
      </c>
      <c r="EF894" s="54">
        <f t="shared" si="821"/>
        <v>0</v>
      </c>
      <c r="EG894" s="54">
        <f t="shared" si="821"/>
        <v>0</v>
      </c>
      <c r="EH894" s="54">
        <f t="shared" si="821"/>
        <v>0</v>
      </c>
      <c r="EI894" s="54">
        <f t="shared" si="821"/>
        <v>0</v>
      </c>
      <c r="EJ894" s="54">
        <f t="shared" si="821"/>
        <v>0</v>
      </c>
      <c r="EK894" s="54">
        <f t="shared" si="821"/>
        <v>0</v>
      </c>
      <c r="EL894" s="54">
        <f t="shared" si="821"/>
        <v>0</v>
      </c>
      <c r="EM894" s="54">
        <f t="shared" ref="EM894:FR894" si="822">EM982</f>
        <v>0</v>
      </c>
      <c r="EN894" s="54">
        <f t="shared" si="822"/>
        <v>0</v>
      </c>
      <c r="EO894" s="54">
        <f t="shared" si="822"/>
        <v>0</v>
      </c>
      <c r="EP894" s="54">
        <f t="shared" si="822"/>
        <v>0</v>
      </c>
      <c r="EQ894" s="54">
        <f t="shared" si="822"/>
        <v>0</v>
      </c>
      <c r="ER894" s="54">
        <f t="shared" si="822"/>
        <v>0</v>
      </c>
      <c r="ES894" s="54">
        <f t="shared" si="822"/>
        <v>0</v>
      </c>
      <c r="ET894" s="54">
        <f t="shared" si="822"/>
        <v>0</v>
      </c>
      <c r="EU894" s="54">
        <f t="shared" si="822"/>
        <v>0</v>
      </c>
      <c r="EV894" s="54">
        <f t="shared" si="822"/>
        <v>0</v>
      </c>
      <c r="EW894" s="54">
        <f t="shared" si="822"/>
        <v>0</v>
      </c>
      <c r="EX894" s="54">
        <f t="shared" si="822"/>
        <v>0</v>
      </c>
      <c r="EY894" s="54">
        <f t="shared" si="822"/>
        <v>0</v>
      </c>
      <c r="EZ894" s="54">
        <f t="shared" si="822"/>
        <v>0</v>
      </c>
      <c r="FA894" s="54">
        <f t="shared" si="822"/>
        <v>0</v>
      </c>
      <c r="FB894" s="54">
        <f t="shared" si="822"/>
        <v>0</v>
      </c>
      <c r="FC894" s="54">
        <f t="shared" si="822"/>
        <v>0</v>
      </c>
      <c r="FD894" s="54">
        <f t="shared" si="822"/>
        <v>0</v>
      </c>
      <c r="FE894" s="54">
        <f t="shared" si="822"/>
        <v>0</v>
      </c>
      <c r="FF894" s="54">
        <f t="shared" si="822"/>
        <v>0</v>
      </c>
      <c r="FG894" s="54">
        <f t="shared" si="822"/>
        <v>0</v>
      </c>
      <c r="FH894" s="54">
        <f t="shared" si="822"/>
        <v>0</v>
      </c>
      <c r="FI894" s="54">
        <f t="shared" si="822"/>
        <v>0</v>
      </c>
      <c r="FJ894" s="54">
        <f t="shared" si="822"/>
        <v>0</v>
      </c>
      <c r="FK894" s="54">
        <f t="shared" si="822"/>
        <v>0</v>
      </c>
      <c r="FL894" s="54">
        <f t="shared" si="822"/>
        <v>0</v>
      </c>
      <c r="FM894" s="54">
        <f t="shared" si="822"/>
        <v>0</v>
      </c>
      <c r="FN894" s="54">
        <f t="shared" si="822"/>
        <v>0</v>
      </c>
      <c r="FO894" s="54">
        <f t="shared" si="822"/>
        <v>0</v>
      </c>
      <c r="FP894" s="54">
        <f t="shared" si="822"/>
        <v>0</v>
      </c>
      <c r="FQ894" s="54">
        <f t="shared" si="822"/>
        <v>0</v>
      </c>
      <c r="FR894" s="54">
        <f t="shared" si="822"/>
        <v>0</v>
      </c>
      <c r="FS894" s="54">
        <f t="shared" ref="FS894:GX894" si="823">FS982</f>
        <v>0</v>
      </c>
      <c r="FT894" s="54">
        <f t="shared" si="823"/>
        <v>0</v>
      </c>
      <c r="FU894" s="54">
        <f t="shared" si="823"/>
        <v>0</v>
      </c>
      <c r="FV894" s="54">
        <f t="shared" si="823"/>
        <v>0</v>
      </c>
      <c r="FW894" s="54">
        <f t="shared" si="823"/>
        <v>0</v>
      </c>
      <c r="FX894" s="54">
        <f t="shared" si="823"/>
        <v>0</v>
      </c>
      <c r="FY894" s="54">
        <f t="shared" si="823"/>
        <v>0</v>
      </c>
      <c r="FZ894" s="54">
        <f t="shared" si="823"/>
        <v>0</v>
      </c>
      <c r="GA894" s="54">
        <f t="shared" si="823"/>
        <v>0</v>
      </c>
      <c r="GB894" s="54">
        <f t="shared" si="823"/>
        <v>0</v>
      </c>
      <c r="GC894" s="54">
        <f t="shared" si="823"/>
        <v>0</v>
      </c>
      <c r="GD894" s="54">
        <f t="shared" si="823"/>
        <v>0</v>
      </c>
      <c r="GE894" s="54">
        <f t="shared" si="823"/>
        <v>0</v>
      </c>
      <c r="GF894" s="54">
        <f t="shared" si="823"/>
        <v>0</v>
      </c>
      <c r="GG894" s="54">
        <f t="shared" si="823"/>
        <v>0</v>
      </c>
      <c r="GH894" s="54">
        <f t="shared" si="823"/>
        <v>0</v>
      </c>
      <c r="GI894" s="54">
        <f t="shared" si="823"/>
        <v>0</v>
      </c>
      <c r="GJ894" s="54">
        <f t="shared" si="823"/>
        <v>0</v>
      </c>
      <c r="GK894" s="54">
        <f t="shared" si="823"/>
        <v>0</v>
      </c>
      <c r="GL894" s="54">
        <f t="shared" si="823"/>
        <v>0</v>
      </c>
      <c r="GM894" s="54">
        <f t="shared" si="823"/>
        <v>0</v>
      </c>
      <c r="GN894" s="54">
        <f t="shared" si="823"/>
        <v>0</v>
      </c>
      <c r="GO894" s="54">
        <f t="shared" si="823"/>
        <v>0</v>
      </c>
      <c r="GP894" s="54">
        <f t="shared" si="823"/>
        <v>0</v>
      </c>
      <c r="GQ894" s="54">
        <f t="shared" si="823"/>
        <v>0</v>
      </c>
      <c r="GR894" s="54">
        <f t="shared" si="823"/>
        <v>0</v>
      </c>
      <c r="GS894" s="54">
        <f t="shared" si="823"/>
        <v>0</v>
      </c>
      <c r="GT894" s="54">
        <f t="shared" si="823"/>
        <v>0</v>
      </c>
      <c r="GU894" s="54">
        <f t="shared" si="823"/>
        <v>0</v>
      </c>
      <c r="GV894" s="54">
        <f t="shared" si="823"/>
        <v>0</v>
      </c>
      <c r="GW894" s="54">
        <f t="shared" si="823"/>
        <v>0</v>
      </c>
      <c r="GX894" s="54">
        <f t="shared" si="823"/>
        <v>0</v>
      </c>
    </row>
    <row r="896" spans="1:206">
      <c r="A896" s="52">
        <v>5</v>
      </c>
      <c r="B896" s="52">
        <v>1</v>
      </c>
      <c r="C896" s="52"/>
      <c r="D896" s="52">
        <f>ROW(A905)</f>
        <v>905</v>
      </c>
      <c r="E896" s="52"/>
      <c r="F896" s="52" t="s">
        <v>140</v>
      </c>
      <c r="G896" s="52" t="s">
        <v>229</v>
      </c>
      <c r="H896" s="52"/>
      <c r="I896" s="52">
        <v>0</v>
      </c>
      <c r="J896" s="52"/>
      <c r="K896" s="52">
        <v>0</v>
      </c>
      <c r="L896" s="52"/>
      <c r="M896" s="52"/>
      <c r="N896" s="52"/>
      <c r="O896" s="52"/>
      <c r="P896" s="52"/>
      <c r="Q896" s="52"/>
      <c r="R896" s="52"/>
      <c r="S896" s="52">
        <v>0</v>
      </c>
      <c r="T896" s="52"/>
      <c r="U896" s="52"/>
      <c r="V896" s="52">
        <v>0</v>
      </c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>
        <v>0</v>
      </c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>
        <v>0</v>
      </c>
    </row>
    <row r="898" spans="1:245">
      <c r="A898" s="53">
        <v>52</v>
      </c>
      <c r="B898" s="53">
        <f t="shared" ref="B898:G898" si="824">B905</f>
        <v>1</v>
      </c>
      <c r="C898" s="53">
        <f t="shared" si="824"/>
        <v>5</v>
      </c>
      <c r="D898" s="53">
        <f t="shared" si="824"/>
        <v>896</v>
      </c>
      <c r="E898" s="53">
        <f t="shared" si="824"/>
        <v>0</v>
      </c>
      <c r="F898" s="53" t="str">
        <f t="shared" si="824"/>
        <v>Новый подраздел</v>
      </c>
      <c r="G898" s="53" t="str">
        <f t="shared" si="824"/>
        <v>Ремонт асфальтобетонного покрытия - 200,0 м2</v>
      </c>
      <c r="H898" s="53"/>
      <c r="I898" s="53"/>
      <c r="J898" s="53"/>
      <c r="K898" s="53"/>
      <c r="L898" s="53"/>
      <c r="M898" s="53"/>
      <c r="N898" s="53"/>
      <c r="O898" s="53">
        <f t="shared" ref="O898:AT898" si="825">O905</f>
        <v>136222.43</v>
      </c>
      <c r="P898" s="53">
        <f t="shared" si="825"/>
        <v>75748</v>
      </c>
      <c r="Q898" s="53">
        <f t="shared" si="825"/>
        <v>47866.43</v>
      </c>
      <c r="R898" s="53">
        <f t="shared" si="825"/>
        <v>24366.48</v>
      </c>
      <c r="S898" s="53">
        <f t="shared" si="825"/>
        <v>12608</v>
      </c>
      <c r="T898" s="53">
        <f t="shared" si="825"/>
        <v>0</v>
      </c>
      <c r="U898" s="53">
        <f t="shared" si="825"/>
        <v>46</v>
      </c>
      <c r="V898" s="53">
        <f t="shared" si="825"/>
        <v>0</v>
      </c>
      <c r="W898" s="53">
        <f t="shared" si="825"/>
        <v>0</v>
      </c>
      <c r="X898" s="53">
        <f t="shared" si="825"/>
        <v>8825.6</v>
      </c>
      <c r="Y898" s="53">
        <f t="shared" si="825"/>
        <v>1260.8</v>
      </c>
      <c r="Z898" s="53">
        <f t="shared" si="825"/>
        <v>0</v>
      </c>
      <c r="AA898" s="53">
        <f t="shared" si="825"/>
        <v>0</v>
      </c>
      <c r="AB898" s="53">
        <f t="shared" si="825"/>
        <v>136222.43</v>
      </c>
      <c r="AC898" s="53">
        <f t="shared" si="825"/>
        <v>75748</v>
      </c>
      <c r="AD898" s="53">
        <f t="shared" si="825"/>
        <v>47866.43</v>
      </c>
      <c r="AE898" s="53">
        <f t="shared" si="825"/>
        <v>24366.48</v>
      </c>
      <c r="AF898" s="53">
        <f t="shared" si="825"/>
        <v>12608</v>
      </c>
      <c r="AG898" s="53">
        <f t="shared" si="825"/>
        <v>0</v>
      </c>
      <c r="AH898" s="53">
        <f t="shared" si="825"/>
        <v>46</v>
      </c>
      <c r="AI898" s="53">
        <f t="shared" si="825"/>
        <v>0</v>
      </c>
      <c r="AJ898" s="53">
        <f t="shared" si="825"/>
        <v>0</v>
      </c>
      <c r="AK898" s="53">
        <f t="shared" si="825"/>
        <v>8825.6</v>
      </c>
      <c r="AL898" s="53">
        <f t="shared" si="825"/>
        <v>1260.8</v>
      </c>
      <c r="AM898" s="53">
        <f t="shared" si="825"/>
        <v>0</v>
      </c>
      <c r="AN898" s="53">
        <f t="shared" si="825"/>
        <v>0</v>
      </c>
      <c r="AO898" s="53">
        <f t="shared" si="825"/>
        <v>0</v>
      </c>
      <c r="AP898" s="53">
        <f t="shared" si="825"/>
        <v>0</v>
      </c>
      <c r="AQ898" s="53">
        <f t="shared" si="825"/>
        <v>0</v>
      </c>
      <c r="AR898" s="53">
        <f t="shared" si="825"/>
        <v>155400.26999999999</v>
      </c>
      <c r="AS898" s="53">
        <f t="shared" si="825"/>
        <v>0</v>
      </c>
      <c r="AT898" s="53">
        <f t="shared" si="825"/>
        <v>0</v>
      </c>
      <c r="AU898" s="53">
        <f t="shared" ref="AU898:BZ898" si="826">AU905</f>
        <v>155400.26999999999</v>
      </c>
      <c r="AV898" s="53">
        <f t="shared" si="826"/>
        <v>75748</v>
      </c>
      <c r="AW898" s="53">
        <f t="shared" si="826"/>
        <v>75748</v>
      </c>
      <c r="AX898" s="53">
        <f t="shared" si="826"/>
        <v>0</v>
      </c>
      <c r="AY898" s="53">
        <f t="shared" si="826"/>
        <v>75748</v>
      </c>
      <c r="AZ898" s="53">
        <f t="shared" si="826"/>
        <v>0</v>
      </c>
      <c r="BA898" s="53">
        <f t="shared" si="826"/>
        <v>0</v>
      </c>
      <c r="BB898" s="53">
        <f t="shared" si="826"/>
        <v>0</v>
      </c>
      <c r="BC898" s="53">
        <f t="shared" si="826"/>
        <v>0</v>
      </c>
      <c r="BD898" s="53">
        <f t="shared" si="826"/>
        <v>0</v>
      </c>
      <c r="BE898" s="53">
        <f t="shared" si="826"/>
        <v>0</v>
      </c>
      <c r="BF898" s="53">
        <f t="shared" si="826"/>
        <v>0</v>
      </c>
      <c r="BG898" s="53">
        <f t="shared" si="826"/>
        <v>0</v>
      </c>
      <c r="BH898" s="53">
        <f t="shared" si="826"/>
        <v>0</v>
      </c>
      <c r="BI898" s="53">
        <f t="shared" si="826"/>
        <v>0</v>
      </c>
      <c r="BJ898" s="53">
        <f t="shared" si="826"/>
        <v>0</v>
      </c>
      <c r="BK898" s="53">
        <f t="shared" si="826"/>
        <v>0</v>
      </c>
      <c r="BL898" s="53">
        <f t="shared" si="826"/>
        <v>0</v>
      </c>
      <c r="BM898" s="53">
        <f t="shared" si="826"/>
        <v>0</v>
      </c>
      <c r="BN898" s="53">
        <f t="shared" si="826"/>
        <v>0</v>
      </c>
      <c r="BO898" s="53">
        <f t="shared" si="826"/>
        <v>0</v>
      </c>
      <c r="BP898" s="53">
        <f t="shared" si="826"/>
        <v>0</v>
      </c>
      <c r="BQ898" s="53">
        <f t="shared" si="826"/>
        <v>0</v>
      </c>
      <c r="BR898" s="53">
        <f t="shared" si="826"/>
        <v>0</v>
      </c>
      <c r="BS898" s="53">
        <f t="shared" si="826"/>
        <v>0</v>
      </c>
      <c r="BT898" s="53">
        <f t="shared" si="826"/>
        <v>0</v>
      </c>
      <c r="BU898" s="53">
        <f t="shared" si="826"/>
        <v>0</v>
      </c>
      <c r="BV898" s="53">
        <f t="shared" si="826"/>
        <v>0</v>
      </c>
      <c r="BW898" s="53">
        <f t="shared" si="826"/>
        <v>0</v>
      </c>
      <c r="BX898" s="53">
        <f t="shared" si="826"/>
        <v>0</v>
      </c>
      <c r="BY898" s="53">
        <f t="shared" si="826"/>
        <v>0</v>
      </c>
      <c r="BZ898" s="53">
        <f t="shared" si="826"/>
        <v>0</v>
      </c>
      <c r="CA898" s="53">
        <f t="shared" ref="CA898:DF898" si="827">CA905</f>
        <v>155400.26999999999</v>
      </c>
      <c r="CB898" s="53">
        <f t="shared" si="827"/>
        <v>0</v>
      </c>
      <c r="CC898" s="53">
        <f t="shared" si="827"/>
        <v>0</v>
      </c>
      <c r="CD898" s="53">
        <f t="shared" si="827"/>
        <v>155400.26999999999</v>
      </c>
      <c r="CE898" s="53">
        <f t="shared" si="827"/>
        <v>75748</v>
      </c>
      <c r="CF898" s="53">
        <f t="shared" si="827"/>
        <v>75748</v>
      </c>
      <c r="CG898" s="53">
        <f t="shared" si="827"/>
        <v>0</v>
      </c>
      <c r="CH898" s="53">
        <f t="shared" si="827"/>
        <v>75748</v>
      </c>
      <c r="CI898" s="53">
        <f t="shared" si="827"/>
        <v>0</v>
      </c>
      <c r="CJ898" s="53">
        <f t="shared" si="827"/>
        <v>0</v>
      </c>
      <c r="CK898" s="53">
        <f t="shared" si="827"/>
        <v>0</v>
      </c>
      <c r="CL898" s="53">
        <f t="shared" si="827"/>
        <v>0</v>
      </c>
      <c r="CM898" s="53">
        <f t="shared" si="827"/>
        <v>0</v>
      </c>
      <c r="CN898" s="53">
        <f t="shared" si="827"/>
        <v>0</v>
      </c>
      <c r="CO898" s="53">
        <f t="shared" si="827"/>
        <v>0</v>
      </c>
      <c r="CP898" s="53">
        <f t="shared" si="827"/>
        <v>0</v>
      </c>
      <c r="CQ898" s="53">
        <f t="shared" si="827"/>
        <v>0</v>
      </c>
      <c r="CR898" s="53">
        <f t="shared" si="827"/>
        <v>0</v>
      </c>
      <c r="CS898" s="53">
        <f t="shared" si="827"/>
        <v>0</v>
      </c>
      <c r="CT898" s="53">
        <f t="shared" si="827"/>
        <v>0</v>
      </c>
      <c r="CU898" s="53">
        <f t="shared" si="827"/>
        <v>0</v>
      </c>
      <c r="CV898" s="53">
        <f t="shared" si="827"/>
        <v>0</v>
      </c>
      <c r="CW898" s="53">
        <f t="shared" si="827"/>
        <v>0</v>
      </c>
      <c r="CX898" s="53">
        <f t="shared" si="827"/>
        <v>0</v>
      </c>
      <c r="CY898" s="53">
        <f t="shared" si="827"/>
        <v>0</v>
      </c>
      <c r="CZ898" s="53">
        <f t="shared" si="827"/>
        <v>0</v>
      </c>
      <c r="DA898" s="53">
        <f t="shared" si="827"/>
        <v>0</v>
      </c>
      <c r="DB898" s="53">
        <f t="shared" si="827"/>
        <v>0</v>
      </c>
      <c r="DC898" s="53">
        <f t="shared" si="827"/>
        <v>0</v>
      </c>
      <c r="DD898" s="53">
        <f t="shared" si="827"/>
        <v>0</v>
      </c>
      <c r="DE898" s="53">
        <f t="shared" si="827"/>
        <v>0</v>
      </c>
      <c r="DF898" s="53">
        <f t="shared" si="827"/>
        <v>0</v>
      </c>
      <c r="DG898" s="54">
        <f t="shared" ref="DG898:EL898" si="828">DG905</f>
        <v>0</v>
      </c>
      <c r="DH898" s="54">
        <f t="shared" si="828"/>
        <v>0</v>
      </c>
      <c r="DI898" s="54">
        <f t="shared" si="828"/>
        <v>0</v>
      </c>
      <c r="DJ898" s="54">
        <f t="shared" si="828"/>
        <v>0</v>
      </c>
      <c r="DK898" s="54">
        <f t="shared" si="828"/>
        <v>0</v>
      </c>
      <c r="DL898" s="54">
        <f t="shared" si="828"/>
        <v>0</v>
      </c>
      <c r="DM898" s="54">
        <f t="shared" si="828"/>
        <v>0</v>
      </c>
      <c r="DN898" s="54">
        <f t="shared" si="828"/>
        <v>0</v>
      </c>
      <c r="DO898" s="54">
        <f t="shared" si="828"/>
        <v>0</v>
      </c>
      <c r="DP898" s="54">
        <f t="shared" si="828"/>
        <v>0</v>
      </c>
      <c r="DQ898" s="54">
        <f t="shared" si="828"/>
        <v>0</v>
      </c>
      <c r="DR898" s="54">
        <f t="shared" si="828"/>
        <v>0</v>
      </c>
      <c r="DS898" s="54">
        <f t="shared" si="828"/>
        <v>0</v>
      </c>
      <c r="DT898" s="54">
        <f t="shared" si="828"/>
        <v>0</v>
      </c>
      <c r="DU898" s="54">
        <f t="shared" si="828"/>
        <v>0</v>
      </c>
      <c r="DV898" s="54">
        <f t="shared" si="828"/>
        <v>0</v>
      </c>
      <c r="DW898" s="54">
        <f t="shared" si="828"/>
        <v>0</v>
      </c>
      <c r="DX898" s="54">
        <f t="shared" si="828"/>
        <v>0</v>
      </c>
      <c r="DY898" s="54">
        <f t="shared" si="828"/>
        <v>0</v>
      </c>
      <c r="DZ898" s="54">
        <f t="shared" si="828"/>
        <v>0</v>
      </c>
      <c r="EA898" s="54">
        <f t="shared" si="828"/>
        <v>0</v>
      </c>
      <c r="EB898" s="54">
        <f t="shared" si="828"/>
        <v>0</v>
      </c>
      <c r="EC898" s="54">
        <f t="shared" si="828"/>
        <v>0</v>
      </c>
      <c r="ED898" s="54">
        <f t="shared" si="828"/>
        <v>0</v>
      </c>
      <c r="EE898" s="54">
        <f t="shared" si="828"/>
        <v>0</v>
      </c>
      <c r="EF898" s="54">
        <f t="shared" si="828"/>
        <v>0</v>
      </c>
      <c r="EG898" s="54">
        <f t="shared" si="828"/>
        <v>0</v>
      </c>
      <c r="EH898" s="54">
        <f t="shared" si="828"/>
        <v>0</v>
      </c>
      <c r="EI898" s="54">
        <f t="shared" si="828"/>
        <v>0</v>
      </c>
      <c r="EJ898" s="54">
        <f t="shared" si="828"/>
        <v>0</v>
      </c>
      <c r="EK898" s="54">
        <f t="shared" si="828"/>
        <v>0</v>
      </c>
      <c r="EL898" s="54">
        <f t="shared" si="828"/>
        <v>0</v>
      </c>
      <c r="EM898" s="54">
        <f t="shared" ref="EM898:FR898" si="829">EM905</f>
        <v>0</v>
      </c>
      <c r="EN898" s="54">
        <f t="shared" si="829"/>
        <v>0</v>
      </c>
      <c r="EO898" s="54">
        <f t="shared" si="829"/>
        <v>0</v>
      </c>
      <c r="EP898" s="54">
        <f t="shared" si="829"/>
        <v>0</v>
      </c>
      <c r="EQ898" s="54">
        <f t="shared" si="829"/>
        <v>0</v>
      </c>
      <c r="ER898" s="54">
        <f t="shared" si="829"/>
        <v>0</v>
      </c>
      <c r="ES898" s="54">
        <f t="shared" si="829"/>
        <v>0</v>
      </c>
      <c r="ET898" s="54">
        <f t="shared" si="829"/>
        <v>0</v>
      </c>
      <c r="EU898" s="54">
        <f t="shared" si="829"/>
        <v>0</v>
      </c>
      <c r="EV898" s="54">
        <f t="shared" si="829"/>
        <v>0</v>
      </c>
      <c r="EW898" s="54">
        <f t="shared" si="829"/>
        <v>0</v>
      </c>
      <c r="EX898" s="54">
        <f t="shared" si="829"/>
        <v>0</v>
      </c>
      <c r="EY898" s="54">
        <f t="shared" si="829"/>
        <v>0</v>
      </c>
      <c r="EZ898" s="54">
        <f t="shared" si="829"/>
        <v>0</v>
      </c>
      <c r="FA898" s="54">
        <f t="shared" si="829"/>
        <v>0</v>
      </c>
      <c r="FB898" s="54">
        <f t="shared" si="829"/>
        <v>0</v>
      </c>
      <c r="FC898" s="54">
        <f t="shared" si="829"/>
        <v>0</v>
      </c>
      <c r="FD898" s="54">
        <f t="shared" si="829"/>
        <v>0</v>
      </c>
      <c r="FE898" s="54">
        <f t="shared" si="829"/>
        <v>0</v>
      </c>
      <c r="FF898" s="54">
        <f t="shared" si="829"/>
        <v>0</v>
      </c>
      <c r="FG898" s="54">
        <f t="shared" si="829"/>
        <v>0</v>
      </c>
      <c r="FH898" s="54">
        <f t="shared" si="829"/>
        <v>0</v>
      </c>
      <c r="FI898" s="54">
        <f t="shared" si="829"/>
        <v>0</v>
      </c>
      <c r="FJ898" s="54">
        <f t="shared" si="829"/>
        <v>0</v>
      </c>
      <c r="FK898" s="54">
        <f t="shared" si="829"/>
        <v>0</v>
      </c>
      <c r="FL898" s="54">
        <f t="shared" si="829"/>
        <v>0</v>
      </c>
      <c r="FM898" s="54">
        <f t="shared" si="829"/>
        <v>0</v>
      </c>
      <c r="FN898" s="54">
        <f t="shared" si="829"/>
        <v>0</v>
      </c>
      <c r="FO898" s="54">
        <f t="shared" si="829"/>
        <v>0</v>
      </c>
      <c r="FP898" s="54">
        <f t="shared" si="829"/>
        <v>0</v>
      </c>
      <c r="FQ898" s="54">
        <f t="shared" si="829"/>
        <v>0</v>
      </c>
      <c r="FR898" s="54">
        <f t="shared" si="829"/>
        <v>0</v>
      </c>
      <c r="FS898" s="54">
        <f t="shared" ref="FS898:GX898" si="830">FS905</f>
        <v>0</v>
      </c>
      <c r="FT898" s="54">
        <f t="shared" si="830"/>
        <v>0</v>
      </c>
      <c r="FU898" s="54">
        <f t="shared" si="830"/>
        <v>0</v>
      </c>
      <c r="FV898" s="54">
        <f t="shared" si="830"/>
        <v>0</v>
      </c>
      <c r="FW898" s="54">
        <f t="shared" si="830"/>
        <v>0</v>
      </c>
      <c r="FX898" s="54">
        <f t="shared" si="830"/>
        <v>0</v>
      </c>
      <c r="FY898" s="54">
        <f t="shared" si="830"/>
        <v>0</v>
      </c>
      <c r="FZ898" s="54">
        <f t="shared" si="830"/>
        <v>0</v>
      </c>
      <c r="GA898" s="54">
        <f t="shared" si="830"/>
        <v>0</v>
      </c>
      <c r="GB898" s="54">
        <f t="shared" si="830"/>
        <v>0</v>
      </c>
      <c r="GC898" s="54">
        <f t="shared" si="830"/>
        <v>0</v>
      </c>
      <c r="GD898" s="54">
        <f t="shared" si="830"/>
        <v>0</v>
      </c>
      <c r="GE898" s="54">
        <f t="shared" si="830"/>
        <v>0</v>
      </c>
      <c r="GF898" s="54">
        <f t="shared" si="830"/>
        <v>0</v>
      </c>
      <c r="GG898" s="54">
        <f t="shared" si="830"/>
        <v>0</v>
      </c>
      <c r="GH898" s="54">
        <f t="shared" si="830"/>
        <v>0</v>
      </c>
      <c r="GI898" s="54">
        <f t="shared" si="830"/>
        <v>0</v>
      </c>
      <c r="GJ898" s="54">
        <f t="shared" si="830"/>
        <v>0</v>
      </c>
      <c r="GK898" s="54">
        <f t="shared" si="830"/>
        <v>0</v>
      </c>
      <c r="GL898" s="54">
        <f t="shared" si="830"/>
        <v>0</v>
      </c>
      <c r="GM898" s="54">
        <f t="shared" si="830"/>
        <v>0</v>
      </c>
      <c r="GN898" s="54">
        <f t="shared" si="830"/>
        <v>0</v>
      </c>
      <c r="GO898" s="54">
        <f t="shared" si="830"/>
        <v>0</v>
      </c>
      <c r="GP898" s="54">
        <f t="shared" si="830"/>
        <v>0</v>
      </c>
      <c r="GQ898" s="54">
        <f t="shared" si="830"/>
        <v>0</v>
      </c>
      <c r="GR898" s="54">
        <f t="shared" si="830"/>
        <v>0</v>
      </c>
      <c r="GS898" s="54">
        <f t="shared" si="830"/>
        <v>0</v>
      </c>
      <c r="GT898" s="54">
        <f t="shared" si="830"/>
        <v>0</v>
      </c>
      <c r="GU898" s="54">
        <f t="shared" si="830"/>
        <v>0</v>
      </c>
      <c r="GV898" s="54">
        <f t="shared" si="830"/>
        <v>0</v>
      </c>
      <c r="GW898" s="54">
        <f t="shared" si="830"/>
        <v>0</v>
      </c>
      <c r="GX898" s="54">
        <f t="shared" si="830"/>
        <v>0</v>
      </c>
    </row>
    <row r="900" spans="1:245">
      <c r="A900">
        <v>17</v>
      </c>
      <c r="B900">
        <v>1</v>
      </c>
      <c r="C900">
        <f>ROW(SmtRes!A3)</f>
        <v>3</v>
      </c>
      <c r="D900">
        <f>ROW(EtalonRes!A207)</f>
        <v>207</v>
      </c>
      <c r="E900" t="s">
        <v>142</v>
      </c>
      <c r="F900" t="s">
        <v>143</v>
      </c>
      <c r="G900" t="s">
        <v>144</v>
      </c>
      <c r="H900" t="s">
        <v>39</v>
      </c>
      <c r="I900">
        <v>200</v>
      </c>
      <c r="J900">
        <v>0</v>
      </c>
      <c r="K900">
        <v>200</v>
      </c>
      <c r="O900">
        <f t="shared" ref="O900:O903" si="831">ROUND(CP900,2)</f>
        <v>106660</v>
      </c>
      <c r="P900">
        <f t="shared" ref="P900:P903" si="832">ROUND(CQ900*I900,2)</f>
        <v>75748</v>
      </c>
      <c r="Q900">
        <f t="shared" ref="Q900:Q903" si="833">ROUND(CR900*I900,2)</f>
        <v>18304</v>
      </c>
      <c r="R900">
        <f t="shared" ref="R900:R903" si="834">ROUND(CS900*I900,2)</f>
        <v>8418</v>
      </c>
      <c r="S900">
        <f t="shared" ref="S900:S903" si="835">ROUND(CT900*I900,2)</f>
        <v>12608</v>
      </c>
      <c r="T900">
        <f t="shared" ref="T900:T903" si="836">ROUND(CU900*I900,2)</f>
        <v>0</v>
      </c>
      <c r="U900">
        <f t="shared" ref="U900:U903" si="837">CV900*I900</f>
        <v>46</v>
      </c>
      <c r="V900">
        <f t="shared" ref="V900:V903" si="838">CW900*I900</f>
        <v>0</v>
      </c>
      <c r="W900">
        <f t="shared" ref="W900:W903" si="839">ROUND(CX900*I900,2)</f>
        <v>0</v>
      </c>
      <c r="X900">
        <f t="shared" ref="X900:X903" si="840">ROUND(CY900,2)</f>
        <v>8825.6</v>
      </c>
      <c r="Y900">
        <f t="shared" ref="Y900:Y903" si="841">ROUND(CZ900,2)</f>
        <v>1260.8</v>
      </c>
      <c r="AA900">
        <v>52146028</v>
      </c>
      <c r="AB900">
        <f t="shared" ref="AB900:AB903" si="842">ROUND((AC900+AD900+AF900),6)</f>
        <v>533.29999999999995</v>
      </c>
      <c r="AC900">
        <f t="shared" ref="AC900:AC903" si="843">ROUND((ES900),6)</f>
        <v>378.74</v>
      </c>
      <c r="AD900">
        <f t="shared" ref="AD900:AD902" si="844">ROUND((((ET900)-(EU900))+AE900),6)</f>
        <v>91.52</v>
      </c>
      <c r="AE900">
        <f t="shared" ref="AE900:AE902" si="845">ROUND((EU900),6)</f>
        <v>42.09</v>
      </c>
      <c r="AF900">
        <f t="shared" ref="AF900:AF902" si="846">ROUND((EV900),6)</f>
        <v>63.04</v>
      </c>
      <c r="AG900">
        <f t="shared" ref="AG900:AG903" si="847">ROUND((AP900),6)</f>
        <v>0</v>
      </c>
      <c r="AH900">
        <f t="shared" ref="AH900:AH902" si="848">(EW900)</f>
        <v>0.23</v>
      </c>
      <c r="AI900">
        <f t="shared" ref="AI900:AI902" si="849">(EX900)</f>
        <v>0</v>
      </c>
      <c r="AJ900">
        <f t="shared" ref="AJ900:AJ903" si="850">(AS900)</f>
        <v>0</v>
      </c>
      <c r="AK900">
        <v>533.29999999999995</v>
      </c>
      <c r="AL900">
        <v>378.74</v>
      </c>
      <c r="AM900">
        <v>91.52</v>
      </c>
      <c r="AN900">
        <v>42.09</v>
      </c>
      <c r="AO900">
        <v>63.04</v>
      </c>
      <c r="AP900">
        <v>0</v>
      </c>
      <c r="AQ900">
        <v>0.23</v>
      </c>
      <c r="AR900">
        <v>0</v>
      </c>
      <c r="AS900">
        <v>0</v>
      </c>
      <c r="AT900">
        <v>70</v>
      </c>
      <c r="AU900">
        <v>10</v>
      </c>
      <c r="AV900">
        <v>1</v>
      </c>
      <c r="AW900">
        <v>1</v>
      </c>
      <c r="AZ900">
        <v>1</v>
      </c>
      <c r="BA900">
        <v>1</v>
      </c>
      <c r="BB900">
        <v>1</v>
      </c>
      <c r="BC900">
        <v>1</v>
      </c>
      <c r="BH900">
        <v>0</v>
      </c>
      <c r="BI900">
        <v>4</v>
      </c>
      <c r="BJ900" t="s">
        <v>145</v>
      </c>
      <c r="BM900">
        <v>0</v>
      </c>
      <c r="BN900">
        <v>0</v>
      </c>
      <c r="BP900">
        <v>0</v>
      </c>
      <c r="BQ900">
        <v>1</v>
      </c>
      <c r="BR900">
        <v>0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Z900">
        <v>70</v>
      </c>
      <c r="CA900">
        <v>10</v>
      </c>
      <c r="CE900">
        <v>0</v>
      </c>
      <c r="CF900">
        <v>0</v>
      </c>
      <c r="CG900">
        <v>0</v>
      </c>
      <c r="CM900">
        <v>0</v>
      </c>
      <c r="CO900">
        <v>0</v>
      </c>
      <c r="CP900">
        <f t="shared" ref="CP900:CP903" si="851">(P900+Q900+S900)</f>
        <v>106660</v>
      </c>
      <c r="CQ900">
        <f t="shared" ref="CQ900:CQ903" si="852">(AC900*BC900*AW900)</f>
        <v>378.74</v>
      </c>
      <c r="CR900">
        <f t="shared" ref="CR900:CR902" si="853">((((ET900)*BB900-(EU900)*BS900)+AE900*BS900)*AV900)</f>
        <v>91.52</v>
      </c>
      <c r="CS900">
        <f t="shared" ref="CS900:CS903" si="854">(AE900*BS900*AV900)</f>
        <v>42.09</v>
      </c>
      <c r="CT900">
        <f t="shared" ref="CT900:CT903" si="855">(AF900*BA900*AV900)</f>
        <v>63.04</v>
      </c>
      <c r="CU900">
        <f t="shared" ref="CU900:CU903" si="856">AG900</f>
        <v>0</v>
      </c>
      <c r="CV900">
        <f t="shared" ref="CV900:CV903" si="857">(AH900*AV900)</f>
        <v>0.23</v>
      </c>
      <c r="CW900">
        <f t="shared" ref="CW900:CW903" si="858">AI900</f>
        <v>0</v>
      </c>
      <c r="CX900">
        <f t="shared" ref="CX900:CX903" si="859">AJ900</f>
        <v>0</v>
      </c>
      <c r="CY900">
        <f t="shared" ref="CY900:CY903" si="860">((S900*BZ900)/100)</f>
        <v>8825.6</v>
      </c>
      <c r="CZ900">
        <f t="shared" ref="CZ900:CZ903" si="861">((S900*CA900)/100)</f>
        <v>1260.8</v>
      </c>
      <c r="DN900">
        <v>0</v>
      </c>
      <c r="DO900">
        <v>0</v>
      </c>
      <c r="DP900">
        <v>1</v>
      </c>
      <c r="DQ900">
        <v>1</v>
      </c>
      <c r="DU900">
        <v>1005</v>
      </c>
      <c r="DV900" t="s">
        <v>39</v>
      </c>
      <c r="DW900" t="s">
        <v>39</v>
      </c>
      <c r="DX900">
        <v>1</v>
      </c>
      <c r="EE900">
        <v>51761345</v>
      </c>
      <c r="EF900">
        <v>1</v>
      </c>
      <c r="EG900" t="s">
        <v>18</v>
      </c>
      <c r="EH900">
        <v>0</v>
      </c>
      <c r="EJ900">
        <v>4</v>
      </c>
      <c r="EK900">
        <v>0</v>
      </c>
      <c r="EL900" t="s">
        <v>146</v>
      </c>
      <c r="EM900" t="s">
        <v>147</v>
      </c>
      <c r="EQ900">
        <v>0</v>
      </c>
      <c r="ER900">
        <v>533.29999999999995</v>
      </c>
      <c r="ES900">
        <v>378.74</v>
      </c>
      <c r="ET900">
        <v>91.52</v>
      </c>
      <c r="EU900">
        <v>42.09</v>
      </c>
      <c r="EV900">
        <v>63.04</v>
      </c>
      <c r="EW900">
        <v>0.23</v>
      </c>
      <c r="EX900">
        <v>0</v>
      </c>
      <c r="EY900">
        <v>0</v>
      </c>
      <c r="FQ900">
        <v>0</v>
      </c>
      <c r="FR900">
        <f t="shared" ref="FR900:FR903" si="862">ROUND(IF(AND(BH900=3,BI900=3),P900,0),2)</f>
        <v>0</v>
      </c>
      <c r="FS900">
        <v>0</v>
      </c>
      <c r="FX900">
        <v>70</v>
      </c>
      <c r="FY900">
        <v>10</v>
      </c>
      <c r="GD900">
        <v>0</v>
      </c>
      <c r="GF900">
        <v>196493599</v>
      </c>
      <c r="GG900">
        <v>2</v>
      </c>
      <c r="GH900">
        <v>1</v>
      </c>
      <c r="GI900">
        <v>-2</v>
      </c>
      <c r="GJ900">
        <v>0</v>
      </c>
      <c r="GK900">
        <f>ROUND(R900*(R12)/100,2)</f>
        <v>9091.44</v>
      </c>
      <c r="GL900">
        <f t="shared" ref="GL900:GL903" si="863">ROUND(IF(AND(BH900=3,BI900=3,FS900&lt;&gt;0),P900,0),2)</f>
        <v>0</v>
      </c>
      <c r="GM900">
        <f t="shared" ref="GM900:GM901" si="864">ROUND(O900+X900+Y900+GK900,2)+GX900</f>
        <v>125837.84</v>
      </c>
      <c r="GN900">
        <f t="shared" ref="GN900:GN901" si="865">IF(OR(BI900=0,BI900=1),ROUND(O900+X900+Y900+GK900,2),0)</f>
        <v>0</v>
      </c>
      <c r="GO900">
        <f t="shared" ref="GO900:GO901" si="866">IF(BI900=2,ROUND(O900+X900+Y900+GK900,2),0)</f>
        <v>0</v>
      </c>
      <c r="GP900">
        <f t="shared" ref="GP900:GP901" si="867">IF(BI900=4,ROUND(O900+X900+Y900+GK900,2)+GX900,0)</f>
        <v>125837.84</v>
      </c>
      <c r="GR900">
        <v>0</v>
      </c>
      <c r="GS900">
        <v>3</v>
      </c>
      <c r="GT900">
        <v>0</v>
      </c>
      <c r="GV900">
        <f t="shared" ref="GV900:GV903" si="868">ROUND((GT900),6)</f>
        <v>0</v>
      </c>
      <c r="GW900">
        <v>1</v>
      </c>
      <c r="GX900">
        <f t="shared" ref="GX900:GX903" si="869">ROUND(HC900*I900,2)</f>
        <v>0</v>
      </c>
      <c r="HA900">
        <v>0</v>
      </c>
      <c r="HB900">
        <v>0</v>
      </c>
      <c r="HC900">
        <f t="shared" ref="HC900:HC903" si="870">GV900*GW900</f>
        <v>0</v>
      </c>
      <c r="IK900">
        <v>0</v>
      </c>
    </row>
    <row r="901" spans="1:245">
      <c r="A901">
        <v>18</v>
      </c>
      <c r="B901">
        <v>1</v>
      </c>
      <c r="C901">
        <v>3</v>
      </c>
      <c r="E901" t="s">
        <v>148</v>
      </c>
      <c r="F901" t="s">
        <v>149</v>
      </c>
      <c r="G901" t="s">
        <v>150</v>
      </c>
      <c r="H901" t="s">
        <v>151</v>
      </c>
      <c r="I901">
        <f>I900*J901</f>
        <v>-24</v>
      </c>
      <c r="J901">
        <v>-0.12</v>
      </c>
      <c r="K901">
        <v>-0.12</v>
      </c>
      <c r="O901">
        <f t="shared" si="831"/>
        <v>0</v>
      </c>
      <c r="P901">
        <f t="shared" si="832"/>
        <v>0</v>
      </c>
      <c r="Q901">
        <f t="shared" si="833"/>
        <v>0</v>
      </c>
      <c r="R901">
        <f t="shared" si="834"/>
        <v>0</v>
      </c>
      <c r="S901">
        <f t="shared" si="835"/>
        <v>0</v>
      </c>
      <c r="T901">
        <f t="shared" si="836"/>
        <v>0</v>
      </c>
      <c r="U901">
        <f t="shared" si="837"/>
        <v>0</v>
      </c>
      <c r="V901">
        <f t="shared" si="838"/>
        <v>0</v>
      </c>
      <c r="W901">
        <f t="shared" si="839"/>
        <v>0</v>
      </c>
      <c r="X901">
        <f t="shared" si="840"/>
        <v>0</v>
      </c>
      <c r="Y901">
        <f t="shared" si="841"/>
        <v>0</v>
      </c>
      <c r="AA901">
        <v>52146028</v>
      </c>
      <c r="AB901">
        <f t="shared" si="842"/>
        <v>0</v>
      </c>
      <c r="AC901">
        <f t="shared" si="843"/>
        <v>0</v>
      </c>
      <c r="AD901">
        <f t="shared" si="844"/>
        <v>0</v>
      </c>
      <c r="AE901">
        <f t="shared" si="845"/>
        <v>0</v>
      </c>
      <c r="AF901">
        <f t="shared" si="846"/>
        <v>0</v>
      </c>
      <c r="AG901">
        <f t="shared" si="847"/>
        <v>0</v>
      </c>
      <c r="AH901">
        <f t="shared" si="848"/>
        <v>0</v>
      </c>
      <c r="AI901">
        <f t="shared" si="849"/>
        <v>0</v>
      </c>
      <c r="AJ901">
        <f t="shared" si="850"/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70</v>
      </c>
      <c r="AU901">
        <v>10</v>
      </c>
      <c r="AV901">
        <v>1</v>
      </c>
      <c r="AW901">
        <v>1</v>
      </c>
      <c r="AZ901">
        <v>1</v>
      </c>
      <c r="BA901">
        <v>1</v>
      </c>
      <c r="BB901">
        <v>1</v>
      </c>
      <c r="BC901">
        <v>1</v>
      </c>
      <c r="BH901">
        <v>3</v>
      </c>
      <c r="BI901">
        <v>4</v>
      </c>
      <c r="BM901">
        <v>0</v>
      </c>
      <c r="BN901">
        <v>0</v>
      </c>
      <c r="BP901">
        <v>0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Z901">
        <v>70</v>
      </c>
      <c r="CA901">
        <v>10</v>
      </c>
      <c r="CE901">
        <v>0</v>
      </c>
      <c r="CF901">
        <v>0</v>
      </c>
      <c r="CG901">
        <v>0</v>
      </c>
      <c r="CM901">
        <v>0</v>
      </c>
      <c r="CO901">
        <v>0</v>
      </c>
      <c r="CP901">
        <f t="shared" si="851"/>
        <v>0</v>
      </c>
      <c r="CQ901">
        <f t="shared" si="852"/>
        <v>0</v>
      </c>
      <c r="CR901">
        <f t="shared" si="853"/>
        <v>0</v>
      </c>
      <c r="CS901">
        <f t="shared" si="854"/>
        <v>0</v>
      </c>
      <c r="CT901">
        <f t="shared" si="855"/>
        <v>0</v>
      </c>
      <c r="CU901">
        <f t="shared" si="856"/>
        <v>0</v>
      </c>
      <c r="CV901">
        <f t="shared" si="857"/>
        <v>0</v>
      </c>
      <c r="CW901">
        <f t="shared" si="858"/>
        <v>0</v>
      </c>
      <c r="CX901">
        <f t="shared" si="859"/>
        <v>0</v>
      </c>
      <c r="CY901">
        <f t="shared" si="860"/>
        <v>0</v>
      </c>
      <c r="CZ901">
        <f t="shared" si="861"/>
        <v>0</v>
      </c>
      <c r="DN901">
        <v>0</v>
      </c>
      <c r="DO901">
        <v>0</v>
      </c>
      <c r="DP901">
        <v>1</v>
      </c>
      <c r="DQ901">
        <v>1</v>
      </c>
      <c r="DU901">
        <v>1009</v>
      </c>
      <c r="DV901" t="s">
        <v>151</v>
      </c>
      <c r="DW901" t="s">
        <v>151</v>
      </c>
      <c r="DX901">
        <v>1000</v>
      </c>
      <c r="EE901">
        <v>51761345</v>
      </c>
      <c r="EF901">
        <v>1</v>
      </c>
      <c r="EG901" t="s">
        <v>18</v>
      </c>
      <c r="EH901">
        <v>0</v>
      </c>
      <c r="EJ901">
        <v>4</v>
      </c>
      <c r="EK901">
        <v>0</v>
      </c>
      <c r="EL901" t="s">
        <v>146</v>
      </c>
      <c r="EM901" t="s">
        <v>147</v>
      </c>
      <c r="EQ901">
        <v>32768</v>
      </c>
      <c r="ER901">
        <v>0</v>
      </c>
      <c r="ES901">
        <v>0</v>
      </c>
      <c r="ET901">
        <v>0</v>
      </c>
      <c r="EU901">
        <v>0</v>
      </c>
      <c r="EV901">
        <v>0</v>
      </c>
      <c r="EW901">
        <v>0</v>
      </c>
      <c r="EX901">
        <v>0</v>
      </c>
      <c r="FQ901">
        <v>0</v>
      </c>
      <c r="FR901">
        <f t="shared" si="862"/>
        <v>0</v>
      </c>
      <c r="FS901">
        <v>0</v>
      </c>
      <c r="FX901">
        <v>70</v>
      </c>
      <c r="FY901">
        <v>10</v>
      </c>
      <c r="GD901">
        <v>0</v>
      </c>
      <c r="GF901">
        <v>1489638031</v>
      </c>
      <c r="GG901">
        <v>2</v>
      </c>
      <c r="GH901">
        <v>1</v>
      </c>
      <c r="GI901">
        <v>-2</v>
      </c>
      <c r="GJ901">
        <v>0</v>
      </c>
      <c r="GK901">
        <f>ROUND(R901*(R12)/100,2)</f>
        <v>0</v>
      </c>
      <c r="GL901">
        <f t="shared" si="863"/>
        <v>0</v>
      </c>
      <c r="GM901">
        <f t="shared" si="864"/>
        <v>0</v>
      </c>
      <c r="GN901">
        <f t="shared" si="865"/>
        <v>0</v>
      </c>
      <c r="GO901">
        <f t="shared" si="866"/>
        <v>0</v>
      </c>
      <c r="GP901">
        <f t="shared" si="867"/>
        <v>0</v>
      </c>
      <c r="GR901">
        <v>0</v>
      </c>
      <c r="GS901">
        <v>3</v>
      </c>
      <c r="GT901">
        <v>0</v>
      </c>
      <c r="GV901">
        <f t="shared" si="868"/>
        <v>0</v>
      </c>
      <c r="GW901">
        <v>1</v>
      </c>
      <c r="GX901">
        <f t="shared" si="869"/>
        <v>0</v>
      </c>
      <c r="HA901">
        <v>0</v>
      </c>
      <c r="HB901">
        <v>0</v>
      </c>
      <c r="HC901">
        <f t="shared" si="870"/>
        <v>0</v>
      </c>
      <c r="IK901">
        <v>0</v>
      </c>
    </row>
    <row r="902" spans="1:245">
      <c r="A902">
        <v>17</v>
      </c>
      <c r="B902">
        <v>1</v>
      </c>
      <c r="D902">
        <f>ROW(EtalonRes!A209)</f>
        <v>209</v>
      </c>
      <c r="E902" t="s">
        <v>152</v>
      </c>
      <c r="F902" t="s">
        <v>153</v>
      </c>
      <c r="G902" t="s">
        <v>227</v>
      </c>
      <c r="H902" t="s">
        <v>151</v>
      </c>
      <c r="I902">
        <f>ROUND(24*0.8,9)</f>
        <v>19.2</v>
      </c>
      <c r="J902">
        <v>0</v>
      </c>
      <c r="K902">
        <f>ROUND(24*0.8,9)</f>
        <v>19.2</v>
      </c>
      <c r="O902">
        <f t="shared" si="831"/>
        <v>1175.42</v>
      </c>
      <c r="P902">
        <f t="shared" si="832"/>
        <v>0</v>
      </c>
      <c r="Q902">
        <f t="shared" si="833"/>
        <v>1175.42</v>
      </c>
      <c r="R902">
        <f t="shared" si="834"/>
        <v>633.79</v>
      </c>
      <c r="S902">
        <f t="shared" si="835"/>
        <v>0</v>
      </c>
      <c r="T902">
        <f t="shared" si="836"/>
        <v>0</v>
      </c>
      <c r="U902">
        <f t="shared" si="837"/>
        <v>0</v>
      </c>
      <c r="V902">
        <f t="shared" si="838"/>
        <v>0</v>
      </c>
      <c r="W902">
        <f t="shared" si="839"/>
        <v>0</v>
      </c>
      <c r="X902">
        <f t="shared" si="840"/>
        <v>0</v>
      </c>
      <c r="Y902">
        <f t="shared" si="841"/>
        <v>0</v>
      </c>
      <c r="AA902">
        <v>52146028</v>
      </c>
      <c r="AB902">
        <f t="shared" si="842"/>
        <v>61.22</v>
      </c>
      <c r="AC902">
        <f t="shared" si="843"/>
        <v>0</v>
      </c>
      <c r="AD902">
        <f t="shared" si="844"/>
        <v>61.22</v>
      </c>
      <c r="AE902">
        <f t="shared" si="845"/>
        <v>33.01</v>
      </c>
      <c r="AF902">
        <f t="shared" si="846"/>
        <v>0</v>
      </c>
      <c r="AG902">
        <f t="shared" si="847"/>
        <v>0</v>
      </c>
      <c r="AH902">
        <f t="shared" si="848"/>
        <v>0</v>
      </c>
      <c r="AI902">
        <f t="shared" si="849"/>
        <v>0</v>
      </c>
      <c r="AJ902">
        <f t="shared" si="850"/>
        <v>0</v>
      </c>
      <c r="AK902">
        <v>61.22</v>
      </c>
      <c r="AL902">
        <v>0</v>
      </c>
      <c r="AM902">
        <v>61.22</v>
      </c>
      <c r="AN902">
        <v>33.01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1</v>
      </c>
      <c r="AZ902">
        <v>1</v>
      </c>
      <c r="BA902">
        <v>1</v>
      </c>
      <c r="BB902">
        <v>1</v>
      </c>
      <c r="BC902">
        <v>1</v>
      </c>
      <c r="BH902">
        <v>0</v>
      </c>
      <c r="BI902">
        <v>4</v>
      </c>
      <c r="BJ902" t="s">
        <v>155</v>
      </c>
      <c r="BM902">
        <v>1</v>
      </c>
      <c r="BN902">
        <v>0</v>
      </c>
      <c r="BP902">
        <v>0</v>
      </c>
      <c r="BQ902">
        <v>1</v>
      </c>
      <c r="BR902">
        <v>0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Z902">
        <v>0</v>
      </c>
      <c r="CA902">
        <v>0</v>
      </c>
      <c r="CE902">
        <v>0</v>
      </c>
      <c r="CF902">
        <v>0</v>
      </c>
      <c r="CG902">
        <v>0</v>
      </c>
      <c r="CM902">
        <v>0</v>
      </c>
      <c r="CO902">
        <v>0</v>
      </c>
      <c r="CP902">
        <f t="shared" si="851"/>
        <v>1175.42</v>
      </c>
      <c r="CQ902">
        <f t="shared" si="852"/>
        <v>0</v>
      </c>
      <c r="CR902">
        <f t="shared" si="853"/>
        <v>61.22</v>
      </c>
      <c r="CS902">
        <f t="shared" si="854"/>
        <v>33.01</v>
      </c>
      <c r="CT902">
        <f t="shared" si="855"/>
        <v>0</v>
      </c>
      <c r="CU902">
        <f t="shared" si="856"/>
        <v>0</v>
      </c>
      <c r="CV902">
        <f t="shared" si="857"/>
        <v>0</v>
      </c>
      <c r="CW902">
        <f t="shared" si="858"/>
        <v>0</v>
      </c>
      <c r="CX902">
        <f t="shared" si="859"/>
        <v>0</v>
      </c>
      <c r="CY902">
        <f t="shared" si="860"/>
        <v>0</v>
      </c>
      <c r="CZ902">
        <f t="shared" si="861"/>
        <v>0</v>
      </c>
      <c r="DN902">
        <v>0</v>
      </c>
      <c r="DO902">
        <v>0</v>
      </c>
      <c r="DP902">
        <v>1</v>
      </c>
      <c r="DQ902">
        <v>1</v>
      </c>
      <c r="DU902">
        <v>1009</v>
      </c>
      <c r="DV902" t="s">
        <v>151</v>
      </c>
      <c r="DW902" t="s">
        <v>151</v>
      </c>
      <c r="DX902">
        <v>1000</v>
      </c>
      <c r="EE902">
        <v>51761347</v>
      </c>
      <c r="EF902">
        <v>1</v>
      </c>
      <c r="EG902" t="s">
        <v>18</v>
      </c>
      <c r="EH902">
        <v>0</v>
      </c>
      <c r="EJ902">
        <v>4</v>
      </c>
      <c r="EK902">
        <v>1</v>
      </c>
      <c r="EL902" t="s">
        <v>156</v>
      </c>
      <c r="EM902" t="s">
        <v>147</v>
      </c>
      <c r="EQ902">
        <v>0</v>
      </c>
      <c r="ER902">
        <v>61.22</v>
      </c>
      <c r="ES902">
        <v>0</v>
      </c>
      <c r="ET902">
        <v>61.22</v>
      </c>
      <c r="EU902">
        <v>33.01</v>
      </c>
      <c r="EV902">
        <v>0</v>
      </c>
      <c r="EW902">
        <v>0</v>
      </c>
      <c r="EX902">
        <v>0</v>
      </c>
      <c r="EY902">
        <v>0</v>
      </c>
      <c r="FQ902">
        <v>0</v>
      </c>
      <c r="FR902">
        <f t="shared" si="862"/>
        <v>0</v>
      </c>
      <c r="FS902">
        <v>0</v>
      </c>
      <c r="FX902">
        <v>0</v>
      </c>
      <c r="FY902">
        <v>0</v>
      </c>
      <c r="GD902">
        <v>1</v>
      </c>
      <c r="GF902">
        <v>1602572179</v>
      </c>
      <c r="GG902">
        <v>2</v>
      </c>
      <c r="GH902">
        <v>1</v>
      </c>
      <c r="GI902">
        <v>-2</v>
      </c>
      <c r="GJ902">
        <v>0</v>
      </c>
      <c r="GK902">
        <v>0</v>
      </c>
      <c r="GL902">
        <f t="shared" si="863"/>
        <v>0</v>
      </c>
      <c r="GM902">
        <f t="shared" ref="GM902:GM903" si="871">ROUND(O902+X902+Y902,2)+GX902</f>
        <v>1175.42</v>
      </c>
      <c r="GN902">
        <f t="shared" ref="GN902:GN903" si="872">IF(OR(BI902=0,BI902=1),ROUND(O902+X902+Y902,2),0)</f>
        <v>0</v>
      </c>
      <c r="GO902">
        <f t="shared" ref="GO902:GO903" si="873">IF(BI902=2,ROUND(O902+X902+Y902,2),0)</f>
        <v>0</v>
      </c>
      <c r="GP902">
        <f t="shared" ref="GP902:GP903" si="874">IF(BI902=4,ROUND(O902+X902+Y902,2)+GX902,0)</f>
        <v>1175.42</v>
      </c>
      <c r="GR902">
        <v>0</v>
      </c>
      <c r="GS902">
        <v>3</v>
      </c>
      <c r="GT902">
        <v>0</v>
      </c>
      <c r="GV902">
        <f t="shared" si="868"/>
        <v>0</v>
      </c>
      <c r="GW902">
        <v>1</v>
      </c>
      <c r="GX902">
        <f t="shared" si="869"/>
        <v>0</v>
      </c>
      <c r="HA902">
        <v>0</v>
      </c>
      <c r="HB902">
        <v>0</v>
      </c>
      <c r="HC902">
        <f t="shared" si="870"/>
        <v>0</v>
      </c>
      <c r="IK902">
        <v>0</v>
      </c>
    </row>
    <row r="903" spans="1:245">
      <c r="A903">
        <v>17</v>
      </c>
      <c r="B903">
        <v>1</v>
      </c>
      <c r="D903">
        <f>ROW(EtalonRes!A211)</f>
        <v>211</v>
      </c>
      <c r="E903" t="s">
        <v>157</v>
      </c>
      <c r="F903" t="s">
        <v>158</v>
      </c>
      <c r="G903" t="s">
        <v>159</v>
      </c>
      <c r="H903" t="s">
        <v>151</v>
      </c>
      <c r="I903">
        <f>ROUND(I902,9)</f>
        <v>19.2</v>
      </c>
      <c r="J903">
        <v>0</v>
      </c>
      <c r="K903">
        <f>ROUND(I902,9)</f>
        <v>19.2</v>
      </c>
      <c r="O903">
        <f t="shared" si="831"/>
        <v>28387.01</v>
      </c>
      <c r="P903">
        <f t="shared" si="832"/>
        <v>0</v>
      </c>
      <c r="Q903">
        <f t="shared" si="833"/>
        <v>28387.01</v>
      </c>
      <c r="R903">
        <f t="shared" si="834"/>
        <v>15314.69</v>
      </c>
      <c r="S903">
        <f t="shared" si="835"/>
        <v>0</v>
      </c>
      <c r="T903">
        <f t="shared" si="836"/>
        <v>0</v>
      </c>
      <c r="U903">
        <f t="shared" si="837"/>
        <v>0</v>
      </c>
      <c r="V903">
        <f t="shared" si="838"/>
        <v>0</v>
      </c>
      <c r="W903">
        <f t="shared" si="839"/>
        <v>0</v>
      </c>
      <c r="X903">
        <f t="shared" si="840"/>
        <v>0</v>
      </c>
      <c r="Y903">
        <f t="shared" si="841"/>
        <v>0</v>
      </c>
      <c r="AA903">
        <v>52146028</v>
      </c>
      <c r="AB903">
        <f t="shared" si="842"/>
        <v>1478.49</v>
      </c>
      <c r="AC903">
        <f t="shared" si="843"/>
        <v>0</v>
      </c>
      <c r="AD903">
        <f>ROUND(((((ET903*51))-((EU903*51)))+AE903),6)</f>
        <v>1478.49</v>
      </c>
      <c r="AE903">
        <f>ROUND(((EU903*51)),6)</f>
        <v>797.64</v>
      </c>
      <c r="AF903">
        <f>ROUND(((EV903*51)),6)</f>
        <v>0</v>
      </c>
      <c r="AG903">
        <f t="shared" si="847"/>
        <v>0</v>
      </c>
      <c r="AH903">
        <f>((EW903*51))</f>
        <v>0</v>
      </c>
      <c r="AI903">
        <f>((EX903*51))</f>
        <v>0</v>
      </c>
      <c r="AJ903">
        <f t="shared" si="850"/>
        <v>0</v>
      </c>
      <c r="AK903">
        <v>28.99</v>
      </c>
      <c r="AL903">
        <v>0</v>
      </c>
      <c r="AM903">
        <v>28.99</v>
      </c>
      <c r="AN903">
        <v>15.64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1</v>
      </c>
      <c r="AZ903">
        <v>1</v>
      </c>
      <c r="BA903">
        <v>1</v>
      </c>
      <c r="BB903">
        <v>1</v>
      </c>
      <c r="BC903">
        <v>1</v>
      </c>
      <c r="BH903">
        <v>0</v>
      </c>
      <c r="BI903">
        <v>4</v>
      </c>
      <c r="BJ903" t="s">
        <v>160</v>
      </c>
      <c r="BM903">
        <v>1</v>
      </c>
      <c r="BN903">
        <v>0</v>
      </c>
      <c r="BP903">
        <v>0</v>
      </c>
      <c r="BQ903">
        <v>1</v>
      </c>
      <c r="BR903">
        <v>0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Z903">
        <v>0</v>
      </c>
      <c r="CA903">
        <v>0</v>
      </c>
      <c r="CE903">
        <v>0</v>
      </c>
      <c r="CF903">
        <v>0</v>
      </c>
      <c r="CG903">
        <v>0</v>
      </c>
      <c r="CM903">
        <v>0</v>
      </c>
      <c r="CO903">
        <v>0</v>
      </c>
      <c r="CP903">
        <f t="shared" si="851"/>
        <v>28387.01</v>
      </c>
      <c r="CQ903">
        <f t="shared" si="852"/>
        <v>0</v>
      </c>
      <c r="CR903">
        <f>(((((ET903*51))*BB903-((EU903*51))*BS903)+AE903*BS903)*AV903)</f>
        <v>1478.49</v>
      </c>
      <c r="CS903">
        <f t="shared" si="854"/>
        <v>797.64</v>
      </c>
      <c r="CT903">
        <f t="shared" si="855"/>
        <v>0</v>
      </c>
      <c r="CU903">
        <f t="shared" si="856"/>
        <v>0</v>
      </c>
      <c r="CV903">
        <f t="shared" si="857"/>
        <v>0</v>
      </c>
      <c r="CW903">
        <f t="shared" si="858"/>
        <v>0</v>
      </c>
      <c r="CX903">
        <f t="shared" si="859"/>
        <v>0</v>
      </c>
      <c r="CY903">
        <f t="shared" si="860"/>
        <v>0</v>
      </c>
      <c r="CZ903">
        <f t="shared" si="861"/>
        <v>0</v>
      </c>
      <c r="DE903" t="s">
        <v>161</v>
      </c>
      <c r="DF903" t="s">
        <v>161</v>
      </c>
      <c r="DG903" t="s">
        <v>161</v>
      </c>
      <c r="DI903" t="s">
        <v>161</v>
      </c>
      <c r="DJ903" t="s">
        <v>161</v>
      </c>
      <c r="DN903">
        <v>0</v>
      </c>
      <c r="DO903">
        <v>0</v>
      </c>
      <c r="DP903">
        <v>1</v>
      </c>
      <c r="DQ903">
        <v>1</v>
      </c>
      <c r="DU903">
        <v>1009</v>
      </c>
      <c r="DV903" t="s">
        <v>151</v>
      </c>
      <c r="DW903" t="s">
        <v>151</v>
      </c>
      <c r="DX903">
        <v>1000</v>
      </c>
      <c r="EE903">
        <v>51761347</v>
      </c>
      <c r="EF903">
        <v>1</v>
      </c>
      <c r="EG903" t="s">
        <v>18</v>
      </c>
      <c r="EH903">
        <v>0</v>
      </c>
      <c r="EJ903">
        <v>4</v>
      </c>
      <c r="EK903">
        <v>1</v>
      </c>
      <c r="EL903" t="s">
        <v>156</v>
      </c>
      <c r="EM903" t="s">
        <v>147</v>
      </c>
      <c r="EQ903">
        <v>0</v>
      </c>
      <c r="ER903">
        <v>28.99</v>
      </c>
      <c r="ES903">
        <v>0</v>
      </c>
      <c r="ET903">
        <v>28.99</v>
      </c>
      <c r="EU903">
        <v>15.64</v>
      </c>
      <c r="EV903">
        <v>0</v>
      </c>
      <c r="EW903">
        <v>0</v>
      </c>
      <c r="EX903">
        <v>0</v>
      </c>
      <c r="EY903">
        <v>0</v>
      </c>
      <c r="FQ903">
        <v>0</v>
      </c>
      <c r="FR903">
        <f t="shared" si="862"/>
        <v>0</v>
      </c>
      <c r="FS903">
        <v>0</v>
      </c>
      <c r="FX903">
        <v>0</v>
      </c>
      <c r="FY903">
        <v>0</v>
      </c>
      <c r="GD903">
        <v>1</v>
      </c>
      <c r="GF903">
        <v>-1355325295</v>
      </c>
      <c r="GG903">
        <v>2</v>
      </c>
      <c r="GH903">
        <v>1</v>
      </c>
      <c r="GI903">
        <v>-2</v>
      </c>
      <c r="GJ903">
        <v>0</v>
      </c>
      <c r="GK903">
        <v>0</v>
      </c>
      <c r="GL903">
        <f t="shared" si="863"/>
        <v>0</v>
      </c>
      <c r="GM903">
        <f t="shared" si="871"/>
        <v>28387.01</v>
      </c>
      <c r="GN903">
        <f t="shared" si="872"/>
        <v>0</v>
      </c>
      <c r="GO903">
        <f t="shared" si="873"/>
        <v>0</v>
      </c>
      <c r="GP903">
        <f t="shared" si="874"/>
        <v>28387.01</v>
      </c>
      <c r="GR903">
        <v>0</v>
      </c>
      <c r="GS903">
        <v>3</v>
      </c>
      <c r="GT903">
        <v>0</v>
      </c>
      <c r="GV903">
        <f t="shared" si="868"/>
        <v>0</v>
      </c>
      <c r="GW903">
        <v>1</v>
      </c>
      <c r="GX903">
        <f t="shared" si="869"/>
        <v>0</v>
      </c>
      <c r="HA903">
        <v>0</v>
      </c>
      <c r="HB903">
        <v>0</v>
      </c>
      <c r="HC903">
        <f t="shared" si="870"/>
        <v>0</v>
      </c>
      <c r="IK903">
        <v>0</v>
      </c>
    </row>
    <row r="905" spans="1:245">
      <c r="A905" s="53">
        <v>51</v>
      </c>
      <c r="B905" s="53">
        <f>B896</f>
        <v>1</v>
      </c>
      <c r="C905" s="53">
        <f>A896</f>
        <v>5</v>
      </c>
      <c r="D905" s="53">
        <f>ROW(A896)</f>
        <v>896</v>
      </c>
      <c r="E905" s="53"/>
      <c r="F905" s="53" t="str">
        <f>IF(F896&lt;&gt;"",F896,"")</f>
        <v>Новый подраздел</v>
      </c>
      <c r="G905" s="53" t="str">
        <f>IF(G896&lt;&gt;"",G896,"")</f>
        <v>Ремонт асфальтобетонного покрытия - 200,0 м2</v>
      </c>
      <c r="H905" s="53">
        <v>0</v>
      </c>
      <c r="I905" s="53"/>
      <c r="J905" s="53"/>
      <c r="K905" s="53"/>
      <c r="L905" s="53"/>
      <c r="M905" s="53"/>
      <c r="N905" s="53"/>
      <c r="O905" s="53">
        <f t="shared" ref="O905:T905" si="875">ROUND(AB905,2)</f>
        <v>136222.43</v>
      </c>
      <c r="P905" s="53">
        <f t="shared" si="875"/>
        <v>75748</v>
      </c>
      <c r="Q905" s="53">
        <f t="shared" si="875"/>
        <v>47866.43</v>
      </c>
      <c r="R905" s="53">
        <f t="shared" si="875"/>
        <v>24366.48</v>
      </c>
      <c r="S905" s="53">
        <f t="shared" si="875"/>
        <v>12608</v>
      </c>
      <c r="T905" s="53">
        <f t="shared" si="875"/>
        <v>0</v>
      </c>
      <c r="U905" s="53">
        <f>AH905</f>
        <v>46</v>
      </c>
      <c r="V905" s="53">
        <f>AI905</f>
        <v>0</v>
      </c>
      <c r="W905" s="53">
        <f>ROUND(AJ905,2)</f>
        <v>0</v>
      </c>
      <c r="X905" s="53">
        <f>ROUND(AK905,2)</f>
        <v>8825.6</v>
      </c>
      <c r="Y905" s="53">
        <f>ROUND(AL905,2)</f>
        <v>1260.8</v>
      </c>
      <c r="Z905" s="53"/>
      <c r="AA905" s="53"/>
      <c r="AB905" s="53">
        <f>ROUND(SUMIF(AA900:AA903,"=52146028",O900:O903),2)</f>
        <v>136222.43</v>
      </c>
      <c r="AC905" s="53">
        <f>ROUND(SUMIF(AA900:AA903,"=52146028",P900:P903),2)</f>
        <v>75748</v>
      </c>
      <c r="AD905" s="53">
        <f>ROUND(SUMIF(AA900:AA903,"=52146028",Q900:Q903),2)</f>
        <v>47866.43</v>
      </c>
      <c r="AE905" s="53">
        <f>ROUND(SUMIF(AA900:AA903,"=52146028",R900:R903),2)</f>
        <v>24366.48</v>
      </c>
      <c r="AF905" s="53">
        <f>ROUND(SUMIF(AA900:AA903,"=52146028",S900:S903),2)</f>
        <v>12608</v>
      </c>
      <c r="AG905" s="53">
        <f>ROUND(SUMIF(AA900:AA903,"=52146028",T900:T903),2)</f>
        <v>0</v>
      </c>
      <c r="AH905" s="53">
        <f>SUMIF(AA900:AA903,"=52146028",U900:U903)</f>
        <v>46</v>
      </c>
      <c r="AI905" s="53">
        <f>SUMIF(AA900:AA903,"=52146028",V900:V903)</f>
        <v>0</v>
      </c>
      <c r="AJ905" s="53">
        <f>ROUND(SUMIF(AA900:AA903,"=52146028",W900:W903),2)</f>
        <v>0</v>
      </c>
      <c r="AK905" s="53">
        <f>ROUND(SUMIF(AA900:AA903,"=52146028",X900:X903),2)</f>
        <v>8825.6</v>
      </c>
      <c r="AL905" s="53">
        <f>ROUND(SUMIF(AA900:AA903,"=52146028",Y900:Y903),2)</f>
        <v>1260.8</v>
      </c>
      <c r="AM905" s="53"/>
      <c r="AN905" s="53"/>
      <c r="AO905" s="53">
        <f t="shared" ref="AO905:BD905" si="876">ROUND(BX905,2)</f>
        <v>0</v>
      </c>
      <c r="AP905" s="53">
        <f t="shared" si="876"/>
        <v>0</v>
      </c>
      <c r="AQ905" s="53">
        <f t="shared" si="876"/>
        <v>0</v>
      </c>
      <c r="AR905" s="53">
        <f t="shared" si="876"/>
        <v>155400.26999999999</v>
      </c>
      <c r="AS905" s="53">
        <f t="shared" si="876"/>
        <v>0</v>
      </c>
      <c r="AT905" s="53">
        <f t="shared" si="876"/>
        <v>0</v>
      </c>
      <c r="AU905" s="53">
        <f t="shared" si="876"/>
        <v>155400.26999999999</v>
      </c>
      <c r="AV905" s="53">
        <f t="shared" si="876"/>
        <v>75748</v>
      </c>
      <c r="AW905" s="53">
        <f t="shared" si="876"/>
        <v>75748</v>
      </c>
      <c r="AX905" s="53">
        <f t="shared" si="876"/>
        <v>0</v>
      </c>
      <c r="AY905" s="53">
        <f t="shared" si="876"/>
        <v>75748</v>
      </c>
      <c r="AZ905" s="53">
        <f t="shared" si="876"/>
        <v>0</v>
      </c>
      <c r="BA905" s="53">
        <f t="shared" si="876"/>
        <v>0</v>
      </c>
      <c r="BB905" s="53">
        <f t="shared" si="876"/>
        <v>0</v>
      </c>
      <c r="BC905" s="53">
        <f t="shared" si="876"/>
        <v>0</v>
      </c>
      <c r="BD905" s="53">
        <f t="shared" si="876"/>
        <v>0</v>
      </c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>
        <f>ROUND(SUMIF(AA900:AA903,"=52146028",FQ900:FQ903),2)</f>
        <v>0</v>
      </c>
      <c r="BY905" s="53">
        <f>ROUND(SUMIF(AA900:AA903,"=52146028",FR900:FR903),2)</f>
        <v>0</v>
      </c>
      <c r="BZ905" s="53">
        <f>ROUND(SUMIF(AA900:AA903,"=52146028",GL900:GL903),2)</f>
        <v>0</v>
      </c>
      <c r="CA905" s="53">
        <f>ROUND(SUMIF(AA900:AA903,"=52146028",GM900:GM903),2)</f>
        <v>155400.26999999999</v>
      </c>
      <c r="CB905" s="53">
        <f>ROUND(SUMIF(AA900:AA903,"=52146028",GN900:GN903),2)</f>
        <v>0</v>
      </c>
      <c r="CC905" s="53">
        <f>ROUND(SUMIF(AA900:AA903,"=52146028",GO900:GO903),2)</f>
        <v>0</v>
      </c>
      <c r="CD905" s="53">
        <f>ROUND(SUMIF(AA900:AA903,"=52146028",GP900:GP903),2)</f>
        <v>155400.26999999999</v>
      </c>
      <c r="CE905" s="53">
        <f>AC905-BX905</f>
        <v>75748</v>
      </c>
      <c r="CF905" s="53">
        <f>AC905-BY905</f>
        <v>75748</v>
      </c>
      <c r="CG905" s="53">
        <f>BX905-BZ905</f>
        <v>0</v>
      </c>
      <c r="CH905" s="53">
        <f>AC905-BX905-BY905+BZ905</f>
        <v>75748</v>
      </c>
      <c r="CI905" s="53">
        <f>BY905-BZ905</f>
        <v>0</v>
      </c>
      <c r="CJ905" s="53">
        <f>ROUND(SUMIF(AA900:AA903,"=52146028",GX900:GX903),2)</f>
        <v>0</v>
      </c>
      <c r="CK905" s="53">
        <f>ROUND(SUMIF(AA900:AA903,"=52146028",GY900:GY903),2)</f>
        <v>0</v>
      </c>
      <c r="CL905" s="53">
        <f>ROUND(SUMIF(AA900:AA903,"=52146028",GZ900:GZ903),2)</f>
        <v>0</v>
      </c>
      <c r="CM905" s="53">
        <f>ROUND(SUMIF(AA900:AA903,"=52146028",HD900:HD903),2)</f>
        <v>0</v>
      </c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  <c r="DR905" s="54"/>
      <c r="DS905" s="54"/>
      <c r="DT905" s="54"/>
      <c r="DU905" s="54"/>
      <c r="DV905" s="54"/>
      <c r="DW905" s="54"/>
      <c r="DX905" s="54"/>
      <c r="DY905" s="54"/>
      <c r="DZ905" s="54"/>
      <c r="EA905" s="54"/>
      <c r="EB905" s="54"/>
      <c r="EC905" s="54"/>
      <c r="ED905" s="54"/>
      <c r="EE905" s="54"/>
      <c r="EF905" s="54"/>
      <c r="EG905" s="54"/>
      <c r="EH905" s="54"/>
      <c r="EI905" s="54"/>
      <c r="EJ905" s="54"/>
      <c r="EK905" s="54"/>
      <c r="EL905" s="54"/>
      <c r="EM905" s="54"/>
      <c r="EN905" s="54"/>
      <c r="EO905" s="54"/>
      <c r="EP905" s="54"/>
      <c r="EQ905" s="54"/>
      <c r="ER905" s="54"/>
      <c r="ES905" s="54"/>
      <c r="ET905" s="54"/>
      <c r="EU905" s="54"/>
      <c r="EV905" s="54"/>
      <c r="EW905" s="54"/>
      <c r="EX905" s="54"/>
      <c r="EY905" s="54"/>
      <c r="EZ905" s="54"/>
      <c r="FA905" s="54"/>
      <c r="FB905" s="54"/>
      <c r="FC905" s="54"/>
      <c r="FD905" s="54"/>
      <c r="FE905" s="54"/>
      <c r="FF905" s="54"/>
      <c r="FG905" s="54"/>
      <c r="FH905" s="54"/>
      <c r="FI905" s="54"/>
      <c r="FJ905" s="54"/>
      <c r="FK905" s="54"/>
      <c r="FL905" s="54"/>
      <c r="FM905" s="54"/>
      <c r="FN905" s="54"/>
      <c r="FO905" s="54"/>
      <c r="FP905" s="54"/>
      <c r="FQ905" s="54"/>
      <c r="FR905" s="54"/>
      <c r="FS905" s="54"/>
      <c r="FT905" s="54"/>
      <c r="FU905" s="54"/>
      <c r="FV905" s="54"/>
      <c r="FW905" s="54"/>
      <c r="FX905" s="54"/>
      <c r="FY905" s="54"/>
      <c r="FZ905" s="54"/>
      <c r="GA905" s="54"/>
      <c r="GB905" s="54"/>
      <c r="GC905" s="54"/>
      <c r="GD905" s="54"/>
      <c r="GE905" s="54"/>
      <c r="GF905" s="54"/>
      <c r="GG905" s="54"/>
      <c r="GH905" s="54"/>
      <c r="GI905" s="54"/>
      <c r="GJ905" s="54"/>
      <c r="GK905" s="54"/>
      <c r="GL905" s="54"/>
      <c r="GM905" s="54"/>
      <c r="GN905" s="54"/>
      <c r="GO905" s="54"/>
      <c r="GP905" s="54"/>
      <c r="GQ905" s="54"/>
      <c r="GR905" s="54"/>
      <c r="GS905" s="54"/>
      <c r="GT905" s="54"/>
      <c r="GU905" s="54"/>
      <c r="GV905" s="54"/>
      <c r="GW905" s="54"/>
      <c r="GX905" s="54">
        <v>0</v>
      </c>
    </row>
    <row r="907" spans="1:245">
      <c r="A907" s="55">
        <v>50</v>
      </c>
      <c r="B907" s="55">
        <v>0</v>
      </c>
      <c r="C907" s="55">
        <v>0</v>
      </c>
      <c r="D907" s="55">
        <v>1</v>
      </c>
      <c r="E907" s="55">
        <v>201</v>
      </c>
      <c r="F907" s="55">
        <f>ROUND(Source!O905,O907)</f>
        <v>136222.43</v>
      </c>
      <c r="G907" s="55" t="s">
        <v>162</v>
      </c>
      <c r="H907" s="55" t="s">
        <v>163</v>
      </c>
      <c r="I907" s="55"/>
      <c r="J907" s="55"/>
      <c r="K907" s="55">
        <v>201</v>
      </c>
      <c r="L907" s="55">
        <v>1</v>
      </c>
      <c r="M907" s="55">
        <v>3</v>
      </c>
      <c r="N907" s="55"/>
      <c r="O907" s="55">
        <v>2</v>
      </c>
      <c r="P907" s="55"/>
      <c r="Q907" s="55"/>
      <c r="R907" s="55"/>
      <c r="S907" s="55"/>
      <c r="T907" s="55"/>
      <c r="U907" s="55"/>
      <c r="V907" s="55"/>
      <c r="W907" s="55">
        <v>136222.43</v>
      </c>
      <c r="X907" s="55">
        <v>1</v>
      </c>
      <c r="Y907" s="55">
        <v>136222.43</v>
      </c>
      <c r="Z907" s="55"/>
      <c r="AA907" s="55"/>
      <c r="AB907" s="55"/>
    </row>
    <row r="908" spans="1:245">
      <c r="A908" s="55">
        <v>50</v>
      </c>
      <c r="B908" s="55">
        <v>0</v>
      </c>
      <c r="C908" s="55">
        <v>0</v>
      </c>
      <c r="D908" s="55">
        <v>1</v>
      </c>
      <c r="E908" s="55">
        <v>202</v>
      </c>
      <c r="F908" s="55">
        <f>ROUND(Source!P905,O908)</f>
        <v>75748</v>
      </c>
      <c r="G908" s="55" t="s">
        <v>164</v>
      </c>
      <c r="H908" s="55" t="s">
        <v>165</v>
      </c>
      <c r="I908" s="55"/>
      <c r="J908" s="55"/>
      <c r="K908" s="55">
        <v>202</v>
      </c>
      <c r="L908" s="55">
        <v>2</v>
      </c>
      <c r="M908" s="55">
        <v>3</v>
      </c>
      <c r="N908" s="55"/>
      <c r="O908" s="55">
        <v>2</v>
      </c>
      <c r="P908" s="55"/>
      <c r="Q908" s="55"/>
      <c r="R908" s="55"/>
      <c r="S908" s="55"/>
      <c r="T908" s="55"/>
      <c r="U908" s="55"/>
      <c r="V908" s="55"/>
      <c r="W908" s="55">
        <v>75748</v>
      </c>
      <c r="X908" s="55">
        <v>1</v>
      </c>
      <c r="Y908" s="55">
        <v>75748</v>
      </c>
      <c r="Z908" s="55"/>
      <c r="AA908" s="55"/>
      <c r="AB908" s="55"/>
    </row>
    <row r="909" spans="1:245">
      <c r="A909" s="55">
        <v>50</v>
      </c>
      <c r="B909" s="55">
        <v>0</v>
      </c>
      <c r="C909" s="55">
        <v>0</v>
      </c>
      <c r="D909" s="55">
        <v>1</v>
      </c>
      <c r="E909" s="55">
        <v>222</v>
      </c>
      <c r="F909" s="55">
        <f>ROUND(Source!AO905,O909)</f>
        <v>0</v>
      </c>
      <c r="G909" s="55" t="s">
        <v>166</v>
      </c>
      <c r="H909" s="55" t="s">
        <v>167</v>
      </c>
      <c r="I909" s="55"/>
      <c r="J909" s="55"/>
      <c r="K909" s="55">
        <v>222</v>
      </c>
      <c r="L909" s="55">
        <v>3</v>
      </c>
      <c r="M909" s="55">
        <v>3</v>
      </c>
      <c r="N909" s="55"/>
      <c r="O909" s="55">
        <v>2</v>
      </c>
      <c r="P909" s="55"/>
      <c r="Q909" s="55"/>
      <c r="R909" s="55"/>
      <c r="S909" s="55"/>
      <c r="T909" s="55"/>
      <c r="U909" s="55"/>
      <c r="V909" s="55"/>
      <c r="W909" s="55">
        <v>0</v>
      </c>
      <c r="X909" s="55">
        <v>1</v>
      </c>
      <c r="Y909" s="55">
        <v>0</v>
      </c>
      <c r="Z909" s="55"/>
      <c r="AA909" s="55"/>
      <c r="AB909" s="55"/>
    </row>
    <row r="910" spans="1:245">
      <c r="A910" s="55">
        <v>50</v>
      </c>
      <c r="B910" s="55">
        <v>0</v>
      </c>
      <c r="C910" s="55">
        <v>0</v>
      </c>
      <c r="D910" s="55">
        <v>1</v>
      </c>
      <c r="E910" s="55">
        <v>225</v>
      </c>
      <c r="F910" s="55">
        <f>ROUND(Source!AV905,O910)</f>
        <v>75748</v>
      </c>
      <c r="G910" s="55" t="s">
        <v>168</v>
      </c>
      <c r="H910" s="55" t="s">
        <v>169</v>
      </c>
      <c r="I910" s="55"/>
      <c r="J910" s="55"/>
      <c r="K910" s="55">
        <v>225</v>
      </c>
      <c r="L910" s="55">
        <v>4</v>
      </c>
      <c r="M910" s="55">
        <v>3</v>
      </c>
      <c r="N910" s="55"/>
      <c r="O910" s="55">
        <v>2</v>
      </c>
      <c r="P910" s="55"/>
      <c r="Q910" s="55"/>
      <c r="R910" s="55"/>
      <c r="S910" s="55"/>
      <c r="T910" s="55"/>
      <c r="U910" s="55"/>
      <c r="V910" s="55"/>
      <c r="W910" s="55">
        <v>75748</v>
      </c>
      <c r="X910" s="55">
        <v>1</v>
      </c>
      <c r="Y910" s="55">
        <v>75748</v>
      </c>
      <c r="Z910" s="55"/>
      <c r="AA910" s="55"/>
      <c r="AB910" s="55"/>
    </row>
    <row r="911" spans="1:245">
      <c r="A911" s="55">
        <v>50</v>
      </c>
      <c r="B911" s="55">
        <v>0</v>
      </c>
      <c r="C911" s="55">
        <v>0</v>
      </c>
      <c r="D911" s="55">
        <v>1</v>
      </c>
      <c r="E911" s="55">
        <v>226</v>
      </c>
      <c r="F911" s="55">
        <f>ROUND(Source!AW905,O911)</f>
        <v>75748</v>
      </c>
      <c r="G911" s="55" t="s">
        <v>170</v>
      </c>
      <c r="H911" s="55" t="s">
        <v>171</v>
      </c>
      <c r="I911" s="55"/>
      <c r="J911" s="55"/>
      <c r="K911" s="55">
        <v>226</v>
      </c>
      <c r="L911" s="55">
        <v>5</v>
      </c>
      <c r="M911" s="55">
        <v>3</v>
      </c>
      <c r="N911" s="55"/>
      <c r="O911" s="55">
        <v>2</v>
      </c>
      <c r="P911" s="55"/>
      <c r="Q911" s="55"/>
      <c r="R911" s="55"/>
      <c r="S911" s="55"/>
      <c r="T911" s="55"/>
      <c r="U911" s="55"/>
      <c r="V911" s="55"/>
      <c r="W911" s="55">
        <v>75748</v>
      </c>
      <c r="X911" s="55">
        <v>1</v>
      </c>
      <c r="Y911" s="55">
        <v>75748</v>
      </c>
      <c r="Z911" s="55"/>
      <c r="AA911" s="55"/>
      <c r="AB911" s="55"/>
    </row>
    <row r="912" spans="1:245">
      <c r="A912" s="55">
        <v>50</v>
      </c>
      <c r="B912" s="55">
        <v>0</v>
      </c>
      <c r="C912" s="55">
        <v>0</v>
      </c>
      <c r="D912" s="55">
        <v>1</v>
      </c>
      <c r="E912" s="55">
        <v>227</v>
      </c>
      <c r="F912" s="55">
        <f>ROUND(Source!AX905,O912)</f>
        <v>0</v>
      </c>
      <c r="G912" s="55" t="s">
        <v>172</v>
      </c>
      <c r="H912" s="55" t="s">
        <v>173</v>
      </c>
      <c r="I912" s="55"/>
      <c r="J912" s="55"/>
      <c r="K912" s="55">
        <v>227</v>
      </c>
      <c r="L912" s="55">
        <v>6</v>
      </c>
      <c r="M912" s="55">
        <v>3</v>
      </c>
      <c r="N912" s="55"/>
      <c r="O912" s="55">
        <v>2</v>
      </c>
      <c r="P912" s="55"/>
      <c r="Q912" s="55"/>
      <c r="R912" s="55"/>
      <c r="S912" s="55"/>
      <c r="T912" s="55"/>
      <c r="U912" s="55"/>
      <c r="V912" s="55"/>
      <c r="W912" s="55">
        <v>0</v>
      </c>
      <c r="X912" s="55">
        <v>1</v>
      </c>
      <c r="Y912" s="55">
        <v>0</v>
      </c>
      <c r="Z912" s="55"/>
      <c r="AA912" s="55"/>
      <c r="AB912" s="55"/>
    </row>
    <row r="913" spans="1:28">
      <c r="A913" s="55">
        <v>50</v>
      </c>
      <c r="B913" s="55">
        <v>0</v>
      </c>
      <c r="C913" s="55">
        <v>0</v>
      </c>
      <c r="D913" s="55">
        <v>1</v>
      </c>
      <c r="E913" s="55">
        <v>228</v>
      </c>
      <c r="F913" s="55">
        <f>ROUND(Source!AY905,O913)</f>
        <v>75748</v>
      </c>
      <c r="G913" s="55" t="s">
        <v>174</v>
      </c>
      <c r="H913" s="55" t="s">
        <v>175</v>
      </c>
      <c r="I913" s="55"/>
      <c r="J913" s="55"/>
      <c r="K913" s="55">
        <v>228</v>
      </c>
      <c r="L913" s="55">
        <v>7</v>
      </c>
      <c r="M913" s="55">
        <v>3</v>
      </c>
      <c r="N913" s="55"/>
      <c r="O913" s="55">
        <v>2</v>
      </c>
      <c r="P913" s="55"/>
      <c r="Q913" s="55"/>
      <c r="R913" s="55"/>
      <c r="S913" s="55"/>
      <c r="T913" s="55"/>
      <c r="U913" s="55"/>
      <c r="V913" s="55"/>
      <c r="W913" s="55">
        <v>75748</v>
      </c>
      <c r="X913" s="55">
        <v>1</v>
      </c>
      <c r="Y913" s="55">
        <v>75748</v>
      </c>
      <c r="Z913" s="55"/>
      <c r="AA913" s="55"/>
      <c r="AB913" s="55"/>
    </row>
    <row r="914" spans="1:28">
      <c r="A914" s="55">
        <v>50</v>
      </c>
      <c r="B914" s="55">
        <v>0</v>
      </c>
      <c r="C914" s="55">
        <v>0</v>
      </c>
      <c r="D914" s="55">
        <v>1</v>
      </c>
      <c r="E914" s="55">
        <v>216</v>
      </c>
      <c r="F914" s="55">
        <f>ROUND(Source!AP905,O914)</f>
        <v>0</v>
      </c>
      <c r="G914" s="55" t="s">
        <v>176</v>
      </c>
      <c r="H914" s="55" t="s">
        <v>177</v>
      </c>
      <c r="I914" s="55"/>
      <c r="J914" s="55"/>
      <c r="K914" s="55">
        <v>216</v>
      </c>
      <c r="L914" s="55">
        <v>8</v>
      </c>
      <c r="M914" s="55">
        <v>3</v>
      </c>
      <c r="N914" s="55"/>
      <c r="O914" s="55">
        <v>2</v>
      </c>
      <c r="P914" s="55"/>
      <c r="Q914" s="55"/>
      <c r="R914" s="55"/>
      <c r="S914" s="55"/>
      <c r="T914" s="55"/>
      <c r="U914" s="55"/>
      <c r="V914" s="55"/>
      <c r="W914" s="55">
        <v>0</v>
      </c>
      <c r="X914" s="55">
        <v>1</v>
      </c>
      <c r="Y914" s="55">
        <v>0</v>
      </c>
      <c r="Z914" s="55"/>
      <c r="AA914" s="55"/>
      <c r="AB914" s="55"/>
    </row>
    <row r="915" spans="1:28">
      <c r="A915" s="55">
        <v>50</v>
      </c>
      <c r="B915" s="55">
        <v>0</v>
      </c>
      <c r="C915" s="55">
        <v>0</v>
      </c>
      <c r="D915" s="55">
        <v>1</v>
      </c>
      <c r="E915" s="55">
        <v>223</v>
      </c>
      <c r="F915" s="55">
        <f>ROUND(Source!AQ905,O915)</f>
        <v>0</v>
      </c>
      <c r="G915" s="55" t="s">
        <v>178</v>
      </c>
      <c r="H915" s="55" t="s">
        <v>179</v>
      </c>
      <c r="I915" s="55"/>
      <c r="J915" s="55"/>
      <c r="K915" s="55">
        <v>223</v>
      </c>
      <c r="L915" s="55">
        <v>9</v>
      </c>
      <c r="M915" s="55">
        <v>3</v>
      </c>
      <c r="N915" s="55"/>
      <c r="O915" s="55">
        <v>2</v>
      </c>
      <c r="P915" s="55"/>
      <c r="Q915" s="55"/>
      <c r="R915" s="55"/>
      <c r="S915" s="55"/>
      <c r="T915" s="55"/>
      <c r="U915" s="55"/>
      <c r="V915" s="55"/>
      <c r="W915" s="55">
        <v>0</v>
      </c>
      <c r="X915" s="55">
        <v>1</v>
      </c>
      <c r="Y915" s="55">
        <v>0</v>
      </c>
      <c r="Z915" s="55"/>
      <c r="AA915" s="55"/>
      <c r="AB915" s="55"/>
    </row>
    <row r="916" spans="1:28">
      <c r="A916" s="55">
        <v>50</v>
      </c>
      <c r="B916" s="55">
        <v>0</v>
      </c>
      <c r="C916" s="55">
        <v>0</v>
      </c>
      <c r="D916" s="55">
        <v>1</v>
      </c>
      <c r="E916" s="55">
        <v>229</v>
      </c>
      <c r="F916" s="55">
        <f>ROUND(Source!AZ905,O916)</f>
        <v>0</v>
      </c>
      <c r="G916" s="55" t="s">
        <v>180</v>
      </c>
      <c r="H916" s="55" t="s">
        <v>181</v>
      </c>
      <c r="I916" s="55"/>
      <c r="J916" s="55"/>
      <c r="K916" s="55">
        <v>229</v>
      </c>
      <c r="L916" s="55">
        <v>10</v>
      </c>
      <c r="M916" s="55">
        <v>3</v>
      </c>
      <c r="N916" s="55"/>
      <c r="O916" s="55">
        <v>2</v>
      </c>
      <c r="P916" s="55"/>
      <c r="Q916" s="55"/>
      <c r="R916" s="55"/>
      <c r="S916" s="55"/>
      <c r="T916" s="55"/>
      <c r="U916" s="55"/>
      <c r="V916" s="55"/>
      <c r="W916" s="55">
        <v>0</v>
      </c>
      <c r="X916" s="55">
        <v>1</v>
      </c>
      <c r="Y916" s="55">
        <v>0</v>
      </c>
      <c r="Z916" s="55"/>
      <c r="AA916" s="55"/>
      <c r="AB916" s="55"/>
    </row>
    <row r="917" spans="1:28">
      <c r="A917" s="55">
        <v>50</v>
      </c>
      <c r="B917" s="55">
        <v>0</v>
      </c>
      <c r="C917" s="55">
        <v>0</v>
      </c>
      <c r="D917" s="55">
        <v>1</v>
      </c>
      <c r="E917" s="55">
        <v>203</v>
      </c>
      <c r="F917" s="55">
        <f>ROUND(Source!Q905,O917)</f>
        <v>47866.43</v>
      </c>
      <c r="G917" s="55" t="s">
        <v>182</v>
      </c>
      <c r="H917" s="55" t="s">
        <v>183</v>
      </c>
      <c r="I917" s="55"/>
      <c r="J917" s="55"/>
      <c r="K917" s="55">
        <v>203</v>
      </c>
      <c r="L917" s="55">
        <v>11</v>
      </c>
      <c r="M917" s="55">
        <v>3</v>
      </c>
      <c r="N917" s="55"/>
      <c r="O917" s="55">
        <v>2</v>
      </c>
      <c r="P917" s="55"/>
      <c r="Q917" s="55"/>
      <c r="R917" s="55"/>
      <c r="S917" s="55"/>
      <c r="T917" s="55"/>
      <c r="U917" s="55"/>
      <c r="V917" s="55"/>
      <c r="W917" s="55">
        <v>47866.43</v>
      </c>
      <c r="X917" s="55">
        <v>1</v>
      </c>
      <c r="Y917" s="55">
        <v>47866.43</v>
      </c>
      <c r="Z917" s="55"/>
      <c r="AA917" s="55"/>
      <c r="AB917" s="55"/>
    </row>
    <row r="918" spans="1:28">
      <c r="A918" s="55">
        <v>50</v>
      </c>
      <c r="B918" s="55">
        <v>0</v>
      </c>
      <c r="C918" s="55">
        <v>0</v>
      </c>
      <c r="D918" s="55">
        <v>1</v>
      </c>
      <c r="E918" s="55">
        <v>231</v>
      </c>
      <c r="F918" s="55">
        <f>ROUND(Source!BB905,O918)</f>
        <v>0</v>
      </c>
      <c r="G918" s="55" t="s">
        <v>184</v>
      </c>
      <c r="H918" s="55" t="s">
        <v>185</v>
      </c>
      <c r="I918" s="55"/>
      <c r="J918" s="55"/>
      <c r="K918" s="55">
        <v>231</v>
      </c>
      <c r="L918" s="55">
        <v>12</v>
      </c>
      <c r="M918" s="55">
        <v>3</v>
      </c>
      <c r="N918" s="55"/>
      <c r="O918" s="55">
        <v>2</v>
      </c>
      <c r="P918" s="55"/>
      <c r="Q918" s="55"/>
      <c r="R918" s="55"/>
      <c r="S918" s="55"/>
      <c r="T918" s="55"/>
      <c r="U918" s="55"/>
      <c r="V918" s="55"/>
      <c r="W918" s="55">
        <v>0</v>
      </c>
      <c r="X918" s="55">
        <v>1</v>
      </c>
      <c r="Y918" s="55">
        <v>0</v>
      </c>
      <c r="Z918" s="55"/>
      <c r="AA918" s="55"/>
      <c r="AB918" s="55"/>
    </row>
    <row r="919" spans="1:28">
      <c r="A919" s="55">
        <v>50</v>
      </c>
      <c r="B919" s="55">
        <v>0</v>
      </c>
      <c r="C919" s="55">
        <v>0</v>
      </c>
      <c r="D919" s="55">
        <v>1</v>
      </c>
      <c r="E919" s="55">
        <v>204</v>
      </c>
      <c r="F919" s="55">
        <f>ROUND(Source!R905,O919)</f>
        <v>24366.48</v>
      </c>
      <c r="G919" s="55" t="s">
        <v>186</v>
      </c>
      <c r="H919" s="55" t="s">
        <v>187</v>
      </c>
      <c r="I919" s="55"/>
      <c r="J919" s="55"/>
      <c r="K919" s="55">
        <v>204</v>
      </c>
      <c r="L919" s="55">
        <v>13</v>
      </c>
      <c r="M919" s="55">
        <v>3</v>
      </c>
      <c r="N919" s="55"/>
      <c r="O919" s="55">
        <v>2</v>
      </c>
      <c r="P919" s="55"/>
      <c r="Q919" s="55"/>
      <c r="R919" s="55"/>
      <c r="S919" s="55"/>
      <c r="T919" s="55"/>
      <c r="U919" s="55"/>
      <c r="V919" s="55"/>
      <c r="W919" s="55">
        <v>24366.48</v>
      </c>
      <c r="X919" s="55">
        <v>1</v>
      </c>
      <c r="Y919" s="55">
        <v>24366.48</v>
      </c>
      <c r="Z919" s="55"/>
      <c r="AA919" s="55"/>
      <c r="AB919" s="55"/>
    </row>
    <row r="920" spans="1:28">
      <c r="A920" s="55">
        <v>50</v>
      </c>
      <c r="B920" s="55">
        <v>0</v>
      </c>
      <c r="C920" s="55">
        <v>0</v>
      </c>
      <c r="D920" s="55">
        <v>1</v>
      </c>
      <c r="E920" s="55">
        <v>205</v>
      </c>
      <c r="F920" s="55">
        <f>ROUND(Source!S905,O920)</f>
        <v>12608</v>
      </c>
      <c r="G920" s="55" t="s">
        <v>188</v>
      </c>
      <c r="H920" s="55" t="s">
        <v>189</v>
      </c>
      <c r="I920" s="55"/>
      <c r="J920" s="55"/>
      <c r="K920" s="55">
        <v>205</v>
      </c>
      <c r="L920" s="55">
        <v>14</v>
      </c>
      <c r="M920" s="55">
        <v>3</v>
      </c>
      <c r="N920" s="55"/>
      <c r="O920" s="55">
        <v>2</v>
      </c>
      <c r="P920" s="55"/>
      <c r="Q920" s="55"/>
      <c r="R920" s="55"/>
      <c r="S920" s="55"/>
      <c r="T920" s="55"/>
      <c r="U920" s="55"/>
      <c r="V920" s="55"/>
      <c r="W920" s="55">
        <v>12608</v>
      </c>
      <c r="X920" s="55">
        <v>1</v>
      </c>
      <c r="Y920" s="55">
        <v>12608</v>
      </c>
      <c r="Z920" s="55"/>
      <c r="AA920" s="55"/>
      <c r="AB920" s="55"/>
    </row>
    <row r="921" spans="1:28">
      <c r="A921" s="55">
        <v>50</v>
      </c>
      <c r="B921" s="55">
        <v>0</v>
      </c>
      <c r="C921" s="55">
        <v>0</v>
      </c>
      <c r="D921" s="55">
        <v>1</v>
      </c>
      <c r="E921" s="55">
        <v>232</v>
      </c>
      <c r="F921" s="55">
        <f>ROUND(Source!BC905,O921)</f>
        <v>0</v>
      </c>
      <c r="G921" s="55" t="s">
        <v>190</v>
      </c>
      <c r="H921" s="55" t="s">
        <v>191</v>
      </c>
      <c r="I921" s="55"/>
      <c r="J921" s="55"/>
      <c r="K921" s="55">
        <v>232</v>
      </c>
      <c r="L921" s="55">
        <v>15</v>
      </c>
      <c r="M921" s="55">
        <v>3</v>
      </c>
      <c r="N921" s="55"/>
      <c r="O921" s="55">
        <v>2</v>
      </c>
      <c r="P921" s="55"/>
      <c r="Q921" s="55"/>
      <c r="R921" s="55"/>
      <c r="S921" s="55"/>
      <c r="T921" s="55"/>
      <c r="U921" s="55"/>
      <c r="V921" s="55"/>
      <c r="W921" s="55">
        <v>0</v>
      </c>
      <c r="X921" s="55">
        <v>1</v>
      </c>
      <c r="Y921" s="55">
        <v>0</v>
      </c>
      <c r="Z921" s="55"/>
      <c r="AA921" s="55"/>
      <c r="AB921" s="55"/>
    </row>
    <row r="922" spans="1:28">
      <c r="A922" s="55">
        <v>50</v>
      </c>
      <c r="B922" s="55">
        <v>0</v>
      </c>
      <c r="C922" s="55">
        <v>0</v>
      </c>
      <c r="D922" s="55">
        <v>1</v>
      </c>
      <c r="E922" s="55">
        <v>214</v>
      </c>
      <c r="F922" s="55">
        <f>ROUND(Source!AS905,O922)</f>
        <v>0</v>
      </c>
      <c r="G922" s="55" t="s">
        <v>192</v>
      </c>
      <c r="H922" s="55" t="s">
        <v>193</v>
      </c>
      <c r="I922" s="55"/>
      <c r="J922" s="55"/>
      <c r="K922" s="55">
        <v>214</v>
      </c>
      <c r="L922" s="55">
        <v>16</v>
      </c>
      <c r="M922" s="55">
        <v>3</v>
      </c>
      <c r="N922" s="55"/>
      <c r="O922" s="55">
        <v>2</v>
      </c>
      <c r="P922" s="55"/>
      <c r="Q922" s="55"/>
      <c r="R922" s="55"/>
      <c r="S922" s="55"/>
      <c r="T922" s="55"/>
      <c r="U922" s="55"/>
      <c r="V922" s="55"/>
      <c r="W922" s="55">
        <v>0</v>
      </c>
      <c r="X922" s="55">
        <v>1</v>
      </c>
      <c r="Y922" s="55">
        <v>0</v>
      </c>
      <c r="Z922" s="55"/>
      <c r="AA922" s="55"/>
      <c r="AB922" s="55"/>
    </row>
    <row r="923" spans="1:28">
      <c r="A923" s="55">
        <v>50</v>
      </c>
      <c r="B923" s="55">
        <v>0</v>
      </c>
      <c r="C923" s="55">
        <v>0</v>
      </c>
      <c r="D923" s="55">
        <v>1</v>
      </c>
      <c r="E923" s="55">
        <v>215</v>
      </c>
      <c r="F923" s="55">
        <f>ROUND(Source!AT905,O923)</f>
        <v>0</v>
      </c>
      <c r="G923" s="55" t="s">
        <v>194</v>
      </c>
      <c r="H923" s="55" t="s">
        <v>195</v>
      </c>
      <c r="I923" s="55"/>
      <c r="J923" s="55"/>
      <c r="K923" s="55">
        <v>215</v>
      </c>
      <c r="L923" s="55">
        <v>17</v>
      </c>
      <c r="M923" s="55">
        <v>3</v>
      </c>
      <c r="N923" s="55"/>
      <c r="O923" s="55">
        <v>2</v>
      </c>
      <c r="P923" s="55"/>
      <c r="Q923" s="55"/>
      <c r="R923" s="55"/>
      <c r="S923" s="55"/>
      <c r="T923" s="55"/>
      <c r="U923" s="55"/>
      <c r="V923" s="55"/>
      <c r="W923" s="55">
        <v>0</v>
      </c>
      <c r="X923" s="55">
        <v>1</v>
      </c>
      <c r="Y923" s="55">
        <v>0</v>
      </c>
      <c r="Z923" s="55"/>
      <c r="AA923" s="55"/>
      <c r="AB923" s="55"/>
    </row>
    <row r="924" spans="1:28">
      <c r="A924" s="55">
        <v>50</v>
      </c>
      <c r="B924" s="55">
        <v>0</v>
      </c>
      <c r="C924" s="55">
        <v>0</v>
      </c>
      <c r="D924" s="55">
        <v>1</v>
      </c>
      <c r="E924" s="55">
        <v>217</v>
      </c>
      <c r="F924" s="55">
        <f>ROUND(Source!AU905,O924)</f>
        <v>155400.26999999999</v>
      </c>
      <c r="G924" s="55" t="s">
        <v>196</v>
      </c>
      <c r="H924" s="55" t="s">
        <v>197</v>
      </c>
      <c r="I924" s="55"/>
      <c r="J924" s="55"/>
      <c r="K924" s="55">
        <v>217</v>
      </c>
      <c r="L924" s="55">
        <v>18</v>
      </c>
      <c r="M924" s="55">
        <v>3</v>
      </c>
      <c r="N924" s="55"/>
      <c r="O924" s="55">
        <v>2</v>
      </c>
      <c r="P924" s="55"/>
      <c r="Q924" s="55"/>
      <c r="R924" s="55"/>
      <c r="S924" s="55"/>
      <c r="T924" s="55"/>
      <c r="U924" s="55"/>
      <c r="V924" s="55"/>
      <c r="W924" s="55">
        <v>155400.26999999999</v>
      </c>
      <c r="X924" s="55">
        <v>1</v>
      </c>
      <c r="Y924" s="55">
        <v>155400.26999999999</v>
      </c>
      <c r="Z924" s="55"/>
      <c r="AA924" s="55"/>
      <c r="AB924" s="55"/>
    </row>
    <row r="925" spans="1:28">
      <c r="A925" s="55">
        <v>50</v>
      </c>
      <c r="B925" s="55">
        <v>0</v>
      </c>
      <c r="C925" s="55">
        <v>0</v>
      </c>
      <c r="D925" s="55">
        <v>1</v>
      </c>
      <c r="E925" s="55">
        <v>230</v>
      </c>
      <c r="F925" s="55">
        <f>ROUND(Source!BA905,O925)</f>
        <v>0</v>
      </c>
      <c r="G925" s="55" t="s">
        <v>198</v>
      </c>
      <c r="H925" s="55" t="s">
        <v>199</v>
      </c>
      <c r="I925" s="55"/>
      <c r="J925" s="55"/>
      <c r="K925" s="55">
        <v>230</v>
      </c>
      <c r="L925" s="55">
        <v>19</v>
      </c>
      <c r="M925" s="55">
        <v>3</v>
      </c>
      <c r="N925" s="55"/>
      <c r="O925" s="55">
        <v>2</v>
      </c>
      <c r="P925" s="55"/>
      <c r="Q925" s="55"/>
      <c r="R925" s="55"/>
      <c r="S925" s="55"/>
      <c r="T925" s="55"/>
      <c r="U925" s="55"/>
      <c r="V925" s="55"/>
      <c r="W925" s="55">
        <v>0</v>
      </c>
      <c r="X925" s="55">
        <v>1</v>
      </c>
      <c r="Y925" s="55">
        <v>0</v>
      </c>
      <c r="Z925" s="55"/>
      <c r="AA925" s="55"/>
      <c r="AB925" s="55"/>
    </row>
    <row r="926" spans="1:28">
      <c r="A926" s="55">
        <v>50</v>
      </c>
      <c r="B926" s="55">
        <v>0</v>
      </c>
      <c r="C926" s="55">
        <v>0</v>
      </c>
      <c r="D926" s="55">
        <v>1</v>
      </c>
      <c r="E926" s="55">
        <v>206</v>
      </c>
      <c r="F926" s="55">
        <f>ROUND(Source!T905,O926)</f>
        <v>0</v>
      </c>
      <c r="G926" s="55" t="s">
        <v>200</v>
      </c>
      <c r="H926" s="55" t="s">
        <v>201</v>
      </c>
      <c r="I926" s="55"/>
      <c r="J926" s="55"/>
      <c r="K926" s="55">
        <v>206</v>
      </c>
      <c r="L926" s="55">
        <v>20</v>
      </c>
      <c r="M926" s="55">
        <v>3</v>
      </c>
      <c r="N926" s="55"/>
      <c r="O926" s="55">
        <v>2</v>
      </c>
      <c r="P926" s="55"/>
      <c r="Q926" s="55"/>
      <c r="R926" s="55"/>
      <c r="S926" s="55"/>
      <c r="T926" s="55"/>
      <c r="U926" s="55"/>
      <c r="V926" s="55"/>
      <c r="W926" s="55">
        <v>0</v>
      </c>
      <c r="X926" s="55">
        <v>1</v>
      </c>
      <c r="Y926" s="55">
        <v>0</v>
      </c>
      <c r="Z926" s="55"/>
      <c r="AA926" s="55"/>
      <c r="AB926" s="55"/>
    </row>
    <row r="927" spans="1:28">
      <c r="A927" s="55">
        <v>50</v>
      </c>
      <c r="B927" s="55">
        <v>0</v>
      </c>
      <c r="C927" s="55">
        <v>0</v>
      </c>
      <c r="D927" s="55">
        <v>1</v>
      </c>
      <c r="E927" s="55">
        <v>207</v>
      </c>
      <c r="F927" s="55">
        <f>Source!U905</f>
        <v>46</v>
      </c>
      <c r="G927" s="55" t="s">
        <v>202</v>
      </c>
      <c r="H927" s="55" t="s">
        <v>203</v>
      </c>
      <c r="I927" s="55"/>
      <c r="J927" s="55"/>
      <c r="K927" s="55">
        <v>207</v>
      </c>
      <c r="L927" s="55">
        <v>21</v>
      </c>
      <c r="M927" s="55">
        <v>3</v>
      </c>
      <c r="N927" s="55"/>
      <c r="O927" s="55">
        <v>-1</v>
      </c>
      <c r="P927" s="55"/>
      <c r="Q927" s="55"/>
      <c r="R927" s="55"/>
      <c r="S927" s="55"/>
      <c r="T927" s="55"/>
      <c r="U927" s="55"/>
      <c r="V927" s="55"/>
      <c r="W927" s="55">
        <v>46</v>
      </c>
      <c r="X927" s="55">
        <v>1</v>
      </c>
      <c r="Y927" s="55">
        <v>46</v>
      </c>
      <c r="Z927" s="55"/>
      <c r="AA927" s="55"/>
      <c r="AB927" s="55"/>
    </row>
    <row r="928" spans="1:28">
      <c r="A928" s="55">
        <v>50</v>
      </c>
      <c r="B928" s="55">
        <v>0</v>
      </c>
      <c r="C928" s="55">
        <v>0</v>
      </c>
      <c r="D928" s="55">
        <v>1</v>
      </c>
      <c r="E928" s="55">
        <v>208</v>
      </c>
      <c r="F928" s="55">
        <f>Source!V905</f>
        <v>0</v>
      </c>
      <c r="G928" s="55" t="s">
        <v>204</v>
      </c>
      <c r="H928" s="55" t="s">
        <v>205</v>
      </c>
      <c r="I928" s="55"/>
      <c r="J928" s="55"/>
      <c r="K928" s="55">
        <v>208</v>
      </c>
      <c r="L928" s="55">
        <v>22</v>
      </c>
      <c r="M928" s="55">
        <v>3</v>
      </c>
      <c r="N928" s="55"/>
      <c r="O928" s="55">
        <v>-1</v>
      </c>
      <c r="P928" s="55"/>
      <c r="Q928" s="55"/>
      <c r="R928" s="55"/>
      <c r="S928" s="55"/>
      <c r="T928" s="55"/>
      <c r="U928" s="55"/>
      <c r="V928" s="55"/>
      <c r="W928" s="55">
        <v>0</v>
      </c>
      <c r="X928" s="55">
        <v>1</v>
      </c>
      <c r="Y928" s="55">
        <v>0</v>
      </c>
      <c r="Z928" s="55"/>
      <c r="AA928" s="55"/>
      <c r="AB928" s="55"/>
    </row>
    <row r="929" spans="1:245">
      <c r="A929" s="55">
        <v>50</v>
      </c>
      <c r="B929" s="55">
        <v>0</v>
      </c>
      <c r="C929" s="55">
        <v>0</v>
      </c>
      <c r="D929" s="55">
        <v>1</v>
      </c>
      <c r="E929" s="55">
        <v>209</v>
      </c>
      <c r="F929" s="55">
        <f>ROUND(Source!W905,O929)</f>
        <v>0</v>
      </c>
      <c r="G929" s="55" t="s">
        <v>206</v>
      </c>
      <c r="H929" s="55" t="s">
        <v>207</v>
      </c>
      <c r="I929" s="55"/>
      <c r="J929" s="55"/>
      <c r="K929" s="55">
        <v>209</v>
      </c>
      <c r="L929" s="55">
        <v>23</v>
      </c>
      <c r="M929" s="55">
        <v>3</v>
      </c>
      <c r="N929" s="55"/>
      <c r="O929" s="55">
        <v>2</v>
      </c>
      <c r="P929" s="55"/>
      <c r="Q929" s="55"/>
      <c r="R929" s="55"/>
      <c r="S929" s="55"/>
      <c r="T929" s="55"/>
      <c r="U929" s="55"/>
      <c r="V929" s="55"/>
      <c r="W929" s="55">
        <v>0</v>
      </c>
      <c r="X929" s="55">
        <v>1</v>
      </c>
      <c r="Y929" s="55">
        <v>0</v>
      </c>
      <c r="Z929" s="55"/>
      <c r="AA929" s="55"/>
      <c r="AB929" s="55"/>
    </row>
    <row r="930" spans="1:245">
      <c r="A930" s="55">
        <v>50</v>
      </c>
      <c r="B930" s="55">
        <v>0</v>
      </c>
      <c r="C930" s="55">
        <v>0</v>
      </c>
      <c r="D930" s="55">
        <v>1</v>
      </c>
      <c r="E930" s="55">
        <v>233</v>
      </c>
      <c r="F930" s="55">
        <f>ROUND(Source!BD905,O930)</f>
        <v>0</v>
      </c>
      <c r="G930" s="55" t="s">
        <v>208</v>
      </c>
      <c r="H930" s="55" t="s">
        <v>209</v>
      </c>
      <c r="I930" s="55"/>
      <c r="J930" s="55"/>
      <c r="K930" s="55">
        <v>233</v>
      </c>
      <c r="L930" s="55">
        <v>24</v>
      </c>
      <c r="M930" s="55">
        <v>3</v>
      </c>
      <c r="N930" s="55"/>
      <c r="O930" s="55">
        <v>2</v>
      </c>
      <c r="P930" s="55"/>
      <c r="Q930" s="55"/>
      <c r="R930" s="55"/>
      <c r="S930" s="55"/>
      <c r="T930" s="55"/>
      <c r="U930" s="55"/>
      <c r="V930" s="55"/>
      <c r="W930" s="55">
        <v>0</v>
      </c>
      <c r="X930" s="55">
        <v>1</v>
      </c>
      <c r="Y930" s="55">
        <v>0</v>
      </c>
      <c r="Z930" s="55"/>
      <c r="AA930" s="55"/>
      <c r="AB930" s="55"/>
    </row>
    <row r="931" spans="1:245">
      <c r="A931" s="55">
        <v>50</v>
      </c>
      <c r="B931" s="55">
        <v>0</v>
      </c>
      <c r="C931" s="55">
        <v>0</v>
      </c>
      <c r="D931" s="55">
        <v>1</v>
      </c>
      <c r="E931" s="55">
        <v>210</v>
      </c>
      <c r="F931" s="55">
        <f>ROUND(Source!X905,O931)</f>
        <v>8825.6</v>
      </c>
      <c r="G931" s="55" t="s">
        <v>210</v>
      </c>
      <c r="H931" s="55" t="s">
        <v>211</v>
      </c>
      <c r="I931" s="55"/>
      <c r="J931" s="55"/>
      <c r="K931" s="55">
        <v>210</v>
      </c>
      <c r="L931" s="55">
        <v>25</v>
      </c>
      <c r="M931" s="55">
        <v>3</v>
      </c>
      <c r="N931" s="55"/>
      <c r="O931" s="55">
        <v>2</v>
      </c>
      <c r="P931" s="55"/>
      <c r="Q931" s="55"/>
      <c r="R931" s="55"/>
      <c r="S931" s="55"/>
      <c r="T931" s="55"/>
      <c r="U931" s="55"/>
      <c r="V931" s="55"/>
      <c r="W931" s="55">
        <v>8825.6</v>
      </c>
      <c r="X931" s="55">
        <v>1</v>
      </c>
      <c r="Y931" s="55">
        <v>8825.6</v>
      </c>
      <c r="Z931" s="55"/>
      <c r="AA931" s="55"/>
      <c r="AB931" s="55"/>
    </row>
    <row r="932" spans="1:245">
      <c r="A932" s="55">
        <v>50</v>
      </c>
      <c r="B932" s="55">
        <v>0</v>
      </c>
      <c r="C932" s="55">
        <v>0</v>
      </c>
      <c r="D932" s="55">
        <v>1</v>
      </c>
      <c r="E932" s="55">
        <v>211</v>
      </c>
      <c r="F932" s="55">
        <f>ROUND(Source!Y905,O932)</f>
        <v>1260.8</v>
      </c>
      <c r="G932" s="55" t="s">
        <v>212</v>
      </c>
      <c r="H932" s="55" t="s">
        <v>213</v>
      </c>
      <c r="I932" s="55"/>
      <c r="J932" s="55"/>
      <c r="K932" s="55">
        <v>211</v>
      </c>
      <c r="L932" s="55">
        <v>26</v>
      </c>
      <c r="M932" s="55">
        <v>3</v>
      </c>
      <c r="N932" s="55"/>
      <c r="O932" s="55">
        <v>2</v>
      </c>
      <c r="P932" s="55"/>
      <c r="Q932" s="55"/>
      <c r="R932" s="55"/>
      <c r="S932" s="55"/>
      <c r="T932" s="55"/>
      <c r="U932" s="55"/>
      <c r="V932" s="55"/>
      <c r="W932" s="55">
        <v>1260.8</v>
      </c>
      <c r="X932" s="55">
        <v>1</v>
      </c>
      <c r="Y932" s="55">
        <v>1260.8</v>
      </c>
      <c r="Z932" s="55"/>
      <c r="AA932" s="55"/>
      <c r="AB932" s="55"/>
    </row>
    <row r="933" spans="1:245">
      <c r="A933" s="55">
        <v>50</v>
      </c>
      <c r="B933" s="55">
        <v>0</v>
      </c>
      <c r="C933" s="55">
        <v>0</v>
      </c>
      <c r="D933" s="55">
        <v>1</v>
      </c>
      <c r="E933" s="55">
        <v>224</v>
      </c>
      <c r="F933" s="55">
        <f>ROUND(Source!AR905,O933)</f>
        <v>155400.26999999999</v>
      </c>
      <c r="G933" s="55" t="s">
        <v>214</v>
      </c>
      <c r="H933" s="55" t="s">
        <v>215</v>
      </c>
      <c r="I933" s="55"/>
      <c r="J933" s="55"/>
      <c r="K933" s="55">
        <v>224</v>
      </c>
      <c r="L933" s="55">
        <v>27</v>
      </c>
      <c r="M933" s="55">
        <v>3</v>
      </c>
      <c r="N933" s="55"/>
      <c r="O933" s="55">
        <v>2</v>
      </c>
      <c r="P933" s="55"/>
      <c r="Q933" s="55"/>
      <c r="R933" s="55"/>
      <c r="S933" s="55"/>
      <c r="T933" s="55"/>
      <c r="U933" s="55"/>
      <c r="V933" s="55"/>
      <c r="W933" s="55">
        <v>155400.26999999999</v>
      </c>
      <c r="X933" s="55">
        <v>1</v>
      </c>
      <c r="Y933" s="55">
        <v>155400.26999999999</v>
      </c>
      <c r="Z933" s="55"/>
      <c r="AA933" s="55"/>
      <c r="AB933" s="55"/>
    </row>
    <row r="934" spans="1:245">
      <c r="A934" s="55">
        <v>50</v>
      </c>
      <c r="B934" s="55">
        <v>1</v>
      </c>
      <c r="C934" s="55">
        <v>0</v>
      </c>
      <c r="D934" s="55">
        <v>2</v>
      </c>
      <c r="E934" s="55">
        <v>0</v>
      </c>
      <c r="F934" s="55">
        <f>ROUND(F933,O934)</f>
        <v>155400.26999999999</v>
      </c>
      <c r="G934" s="55" t="s">
        <v>216</v>
      </c>
      <c r="H934" s="55" t="s">
        <v>217</v>
      </c>
      <c r="I934" s="55"/>
      <c r="J934" s="55"/>
      <c r="K934" s="55">
        <v>212</v>
      </c>
      <c r="L934" s="55">
        <v>28</v>
      </c>
      <c r="M934" s="55">
        <v>0</v>
      </c>
      <c r="N934" s="55"/>
      <c r="O934" s="55">
        <v>2</v>
      </c>
      <c r="P934" s="55"/>
      <c r="Q934" s="55"/>
      <c r="R934" s="55"/>
      <c r="S934" s="55"/>
      <c r="T934" s="55"/>
      <c r="U934" s="55"/>
      <c r="V934" s="55"/>
      <c r="W934" s="55">
        <v>155400.26999999999</v>
      </c>
      <c r="X934" s="55">
        <v>1</v>
      </c>
      <c r="Y934" s="55">
        <v>155400.26999999999</v>
      </c>
      <c r="Z934" s="55"/>
      <c r="AA934" s="55"/>
      <c r="AB934" s="55"/>
    </row>
    <row r="935" spans="1:245">
      <c r="A935" s="55">
        <v>50</v>
      </c>
      <c r="B935" s="55">
        <v>1</v>
      </c>
      <c r="C935" s="55">
        <v>0</v>
      </c>
      <c r="D935" s="55">
        <v>2</v>
      </c>
      <c r="E935" s="55">
        <v>0</v>
      </c>
      <c r="F935" s="55">
        <f>ROUND(F934*0.2,O935)</f>
        <v>31080.05</v>
      </c>
      <c r="G935" s="55" t="s">
        <v>218</v>
      </c>
      <c r="H935" s="55" t="s">
        <v>219</v>
      </c>
      <c r="I935" s="55"/>
      <c r="J935" s="55"/>
      <c r="K935" s="55">
        <v>212</v>
      </c>
      <c r="L935" s="55">
        <v>29</v>
      </c>
      <c r="M935" s="55">
        <v>0</v>
      </c>
      <c r="N935" s="55"/>
      <c r="O935" s="55">
        <v>2</v>
      </c>
      <c r="P935" s="55"/>
      <c r="Q935" s="55"/>
      <c r="R935" s="55"/>
      <c r="S935" s="55"/>
      <c r="T935" s="55"/>
      <c r="U935" s="55"/>
      <c r="V935" s="55"/>
      <c r="W935" s="55">
        <v>31080.05</v>
      </c>
      <c r="X935" s="55">
        <v>1</v>
      </c>
      <c r="Y935" s="55">
        <v>31080.05</v>
      </c>
      <c r="Z935" s="55"/>
      <c r="AA935" s="55"/>
      <c r="AB935" s="55"/>
    </row>
    <row r="936" spans="1:245">
      <c r="A936" s="55">
        <v>50</v>
      </c>
      <c r="B936" s="55">
        <v>1</v>
      </c>
      <c r="C936" s="55">
        <v>0</v>
      </c>
      <c r="D936" s="55">
        <v>2</v>
      </c>
      <c r="E936" s="55">
        <v>213</v>
      </c>
      <c r="F936" s="55">
        <f>ROUND(F934+F935,O936)</f>
        <v>186480.32</v>
      </c>
      <c r="G936" s="55" t="s">
        <v>220</v>
      </c>
      <c r="H936" s="55" t="s">
        <v>214</v>
      </c>
      <c r="I936" s="55"/>
      <c r="J936" s="55"/>
      <c r="K936" s="55">
        <v>212</v>
      </c>
      <c r="L936" s="55">
        <v>30</v>
      </c>
      <c r="M936" s="55">
        <v>0</v>
      </c>
      <c r="N936" s="55"/>
      <c r="O936" s="55">
        <v>2</v>
      </c>
      <c r="P936" s="55"/>
      <c r="Q936" s="55"/>
      <c r="R936" s="55"/>
      <c r="S936" s="55"/>
      <c r="T936" s="55"/>
      <c r="U936" s="55"/>
      <c r="V936" s="55"/>
      <c r="W936" s="55">
        <v>186480.32</v>
      </c>
      <c r="X936" s="55">
        <v>1</v>
      </c>
      <c r="Y936" s="55">
        <v>186480.32</v>
      </c>
      <c r="Z936" s="55"/>
      <c r="AA936" s="55"/>
      <c r="AB936" s="55"/>
    </row>
    <row r="937" spans="1:245">
      <c r="A937" s="55">
        <v>50</v>
      </c>
      <c r="B937" s="55">
        <v>1</v>
      </c>
      <c r="C937" s="55">
        <v>0</v>
      </c>
      <c r="D937" s="55">
        <v>2</v>
      </c>
      <c r="E937" s="55">
        <v>0</v>
      </c>
      <c r="F937" s="55">
        <f>ROUND(F936*0.5857501461,O937)</f>
        <v>109230.87</v>
      </c>
      <c r="G937" s="55" t="s">
        <v>221</v>
      </c>
      <c r="H937" s="55" t="s">
        <v>222</v>
      </c>
      <c r="I937" s="55"/>
      <c r="J937" s="55"/>
      <c r="K937" s="55">
        <v>212</v>
      </c>
      <c r="L937" s="55">
        <v>31</v>
      </c>
      <c r="M937" s="55">
        <v>0</v>
      </c>
      <c r="N937" s="55"/>
      <c r="O937" s="55">
        <v>2</v>
      </c>
      <c r="P937" s="55"/>
      <c r="Q937" s="55"/>
      <c r="R937" s="55"/>
      <c r="S937" s="55"/>
      <c r="T937" s="55"/>
      <c r="U937" s="55"/>
      <c r="V937" s="55"/>
      <c r="W937" s="55">
        <v>109230.87</v>
      </c>
      <c r="X937" s="55">
        <v>1</v>
      </c>
      <c r="Y937" s="55">
        <v>109230.87</v>
      </c>
      <c r="Z937" s="55"/>
      <c r="AA937" s="55"/>
      <c r="AB937" s="55"/>
    </row>
    <row r="939" spans="1:245">
      <c r="A939" s="52">
        <v>5</v>
      </c>
      <c r="B939" s="52">
        <v>1</v>
      </c>
      <c r="C939" s="52"/>
      <c r="D939" s="52">
        <f>ROW(A948)</f>
        <v>948</v>
      </c>
      <c r="E939" s="52"/>
      <c r="F939" s="52" t="s">
        <v>140</v>
      </c>
      <c r="G939" s="52" t="s">
        <v>230</v>
      </c>
      <c r="H939" s="52"/>
      <c r="I939" s="52">
        <v>0</v>
      </c>
      <c r="J939" s="52"/>
      <c r="K939" s="52">
        <v>0</v>
      </c>
      <c r="L939" s="52"/>
      <c r="M939" s="52"/>
      <c r="N939" s="52"/>
      <c r="O939" s="52"/>
      <c r="P939" s="52"/>
      <c r="Q939" s="52"/>
      <c r="R939" s="52"/>
      <c r="S939" s="52">
        <v>0</v>
      </c>
      <c r="T939" s="52"/>
      <c r="U939" s="52"/>
      <c r="V939" s="52">
        <v>0</v>
      </c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>
        <v>0</v>
      </c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>
        <v>0</v>
      </c>
    </row>
    <row r="941" spans="1:245">
      <c r="A941" s="53">
        <v>52</v>
      </c>
      <c r="B941" s="53">
        <f t="shared" ref="B941:G941" si="877">B948</f>
        <v>1</v>
      </c>
      <c r="C941" s="53">
        <f t="shared" si="877"/>
        <v>5</v>
      </c>
      <c r="D941" s="53">
        <f t="shared" si="877"/>
        <v>939</v>
      </c>
      <c r="E941" s="53">
        <f t="shared" si="877"/>
        <v>0</v>
      </c>
      <c r="F941" s="53" t="str">
        <f t="shared" si="877"/>
        <v>Новый подраздел</v>
      </c>
      <c r="G941" s="53" t="str">
        <f t="shared" si="877"/>
        <v>Замена бортового камня - 40,0 м.п.</v>
      </c>
      <c r="H941" s="53"/>
      <c r="I941" s="53"/>
      <c r="J941" s="53"/>
      <c r="K941" s="53"/>
      <c r="L941" s="53"/>
      <c r="M941" s="53"/>
      <c r="N941" s="53"/>
      <c r="O941" s="53">
        <f t="shared" ref="O941:AT941" si="878">O948</f>
        <v>49026.99</v>
      </c>
      <c r="P941" s="53">
        <f t="shared" si="878"/>
        <v>22982</v>
      </c>
      <c r="Q941" s="53">
        <f t="shared" si="878"/>
        <v>20119.39</v>
      </c>
      <c r="R941" s="53">
        <f t="shared" si="878"/>
        <v>11059.67</v>
      </c>
      <c r="S941" s="53">
        <f t="shared" si="878"/>
        <v>5925.6</v>
      </c>
      <c r="T941" s="53">
        <f t="shared" si="878"/>
        <v>0</v>
      </c>
      <c r="U941" s="53">
        <f t="shared" si="878"/>
        <v>26.400000000000002</v>
      </c>
      <c r="V941" s="53">
        <f t="shared" si="878"/>
        <v>0</v>
      </c>
      <c r="W941" s="53">
        <f t="shared" si="878"/>
        <v>0</v>
      </c>
      <c r="X941" s="53">
        <f t="shared" si="878"/>
        <v>4147.92</v>
      </c>
      <c r="Y941" s="53">
        <f t="shared" si="878"/>
        <v>592.55999999999995</v>
      </c>
      <c r="Z941" s="53">
        <f t="shared" si="878"/>
        <v>0</v>
      </c>
      <c r="AA941" s="53">
        <f t="shared" si="878"/>
        <v>0</v>
      </c>
      <c r="AB941" s="53">
        <f t="shared" si="878"/>
        <v>49026.99</v>
      </c>
      <c r="AC941" s="53">
        <f t="shared" si="878"/>
        <v>22982</v>
      </c>
      <c r="AD941" s="53">
        <f t="shared" si="878"/>
        <v>20119.39</v>
      </c>
      <c r="AE941" s="53">
        <f t="shared" si="878"/>
        <v>11059.67</v>
      </c>
      <c r="AF941" s="53">
        <f t="shared" si="878"/>
        <v>5925.6</v>
      </c>
      <c r="AG941" s="53">
        <f t="shared" si="878"/>
        <v>0</v>
      </c>
      <c r="AH941" s="53">
        <f t="shared" si="878"/>
        <v>26.400000000000002</v>
      </c>
      <c r="AI941" s="53">
        <f t="shared" si="878"/>
        <v>0</v>
      </c>
      <c r="AJ941" s="53">
        <f t="shared" si="878"/>
        <v>0</v>
      </c>
      <c r="AK941" s="53">
        <f t="shared" si="878"/>
        <v>4147.92</v>
      </c>
      <c r="AL941" s="53">
        <f t="shared" si="878"/>
        <v>592.55999999999995</v>
      </c>
      <c r="AM941" s="53">
        <f t="shared" si="878"/>
        <v>0</v>
      </c>
      <c r="AN941" s="53">
        <f t="shared" si="878"/>
        <v>0</v>
      </c>
      <c r="AO941" s="53">
        <f t="shared" si="878"/>
        <v>0</v>
      </c>
      <c r="AP941" s="53">
        <f t="shared" si="878"/>
        <v>0</v>
      </c>
      <c r="AQ941" s="53">
        <f t="shared" si="878"/>
        <v>0</v>
      </c>
      <c r="AR941" s="53">
        <f t="shared" si="878"/>
        <v>58649.93</v>
      </c>
      <c r="AS941" s="53">
        <f t="shared" si="878"/>
        <v>0</v>
      </c>
      <c r="AT941" s="53">
        <f t="shared" si="878"/>
        <v>0</v>
      </c>
      <c r="AU941" s="53">
        <f t="shared" ref="AU941:BZ941" si="879">AU948</f>
        <v>58649.93</v>
      </c>
      <c r="AV941" s="53">
        <f t="shared" si="879"/>
        <v>22982</v>
      </c>
      <c r="AW941" s="53">
        <f t="shared" si="879"/>
        <v>22982</v>
      </c>
      <c r="AX941" s="53">
        <f t="shared" si="879"/>
        <v>0</v>
      </c>
      <c r="AY941" s="53">
        <f t="shared" si="879"/>
        <v>22982</v>
      </c>
      <c r="AZ941" s="53">
        <f t="shared" si="879"/>
        <v>0</v>
      </c>
      <c r="BA941" s="53">
        <f t="shared" si="879"/>
        <v>0</v>
      </c>
      <c r="BB941" s="53">
        <f t="shared" si="879"/>
        <v>0</v>
      </c>
      <c r="BC941" s="53">
        <f t="shared" si="879"/>
        <v>0</v>
      </c>
      <c r="BD941" s="53">
        <f t="shared" si="879"/>
        <v>0</v>
      </c>
      <c r="BE941" s="53">
        <f t="shared" si="879"/>
        <v>0</v>
      </c>
      <c r="BF941" s="53">
        <f t="shared" si="879"/>
        <v>0</v>
      </c>
      <c r="BG941" s="53">
        <f t="shared" si="879"/>
        <v>0</v>
      </c>
      <c r="BH941" s="53">
        <f t="shared" si="879"/>
        <v>0</v>
      </c>
      <c r="BI941" s="53">
        <f t="shared" si="879"/>
        <v>0</v>
      </c>
      <c r="BJ941" s="53">
        <f t="shared" si="879"/>
        <v>0</v>
      </c>
      <c r="BK941" s="53">
        <f t="shared" si="879"/>
        <v>0</v>
      </c>
      <c r="BL941" s="53">
        <f t="shared" si="879"/>
        <v>0</v>
      </c>
      <c r="BM941" s="53">
        <f t="shared" si="879"/>
        <v>0</v>
      </c>
      <c r="BN941" s="53">
        <f t="shared" si="879"/>
        <v>0</v>
      </c>
      <c r="BO941" s="53">
        <f t="shared" si="879"/>
        <v>0</v>
      </c>
      <c r="BP941" s="53">
        <f t="shared" si="879"/>
        <v>0</v>
      </c>
      <c r="BQ941" s="53">
        <f t="shared" si="879"/>
        <v>0</v>
      </c>
      <c r="BR941" s="53">
        <f t="shared" si="879"/>
        <v>0</v>
      </c>
      <c r="BS941" s="53">
        <f t="shared" si="879"/>
        <v>0</v>
      </c>
      <c r="BT941" s="53">
        <f t="shared" si="879"/>
        <v>0</v>
      </c>
      <c r="BU941" s="53">
        <f t="shared" si="879"/>
        <v>0</v>
      </c>
      <c r="BV941" s="53">
        <f t="shared" si="879"/>
        <v>0</v>
      </c>
      <c r="BW941" s="53">
        <f t="shared" si="879"/>
        <v>0</v>
      </c>
      <c r="BX941" s="53">
        <f t="shared" si="879"/>
        <v>0</v>
      </c>
      <c r="BY941" s="53">
        <f t="shared" si="879"/>
        <v>0</v>
      </c>
      <c r="BZ941" s="53">
        <f t="shared" si="879"/>
        <v>0</v>
      </c>
      <c r="CA941" s="53">
        <f t="shared" ref="CA941:DF941" si="880">CA948</f>
        <v>58649.93</v>
      </c>
      <c r="CB941" s="53">
        <f t="shared" si="880"/>
        <v>0</v>
      </c>
      <c r="CC941" s="53">
        <f t="shared" si="880"/>
        <v>0</v>
      </c>
      <c r="CD941" s="53">
        <f t="shared" si="880"/>
        <v>58649.93</v>
      </c>
      <c r="CE941" s="53">
        <f t="shared" si="880"/>
        <v>22982</v>
      </c>
      <c r="CF941" s="53">
        <f t="shared" si="880"/>
        <v>22982</v>
      </c>
      <c r="CG941" s="53">
        <f t="shared" si="880"/>
        <v>0</v>
      </c>
      <c r="CH941" s="53">
        <f t="shared" si="880"/>
        <v>22982</v>
      </c>
      <c r="CI941" s="53">
        <f t="shared" si="880"/>
        <v>0</v>
      </c>
      <c r="CJ941" s="53">
        <f t="shared" si="880"/>
        <v>0</v>
      </c>
      <c r="CK941" s="53">
        <f t="shared" si="880"/>
        <v>0</v>
      </c>
      <c r="CL941" s="53">
        <f t="shared" si="880"/>
        <v>0</v>
      </c>
      <c r="CM941" s="53">
        <f t="shared" si="880"/>
        <v>0</v>
      </c>
      <c r="CN941" s="53">
        <f t="shared" si="880"/>
        <v>0</v>
      </c>
      <c r="CO941" s="53">
        <f t="shared" si="880"/>
        <v>0</v>
      </c>
      <c r="CP941" s="53">
        <f t="shared" si="880"/>
        <v>0</v>
      </c>
      <c r="CQ941" s="53">
        <f t="shared" si="880"/>
        <v>0</v>
      </c>
      <c r="CR941" s="53">
        <f t="shared" si="880"/>
        <v>0</v>
      </c>
      <c r="CS941" s="53">
        <f t="shared" si="880"/>
        <v>0</v>
      </c>
      <c r="CT941" s="53">
        <f t="shared" si="880"/>
        <v>0</v>
      </c>
      <c r="CU941" s="53">
        <f t="shared" si="880"/>
        <v>0</v>
      </c>
      <c r="CV941" s="53">
        <f t="shared" si="880"/>
        <v>0</v>
      </c>
      <c r="CW941" s="53">
        <f t="shared" si="880"/>
        <v>0</v>
      </c>
      <c r="CX941" s="53">
        <f t="shared" si="880"/>
        <v>0</v>
      </c>
      <c r="CY941" s="53">
        <f t="shared" si="880"/>
        <v>0</v>
      </c>
      <c r="CZ941" s="53">
        <f t="shared" si="880"/>
        <v>0</v>
      </c>
      <c r="DA941" s="53">
        <f t="shared" si="880"/>
        <v>0</v>
      </c>
      <c r="DB941" s="53">
        <f t="shared" si="880"/>
        <v>0</v>
      </c>
      <c r="DC941" s="53">
        <f t="shared" si="880"/>
        <v>0</v>
      </c>
      <c r="DD941" s="53">
        <f t="shared" si="880"/>
        <v>0</v>
      </c>
      <c r="DE941" s="53">
        <f t="shared" si="880"/>
        <v>0</v>
      </c>
      <c r="DF941" s="53">
        <f t="shared" si="880"/>
        <v>0</v>
      </c>
      <c r="DG941" s="54">
        <f t="shared" ref="DG941:EL941" si="881">DG948</f>
        <v>0</v>
      </c>
      <c r="DH941" s="54">
        <f t="shared" si="881"/>
        <v>0</v>
      </c>
      <c r="DI941" s="54">
        <f t="shared" si="881"/>
        <v>0</v>
      </c>
      <c r="DJ941" s="54">
        <f t="shared" si="881"/>
        <v>0</v>
      </c>
      <c r="DK941" s="54">
        <f t="shared" si="881"/>
        <v>0</v>
      </c>
      <c r="DL941" s="54">
        <f t="shared" si="881"/>
        <v>0</v>
      </c>
      <c r="DM941" s="54">
        <f t="shared" si="881"/>
        <v>0</v>
      </c>
      <c r="DN941" s="54">
        <f t="shared" si="881"/>
        <v>0</v>
      </c>
      <c r="DO941" s="54">
        <f t="shared" si="881"/>
        <v>0</v>
      </c>
      <c r="DP941" s="54">
        <f t="shared" si="881"/>
        <v>0</v>
      </c>
      <c r="DQ941" s="54">
        <f t="shared" si="881"/>
        <v>0</v>
      </c>
      <c r="DR941" s="54">
        <f t="shared" si="881"/>
        <v>0</v>
      </c>
      <c r="DS941" s="54">
        <f t="shared" si="881"/>
        <v>0</v>
      </c>
      <c r="DT941" s="54">
        <f t="shared" si="881"/>
        <v>0</v>
      </c>
      <c r="DU941" s="54">
        <f t="shared" si="881"/>
        <v>0</v>
      </c>
      <c r="DV941" s="54">
        <f t="shared" si="881"/>
        <v>0</v>
      </c>
      <c r="DW941" s="54">
        <f t="shared" si="881"/>
        <v>0</v>
      </c>
      <c r="DX941" s="54">
        <f t="shared" si="881"/>
        <v>0</v>
      </c>
      <c r="DY941" s="54">
        <f t="shared" si="881"/>
        <v>0</v>
      </c>
      <c r="DZ941" s="54">
        <f t="shared" si="881"/>
        <v>0</v>
      </c>
      <c r="EA941" s="54">
        <f t="shared" si="881"/>
        <v>0</v>
      </c>
      <c r="EB941" s="54">
        <f t="shared" si="881"/>
        <v>0</v>
      </c>
      <c r="EC941" s="54">
        <f t="shared" si="881"/>
        <v>0</v>
      </c>
      <c r="ED941" s="54">
        <f t="shared" si="881"/>
        <v>0</v>
      </c>
      <c r="EE941" s="54">
        <f t="shared" si="881"/>
        <v>0</v>
      </c>
      <c r="EF941" s="54">
        <f t="shared" si="881"/>
        <v>0</v>
      </c>
      <c r="EG941" s="54">
        <f t="shared" si="881"/>
        <v>0</v>
      </c>
      <c r="EH941" s="54">
        <f t="shared" si="881"/>
        <v>0</v>
      </c>
      <c r="EI941" s="54">
        <f t="shared" si="881"/>
        <v>0</v>
      </c>
      <c r="EJ941" s="54">
        <f t="shared" si="881"/>
        <v>0</v>
      </c>
      <c r="EK941" s="54">
        <f t="shared" si="881"/>
        <v>0</v>
      </c>
      <c r="EL941" s="54">
        <f t="shared" si="881"/>
        <v>0</v>
      </c>
      <c r="EM941" s="54">
        <f t="shared" ref="EM941:FR941" si="882">EM948</f>
        <v>0</v>
      </c>
      <c r="EN941" s="54">
        <f t="shared" si="882"/>
        <v>0</v>
      </c>
      <c r="EO941" s="54">
        <f t="shared" si="882"/>
        <v>0</v>
      </c>
      <c r="EP941" s="54">
        <f t="shared" si="882"/>
        <v>0</v>
      </c>
      <c r="EQ941" s="54">
        <f t="shared" si="882"/>
        <v>0</v>
      </c>
      <c r="ER941" s="54">
        <f t="shared" si="882"/>
        <v>0</v>
      </c>
      <c r="ES941" s="54">
        <f t="shared" si="882"/>
        <v>0</v>
      </c>
      <c r="ET941" s="54">
        <f t="shared" si="882"/>
        <v>0</v>
      </c>
      <c r="EU941" s="54">
        <f t="shared" si="882"/>
        <v>0</v>
      </c>
      <c r="EV941" s="54">
        <f t="shared" si="882"/>
        <v>0</v>
      </c>
      <c r="EW941" s="54">
        <f t="shared" si="882"/>
        <v>0</v>
      </c>
      <c r="EX941" s="54">
        <f t="shared" si="882"/>
        <v>0</v>
      </c>
      <c r="EY941" s="54">
        <f t="shared" si="882"/>
        <v>0</v>
      </c>
      <c r="EZ941" s="54">
        <f t="shared" si="882"/>
        <v>0</v>
      </c>
      <c r="FA941" s="54">
        <f t="shared" si="882"/>
        <v>0</v>
      </c>
      <c r="FB941" s="54">
        <f t="shared" si="882"/>
        <v>0</v>
      </c>
      <c r="FC941" s="54">
        <f t="shared" si="882"/>
        <v>0</v>
      </c>
      <c r="FD941" s="54">
        <f t="shared" si="882"/>
        <v>0</v>
      </c>
      <c r="FE941" s="54">
        <f t="shared" si="882"/>
        <v>0</v>
      </c>
      <c r="FF941" s="54">
        <f t="shared" si="882"/>
        <v>0</v>
      </c>
      <c r="FG941" s="54">
        <f t="shared" si="882"/>
        <v>0</v>
      </c>
      <c r="FH941" s="54">
        <f t="shared" si="882"/>
        <v>0</v>
      </c>
      <c r="FI941" s="54">
        <f t="shared" si="882"/>
        <v>0</v>
      </c>
      <c r="FJ941" s="54">
        <f t="shared" si="882"/>
        <v>0</v>
      </c>
      <c r="FK941" s="54">
        <f t="shared" si="882"/>
        <v>0</v>
      </c>
      <c r="FL941" s="54">
        <f t="shared" si="882"/>
        <v>0</v>
      </c>
      <c r="FM941" s="54">
        <f t="shared" si="882"/>
        <v>0</v>
      </c>
      <c r="FN941" s="54">
        <f t="shared" si="882"/>
        <v>0</v>
      </c>
      <c r="FO941" s="54">
        <f t="shared" si="882"/>
        <v>0</v>
      </c>
      <c r="FP941" s="54">
        <f t="shared" si="882"/>
        <v>0</v>
      </c>
      <c r="FQ941" s="54">
        <f t="shared" si="882"/>
        <v>0</v>
      </c>
      <c r="FR941" s="54">
        <f t="shared" si="882"/>
        <v>0</v>
      </c>
      <c r="FS941" s="54">
        <f t="shared" ref="FS941:GX941" si="883">FS948</f>
        <v>0</v>
      </c>
      <c r="FT941" s="54">
        <f t="shared" si="883"/>
        <v>0</v>
      </c>
      <c r="FU941" s="54">
        <f t="shared" si="883"/>
        <v>0</v>
      </c>
      <c r="FV941" s="54">
        <f t="shared" si="883"/>
        <v>0</v>
      </c>
      <c r="FW941" s="54">
        <f t="shared" si="883"/>
        <v>0</v>
      </c>
      <c r="FX941" s="54">
        <f t="shared" si="883"/>
        <v>0</v>
      </c>
      <c r="FY941" s="54">
        <f t="shared" si="883"/>
        <v>0</v>
      </c>
      <c r="FZ941" s="54">
        <f t="shared" si="883"/>
        <v>0</v>
      </c>
      <c r="GA941" s="54">
        <f t="shared" si="883"/>
        <v>0</v>
      </c>
      <c r="GB941" s="54">
        <f t="shared" si="883"/>
        <v>0</v>
      </c>
      <c r="GC941" s="54">
        <f t="shared" si="883"/>
        <v>0</v>
      </c>
      <c r="GD941" s="54">
        <f t="shared" si="883"/>
        <v>0</v>
      </c>
      <c r="GE941" s="54">
        <f t="shared" si="883"/>
        <v>0</v>
      </c>
      <c r="GF941" s="54">
        <f t="shared" si="883"/>
        <v>0</v>
      </c>
      <c r="GG941" s="54">
        <f t="shared" si="883"/>
        <v>0</v>
      </c>
      <c r="GH941" s="54">
        <f t="shared" si="883"/>
        <v>0</v>
      </c>
      <c r="GI941" s="54">
        <f t="shared" si="883"/>
        <v>0</v>
      </c>
      <c r="GJ941" s="54">
        <f t="shared" si="883"/>
        <v>0</v>
      </c>
      <c r="GK941" s="54">
        <f t="shared" si="883"/>
        <v>0</v>
      </c>
      <c r="GL941" s="54">
        <f t="shared" si="883"/>
        <v>0</v>
      </c>
      <c r="GM941" s="54">
        <f t="shared" si="883"/>
        <v>0</v>
      </c>
      <c r="GN941" s="54">
        <f t="shared" si="883"/>
        <v>0</v>
      </c>
      <c r="GO941" s="54">
        <f t="shared" si="883"/>
        <v>0</v>
      </c>
      <c r="GP941" s="54">
        <f t="shared" si="883"/>
        <v>0</v>
      </c>
      <c r="GQ941" s="54">
        <f t="shared" si="883"/>
        <v>0</v>
      </c>
      <c r="GR941" s="54">
        <f t="shared" si="883"/>
        <v>0</v>
      </c>
      <c r="GS941" s="54">
        <f t="shared" si="883"/>
        <v>0</v>
      </c>
      <c r="GT941" s="54">
        <f t="shared" si="883"/>
        <v>0</v>
      </c>
      <c r="GU941" s="54">
        <f t="shared" si="883"/>
        <v>0</v>
      </c>
      <c r="GV941" s="54">
        <f t="shared" si="883"/>
        <v>0</v>
      </c>
      <c r="GW941" s="54">
        <f t="shared" si="883"/>
        <v>0</v>
      </c>
      <c r="GX941" s="54">
        <f t="shared" si="883"/>
        <v>0</v>
      </c>
    </row>
    <row r="943" spans="1:245">
      <c r="A943">
        <v>17</v>
      </c>
      <c r="B943">
        <v>1</v>
      </c>
      <c r="C943">
        <f>ROW(SmtRes!A4)</f>
        <v>4</v>
      </c>
      <c r="D943">
        <f>ROW(EtalonRes!A220)</f>
        <v>220</v>
      </c>
      <c r="E943" t="s">
        <v>142</v>
      </c>
      <c r="F943" t="s">
        <v>224</v>
      </c>
      <c r="G943" t="s">
        <v>225</v>
      </c>
      <c r="H943" t="s">
        <v>57</v>
      </c>
      <c r="I943">
        <v>40</v>
      </c>
      <c r="J943">
        <v>0</v>
      </c>
      <c r="K943">
        <v>40</v>
      </c>
      <c r="O943">
        <f t="shared" ref="O943:O946" si="884">ROUND(CP943,2)</f>
        <v>36906.400000000001</v>
      </c>
      <c r="P943">
        <f t="shared" ref="P943:P946" si="885">ROUND(CQ943*I943,2)</f>
        <v>22982</v>
      </c>
      <c r="Q943">
        <f t="shared" ref="Q943:Q946" si="886">ROUND(CR943*I943,2)</f>
        <v>7998.8</v>
      </c>
      <c r="R943">
        <f t="shared" ref="R943:R946" si="887">ROUND(CS943*I943,2)</f>
        <v>4520.8</v>
      </c>
      <c r="S943">
        <f t="shared" ref="S943:S946" si="888">ROUND(CT943*I943,2)</f>
        <v>5925.6</v>
      </c>
      <c r="T943">
        <f t="shared" ref="T943:T946" si="889">ROUND(CU943*I943,2)</f>
        <v>0</v>
      </c>
      <c r="U943">
        <f t="shared" ref="U943:U946" si="890">CV943*I943</f>
        <v>26.400000000000002</v>
      </c>
      <c r="V943">
        <f t="shared" ref="V943:V946" si="891">CW943*I943</f>
        <v>0</v>
      </c>
      <c r="W943">
        <f t="shared" ref="W943:W946" si="892">ROUND(CX943*I943,2)</f>
        <v>0</v>
      </c>
      <c r="X943">
        <f t="shared" ref="X943:X946" si="893">ROUND(CY943,2)</f>
        <v>4147.92</v>
      </c>
      <c r="Y943">
        <f t="shared" ref="Y943:Y946" si="894">ROUND(CZ943,2)</f>
        <v>592.55999999999995</v>
      </c>
      <c r="AA943">
        <v>52146028</v>
      </c>
      <c r="AB943">
        <f t="shared" ref="AB943:AB946" si="895">ROUND((AC943+AD943+AF943),6)</f>
        <v>922.66</v>
      </c>
      <c r="AC943">
        <f t="shared" ref="AC943:AC946" si="896">ROUND((ES943),6)</f>
        <v>574.54999999999995</v>
      </c>
      <c r="AD943">
        <f t="shared" ref="AD943:AD945" si="897">ROUND((((ET943)-(EU943))+AE943),6)</f>
        <v>199.97</v>
      </c>
      <c r="AE943">
        <f t="shared" ref="AE943:AE945" si="898">ROUND((EU943),6)</f>
        <v>113.02</v>
      </c>
      <c r="AF943">
        <f t="shared" ref="AF943:AF945" si="899">ROUND((EV943),6)</f>
        <v>148.13999999999999</v>
      </c>
      <c r="AG943">
        <f t="shared" ref="AG943:AG946" si="900">ROUND((AP943),6)</f>
        <v>0</v>
      </c>
      <c r="AH943">
        <f t="shared" ref="AH943:AH945" si="901">(EW943)</f>
        <v>0.66</v>
      </c>
      <c r="AI943">
        <f t="shared" ref="AI943:AI945" si="902">(EX943)</f>
        <v>0</v>
      </c>
      <c r="AJ943">
        <f t="shared" ref="AJ943:AJ946" si="903">(AS943)</f>
        <v>0</v>
      </c>
      <c r="AK943">
        <v>922.66</v>
      </c>
      <c r="AL943">
        <v>574.54999999999995</v>
      </c>
      <c r="AM943">
        <v>199.97</v>
      </c>
      <c r="AN943">
        <v>113.02</v>
      </c>
      <c r="AO943">
        <v>148.13999999999999</v>
      </c>
      <c r="AP943">
        <v>0</v>
      </c>
      <c r="AQ943">
        <v>0.66</v>
      </c>
      <c r="AR943">
        <v>0</v>
      </c>
      <c r="AS943">
        <v>0</v>
      </c>
      <c r="AT943">
        <v>70</v>
      </c>
      <c r="AU943">
        <v>10</v>
      </c>
      <c r="AV943">
        <v>1</v>
      </c>
      <c r="AW943">
        <v>1</v>
      </c>
      <c r="AZ943">
        <v>1</v>
      </c>
      <c r="BA943">
        <v>1</v>
      </c>
      <c r="BB943">
        <v>1</v>
      </c>
      <c r="BC943">
        <v>1</v>
      </c>
      <c r="BH943">
        <v>0</v>
      </c>
      <c r="BI943">
        <v>4</v>
      </c>
      <c r="BJ943" t="s">
        <v>226</v>
      </c>
      <c r="BM943">
        <v>0</v>
      </c>
      <c r="BN943">
        <v>0</v>
      </c>
      <c r="BP943">
        <v>0</v>
      </c>
      <c r="BQ943">
        <v>1</v>
      </c>
      <c r="BR943">
        <v>0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Z943">
        <v>70</v>
      </c>
      <c r="CA943">
        <v>10</v>
      </c>
      <c r="CE943">
        <v>0</v>
      </c>
      <c r="CF943">
        <v>0</v>
      </c>
      <c r="CG943">
        <v>0</v>
      </c>
      <c r="CM943">
        <v>0</v>
      </c>
      <c r="CO943">
        <v>0</v>
      </c>
      <c r="CP943">
        <f t="shared" ref="CP943:CP946" si="904">(P943+Q943+S943)</f>
        <v>36906.400000000001</v>
      </c>
      <c r="CQ943">
        <f t="shared" ref="CQ943:CQ946" si="905">(AC943*BC943*AW943)</f>
        <v>574.54999999999995</v>
      </c>
      <c r="CR943">
        <f t="shared" ref="CR943:CR945" si="906">((((ET943)*BB943-(EU943)*BS943)+AE943*BS943)*AV943)</f>
        <v>199.97</v>
      </c>
      <c r="CS943">
        <f t="shared" ref="CS943:CS946" si="907">(AE943*BS943*AV943)</f>
        <v>113.02</v>
      </c>
      <c r="CT943">
        <f t="shared" ref="CT943:CT946" si="908">(AF943*BA943*AV943)</f>
        <v>148.13999999999999</v>
      </c>
      <c r="CU943">
        <f t="shared" ref="CU943:CU946" si="909">AG943</f>
        <v>0</v>
      </c>
      <c r="CV943">
        <f t="shared" ref="CV943:CV946" si="910">(AH943*AV943)</f>
        <v>0.66</v>
      </c>
      <c r="CW943">
        <f t="shared" ref="CW943:CW946" si="911">AI943</f>
        <v>0</v>
      </c>
      <c r="CX943">
        <f t="shared" ref="CX943:CX946" si="912">AJ943</f>
        <v>0</v>
      </c>
      <c r="CY943">
        <f t="shared" ref="CY943:CY946" si="913">((S943*BZ943)/100)</f>
        <v>4147.92</v>
      </c>
      <c r="CZ943">
        <f t="shared" ref="CZ943:CZ946" si="914">((S943*CA943)/100)</f>
        <v>592.55999999999995</v>
      </c>
      <c r="DN943">
        <v>0</v>
      </c>
      <c r="DO943">
        <v>0</v>
      </c>
      <c r="DP943">
        <v>1</v>
      </c>
      <c r="DQ943">
        <v>1</v>
      </c>
      <c r="DU943">
        <v>1003</v>
      </c>
      <c r="DV943" t="s">
        <v>57</v>
      </c>
      <c r="DW943" t="s">
        <v>57</v>
      </c>
      <c r="DX943">
        <v>1</v>
      </c>
      <c r="EE943">
        <v>51761345</v>
      </c>
      <c r="EF943">
        <v>1</v>
      </c>
      <c r="EG943" t="s">
        <v>18</v>
      </c>
      <c r="EH943">
        <v>0</v>
      </c>
      <c r="EJ943">
        <v>4</v>
      </c>
      <c r="EK943">
        <v>0</v>
      </c>
      <c r="EL943" t="s">
        <v>146</v>
      </c>
      <c r="EM943" t="s">
        <v>147</v>
      </c>
      <c r="EQ943">
        <v>0</v>
      </c>
      <c r="ER943">
        <v>922.66</v>
      </c>
      <c r="ES943">
        <v>574.54999999999995</v>
      </c>
      <c r="ET943">
        <v>199.97</v>
      </c>
      <c r="EU943">
        <v>113.02</v>
      </c>
      <c r="EV943">
        <v>148.13999999999999</v>
      </c>
      <c r="EW943">
        <v>0.66</v>
      </c>
      <c r="EX943">
        <v>0</v>
      </c>
      <c r="EY943">
        <v>0</v>
      </c>
      <c r="FQ943">
        <v>0</v>
      </c>
      <c r="FR943">
        <f t="shared" ref="FR943:FR946" si="915">ROUND(IF(AND(BH943=3,BI943=3),P943,0),2)</f>
        <v>0</v>
      </c>
      <c r="FS943">
        <v>0</v>
      </c>
      <c r="FX943">
        <v>70</v>
      </c>
      <c r="FY943">
        <v>10</v>
      </c>
      <c r="GD943">
        <v>0</v>
      </c>
      <c r="GF943">
        <v>999669814</v>
      </c>
      <c r="GG943">
        <v>2</v>
      </c>
      <c r="GH943">
        <v>1</v>
      </c>
      <c r="GI943">
        <v>-2</v>
      </c>
      <c r="GJ943">
        <v>0</v>
      </c>
      <c r="GK943">
        <f>ROUND(R943*(R12)/100,2)</f>
        <v>4882.46</v>
      </c>
      <c r="GL943">
        <f t="shared" ref="GL943:GL946" si="916">ROUND(IF(AND(BH943=3,BI943=3,FS943&lt;&gt;0),P943,0),2)</f>
        <v>0</v>
      </c>
      <c r="GM943">
        <f t="shared" ref="GM943:GM944" si="917">ROUND(O943+X943+Y943+GK943,2)+GX943</f>
        <v>46529.34</v>
      </c>
      <c r="GN943">
        <f t="shared" ref="GN943:GN944" si="918">IF(OR(BI943=0,BI943=1),ROUND(O943+X943+Y943+GK943,2),0)</f>
        <v>0</v>
      </c>
      <c r="GO943">
        <f t="shared" ref="GO943:GO944" si="919">IF(BI943=2,ROUND(O943+X943+Y943+GK943,2),0)</f>
        <v>0</v>
      </c>
      <c r="GP943">
        <f t="shared" ref="GP943:GP944" si="920">IF(BI943=4,ROUND(O943+X943+Y943+GK943,2)+GX943,0)</f>
        <v>46529.34</v>
      </c>
      <c r="GR943">
        <v>0</v>
      </c>
      <c r="GS943">
        <v>3</v>
      </c>
      <c r="GT943">
        <v>0</v>
      </c>
      <c r="GV943">
        <f t="shared" ref="GV943:GV946" si="921">ROUND((GT943),6)</f>
        <v>0</v>
      </c>
      <c r="GW943">
        <v>1</v>
      </c>
      <c r="GX943">
        <f t="shared" ref="GX943:GX946" si="922">ROUND(HC943*I943,2)</f>
        <v>0</v>
      </c>
      <c r="HA943">
        <v>0</v>
      </c>
      <c r="HB943">
        <v>0</v>
      </c>
      <c r="HC943">
        <f t="shared" ref="HC943:HC946" si="923">GV943*GW943</f>
        <v>0</v>
      </c>
      <c r="IK943">
        <v>0</v>
      </c>
    </row>
    <row r="944" spans="1:245">
      <c r="A944">
        <v>18</v>
      </c>
      <c r="B944">
        <v>1</v>
      </c>
      <c r="C944">
        <v>4</v>
      </c>
      <c r="E944" t="s">
        <v>148</v>
      </c>
      <c r="F944" t="s">
        <v>149</v>
      </c>
      <c r="G944" t="s">
        <v>150</v>
      </c>
      <c r="H944" t="s">
        <v>151</v>
      </c>
      <c r="I944">
        <f>I943*J944</f>
        <v>-9.84</v>
      </c>
      <c r="J944">
        <v>-0.246</v>
      </c>
      <c r="K944">
        <v>-0.246</v>
      </c>
      <c r="O944">
        <f t="shared" si="884"/>
        <v>0</v>
      </c>
      <c r="P944">
        <f t="shared" si="885"/>
        <v>0</v>
      </c>
      <c r="Q944">
        <f t="shared" si="886"/>
        <v>0</v>
      </c>
      <c r="R944">
        <f t="shared" si="887"/>
        <v>0</v>
      </c>
      <c r="S944">
        <f t="shared" si="888"/>
        <v>0</v>
      </c>
      <c r="T944">
        <f t="shared" si="889"/>
        <v>0</v>
      </c>
      <c r="U944">
        <f t="shared" si="890"/>
        <v>0</v>
      </c>
      <c r="V944">
        <f t="shared" si="891"/>
        <v>0</v>
      </c>
      <c r="W944">
        <f t="shared" si="892"/>
        <v>0</v>
      </c>
      <c r="X944">
        <f t="shared" si="893"/>
        <v>0</v>
      </c>
      <c r="Y944">
        <f t="shared" si="894"/>
        <v>0</v>
      </c>
      <c r="AA944">
        <v>52146028</v>
      </c>
      <c r="AB944">
        <f t="shared" si="895"/>
        <v>0</v>
      </c>
      <c r="AC944">
        <f t="shared" si="896"/>
        <v>0</v>
      </c>
      <c r="AD944">
        <f t="shared" si="897"/>
        <v>0</v>
      </c>
      <c r="AE944">
        <f t="shared" si="898"/>
        <v>0</v>
      </c>
      <c r="AF944">
        <f t="shared" si="899"/>
        <v>0</v>
      </c>
      <c r="AG944">
        <f t="shared" si="900"/>
        <v>0</v>
      </c>
      <c r="AH944">
        <f t="shared" si="901"/>
        <v>0</v>
      </c>
      <c r="AI944">
        <f t="shared" si="902"/>
        <v>0</v>
      </c>
      <c r="AJ944">
        <f t="shared" si="903"/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70</v>
      </c>
      <c r="AU944">
        <v>10</v>
      </c>
      <c r="AV944">
        <v>1</v>
      </c>
      <c r="AW944">
        <v>1</v>
      </c>
      <c r="AZ944">
        <v>1</v>
      </c>
      <c r="BA944">
        <v>1</v>
      </c>
      <c r="BB944">
        <v>1</v>
      </c>
      <c r="BC944">
        <v>1</v>
      </c>
      <c r="BH944">
        <v>3</v>
      </c>
      <c r="BI944">
        <v>4</v>
      </c>
      <c r="BM944">
        <v>0</v>
      </c>
      <c r="BN944">
        <v>0</v>
      </c>
      <c r="BP944">
        <v>0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Z944">
        <v>70</v>
      </c>
      <c r="CA944">
        <v>10</v>
      </c>
      <c r="CE944">
        <v>0</v>
      </c>
      <c r="CF944">
        <v>0</v>
      </c>
      <c r="CG944">
        <v>0</v>
      </c>
      <c r="CM944">
        <v>0</v>
      </c>
      <c r="CO944">
        <v>0</v>
      </c>
      <c r="CP944">
        <f t="shared" si="904"/>
        <v>0</v>
      </c>
      <c r="CQ944">
        <f t="shared" si="905"/>
        <v>0</v>
      </c>
      <c r="CR944">
        <f t="shared" si="906"/>
        <v>0</v>
      </c>
      <c r="CS944">
        <f t="shared" si="907"/>
        <v>0</v>
      </c>
      <c r="CT944">
        <f t="shared" si="908"/>
        <v>0</v>
      </c>
      <c r="CU944">
        <f t="shared" si="909"/>
        <v>0</v>
      </c>
      <c r="CV944">
        <f t="shared" si="910"/>
        <v>0</v>
      </c>
      <c r="CW944">
        <f t="shared" si="911"/>
        <v>0</v>
      </c>
      <c r="CX944">
        <f t="shared" si="912"/>
        <v>0</v>
      </c>
      <c r="CY944">
        <f t="shared" si="913"/>
        <v>0</v>
      </c>
      <c r="CZ944">
        <f t="shared" si="914"/>
        <v>0</v>
      </c>
      <c r="DN944">
        <v>0</v>
      </c>
      <c r="DO944">
        <v>0</v>
      </c>
      <c r="DP944">
        <v>1</v>
      </c>
      <c r="DQ944">
        <v>1</v>
      </c>
      <c r="DU944">
        <v>1009</v>
      </c>
      <c r="DV944" t="s">
        <v>151</v>
      </c>
      <c r="DW944" t="s">
        <v>151</v>
      </c>
      <c r="DX944">
        <v>1000</v>
      </c>
      <c r="EE944">
        <v>51761345</v>
      </c>
      <c r="EF944">
        <v>1</v>
      </c>
      <c r="EG944" t="s">
        <v>18</v>
      </c>
      <c r="EH944">
        <v>0</v>
      </c>
      <c r="EJ944">
        <v>4</v>
      </c>
      <c r="EK944">
        <v>0</v>
      </c>
      <c r="EL944" t="s">
        <v>146</v>
      </c>
      <c r="EM944" t="s">
        <v>147</v>
      </c>
      <c r="EQ944">
        <v>32768</v>
      </c>
      <c r="ER944">
        <v>0</v>
      </c>
      <c r="ES944">
        <v>0</v>
      </c>
      <c r="ET944">
        <v>0</v>
      </c>
      <c r="EU944">
        <v>0</v>
      </c>
      <c r="EV944">
        <v>0</v>
      </c>
      <c r="EW944">
        <v>0</v>
      </c>
      <c r="EX944">
        <v>0</v>
      </c>
      <c r="FQ944">
        <v>0</v>
      </c>
      <c r="FR944">
        <f t="shared" si="915"/>
        <v>0</v>
      </c>
      <c r="FS944">
        <v>0</v>
      </c>
      <c r="FX944">
        <v>70</v>
      </c>
      <c r="FY944">
        <v>10</v>
      </c>
      <c r="GD944">
        <v>0</v>
      </c>
      <c r="GF944">
        <v>1489638031</v>
      </c>
      <c r="GG944">
        <v>2</v>
      </c>
      <c r="GH944">
        <v>1</v>
      </c>
      <c r="GI944">
        <v>-2</v>
      </c>
      <c r="GJ944">
        <v>0</v>
      </c>
      <c r="GK944">
        <f>ROUND(R944*(R12)/100,2)</f>
        <v>0</v>
      </c>
      <c r="GL944">
        <f t="shared" si="916"/>
        <v>0</v>
      </c>
      <c r="GM944">
        <f t="shared" si="917"/>
        <v>0</v>
      </c>
      <c r="GN944">
        <f t="shared" si="918"/>
        <v>0</v>
      </c>
      <c r="GO944">
        <f t="shared" si="919"/>
        <v>0</v>
      </c>
      <c r="GP944">
        <f t="shared" si="920"/>
        <v>0</v>
      </c>
      <c r="GR944">
        <v>0</v>
      </c>
      <c r="GS944">
        <v>3</v>
      </c>
      <c r="GT944">
        <v>0</v>
      </c>
      <c r="GV944">
        <f t="shared" si="921"/>
        <v>0</v>
      </c>
      <c r="GW944">
        <v>1</v>
      </c>
      <c r="GX944">
        <f t="shared" si="922"/>
        <v>0</v>
      </c>
      <c r="HA944">
        <v>0</v>
      </c>
      <c r="HB944">
        <v>0</v>
      </c>
      <c r="HC944">
        <f t="shared" si="923"/>
        <v>0</v>
      </c>
      <c r="IK944">
        <v>0</v>
      </c>
    </row>
    <row r="945" spans="1:245">
      <c r="A945">
        <v>17</v>
      </c>
      <c r="B945">
        <v>1</v>
      </c>
      <c r="D945">
        <f>ROW(EtalonRes!A222)</f>
        <v>222</v>
      </c>
      <c r="E945" t="s">
        <v>152</v>
      </c>
      <c r="F945" t="s">
        <v>153</v>
      </c>
      <c r="G945" t="s">
        <v>227</v>
      </c>
      <c r="H945" t="s">
        <v>151</v>
      </c>
      <c r="I945">
        <f>ROUND(9.84*0.8,9)</f>
        <v>7.8719999999999999</v>
      </c>
      <c r="J945">
        <v>0</v>
      </c>
      <c r="K945">
        <f>ROUND(9.84*0.8,9)</f>
        <v>7.8719999999999999</v>
      </c>
      <c r="O945">
        <f t="shared" si="884"/>
        <v>481.92</v>
      </c>
      <c r="P945">
        <f t="shared" si="885"/>
        <v>0</v>
      </c>
      <c r="Q945">
        <f t="shared" si="886"/>
        <v>481.92</v>
      </c>
      <c r="R945">
        <f t="shared" si="887"/>
        <v>259.85000000000002</v>
      </c>
      <c r="S945">
        <f t="shared" si="888"/>
        <v>0</v>
      </c>
      <c r="T945">
        <f t="shared" si="889"/>
        <v>0</v>
      </c>
      <c r="U945">
        <f t="shared" si="890"/>
        <v>0</v>
      </c>
      <c r="V945">
        <f t="shared" si="891"/>
        <v>0</v>
      </c>
      <c r="W945">
        <f t="shared" si="892"/>
        <v>0</v>
      </c>
      <c r="X945">
        <f t="shared" si="893"/>
        <v>0</v>
      </c>
      <c r="Y945">
        <f t="shared" si="894"/>
        <v>0</v>
      </c>
      <c r="AA945">
        <v>52146028</v>
      </c>
      <c r="AB945">
        <f t="shared" si="895"/>
        <v>61.22</v>
      </c>
      <c r="AC945">
        <f t="shared" si="896"/>
        <v>0</v>
      </c>
      <c r="AD945">
        <f t="shared" si="897"/>
        <v>61.22</v>
      </c>
      <c r="AE945">
        <f t="shared" si="898"/>
        <v>33.01</v>
      </c>
      <c r="AF945">
        <f t="shared" si="899"/>
        <v>0</v>
      </c>
      <c r="AG945">
        <f t="shared" si="900"/>
        <v>0</v>
      </c>
      <c r="AH945">
        <f t="shared" si="901"/>
        <v>0</v>
      </c>
      <c r="AI945">
        <f t="shared" si="902"/>
        <v>0</v>
      </c>
      <c r="AJ945">
        <f t="shared" si="903"/>
        <v>0</v>
      </c>
      <c r="AK945">
        <v>61.22</v>
      </c>
      <c r="AL945">
        <v>0</v>
      </c>
      <c r="AM945">
        <v>61.22</v>
      </c>
      <c r="AN945">
        <v>33.01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Z945">
        <v>1</v>
      </c>
      <c r="BA945">
        <v>1</v>
      </c>
      <c r="BB945">
        <v>1</v>
      </c>
      <c r="BC945">
        <v>1</v>
      </c>
      <c r="BH945">
        <v>0</v>
      </c>
      <c r="BI945">
        <v>4</v>
      </c>
      <c r="BJ945" t="s">
        <v>155</v>
      </c>
      <c r="BM945">
        <v>1</v>
      </c>
      <c r="BN945">
        <v>0</v>
      </c>
      <c r="BP945">
        <v>0</v>
      </c>
      <c r="BQ945">
        <v>1</v>
      </c>
      <c r="BR945">
        <v>0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Z945">
        <v>0</v>
      </c>
      <c r="CA945">
        <v>0</v>
      </c>
      <c r="CE945">
        <v>0</v>
      </c>
      <c r="CF945">
        <v>0</v>
      </c>
      <c r="CG945">
        <v>0</v>
      </c>
      <c r="CM945">
        <v>0</v>
      </c>
      <c r="CO945">
        <v>0</v>
      </c>
      <c r="CP945">
        <f t="shared" si="904"/>
        <v>481.92</v>
      </c>
      <c r="CQ945">
        <f t="shared" si="905"/>
        <v>0</v>
      </c>
      <c r="CR945">
        <f t="shared" si="906"/>
        <v>61.22</v>
      </c>
      <c r="CS945">
        <f t="shared" si="907"/>
        <v>33.01</v>
      </c>
      <c r="CT945">
        <f t="shared" si="908"/>
        <v>0</v>
      </c>
      <c r="CU945">
        <f t="shared" si="909"/>
        <v>0</v>
      </c>
      <c r="CV945">
        <f t="shared" si="910"/>
        <v>0</v>
      </c>
      <c r="CW945">
        <f t="shared" si="911"/>
        <v>0</v>
      </c>
      <c r="CX945">
        <f t="shared" si="912"/>
        <v>0</v>
      </c>
      <c r="CY945">
        <f t="shared" si="913"/>
        <v>0</v>
      </c>
      <c r="CZ945">
        <f t="shared" si="914"/>
        <v>0</v>
      </c>
      <c r="DN945">
        <v>0</v>
      </c>
      <c r="DO945">
        <v>0</v>
      </c>
      <c r="DP945">
        <v>1</v>
      </c>
      <c r="DQ945">
        <v>1</v>
      </c>
      <c r="DU945">
        <v>1009</v>
      </c>
      <c r="DV945" t="s">
        <v>151</v>
      </c>
      <c r="DW945" t="s">
        <v>151</v>
      </c>
      <c r="DX945">
        <v>1000</v>
      </c>
      <c r="EE945">
        <v>51761347</v>
      </c>
      <c r="EF945">
        <v>1</v>
      </c>
      <c r="EG945" t="s">
        <v>18</v>
      </c>
      <c r="EH945">
        <v>0</v>
      </c>
      <c r="EJ945">
        <v>4</v>
      </c>
      <c r="EK945">
        <v>1</v>
      </c>
      <c r="EL945" t="s">
        <v>156</v>
      </c>
      <c r="EM945" t="s">
        <v>147</v>
      </c>
      <c r="EQ945">
        <v>0</v>
      </c>
      <c r="ER945">
        <v>61.22</v>
      </c>
      <c r="ES945">
        <v>0</v>
      </c>
      <c r="ET945">
        <v>61.22</v>
      </c>
      <c r="EU945">
        <v>33.01</v>
      </c>
      <c r="EV945">
        <v>0</v>
      </c>
      <c r="EW945">
        <v>0</v>
      </c>
      <c r="EX945">
        <v>0</v>
      </c>
      <c r="EY945">
        <v>0</v>
      </c>
      <c r="FQ945">
        <v>0</v>
      </c>
      <c r="FR945">
        <f t="shared" si="915"/>
        <v>0</v>
      </c>
      <c r="FS945">
        <v>0</v>
      </c>
      <c r="FX945">
        <v>0</v>
      </c>
      <c r="FY945">
        <v>0</v>
      </c>
      <c r="GD945">
        <v>1</v>
      </c>
      <c r="GF945">
        <v>1602572179</v>
      </c>
      <c r="GG945">
        <v>2</v>
      </c>
      <c r="GH945">
        <v>1</v>
      </c>
      <c r="GI945">
        <v>-2</v>
      </c>
      <c r="GJ945">
        <v>0</v>
      </c>
      <c r="GK945">
        <v>0</v>
      </c>
      <c r="GL945">
        <f t="shared" si="916"/>
        <v>0</v>
      </c>
      <c r="GM945">
        <f t="shared" ref="GM945:GM946" si="924">ROUND(O945+X945+Y945,2)+GX945</f>
        <v>481.92</v>
      </c>
      <c r="GN945">
        <f t="shared" ref="GN945:GN946" si="925">IF(OR(BI945=0,BI945=1),ROUND(O945+X945+Y945,2),0)</f>
        <v>0</v>
      </c>
      <c r="GO945">
        <f t="shared" ref="GO945:GO946" si="926">IF(BI945=2,ROUND(O945+X945+Y945,2),0)</f>
        <v>0</v>
      </c>
      <c r="GP945">
        <f t="shared" ref="GP945:GP946" si="927">IF(BI945=4,ROUND(O945+X945+Y945,2)+GX945,0)</f>
        <v>481.92</v>
      </c>
      <c r="GR945">
        <v>0</v>
      </c>
      <c r="GS945">
        <v>3</v>
      </c>
      <c r="GT945">
        <v>0</v>
      </c>
      <c r="GV945">
        <f t="shared" si="921"/>
        <v>0</v>
      </c>
      <c r="GW945">
        <v>1</v>
      </c>
      <c r="GX945">
        <f t="shared" si="922"/>
        <v>0</v>
      </c>
      <c r="HA945">
        <v>0</v>
      </c>
      <c r="HB945">
        <v>0</v>
      </c>
      <c r="HC945">
        <f t="shared" si="923"/>
        <v>0</v>
      </c>
      <c r="IK945">
        <v>0</v>
      </c>
    </row>
    <row r="946" spans="1:245">
      <c r="A946">
        <v>17</v>
      </c>
      <c r="B946">
        <v>1</v>
      </c>
      <c r="D946">
        <f>ROW(EtalonRes!A224)</f>
        <v>224</v>
      </c>
      <c r="E946" t="s">
        <v>157</v>
      </c>
      <c r="F946" t="s">
        <v>158</v>
      </c>
      <c r="G946" t="s">
        <v>159</v>
      </c>
      <c r="H946" t="s">
        <v>151</v>
      </c>
      <c r="I946">
        <f>ROUND(I945,9)</f>
        <v>7.8719999999999999</v>
      </c>
      <c r="J946">
        <v>0</v>
      </c>
      <c r="K946">
        <f>ROUND(I945,9)</f>
        <v>7.8719999999999999</v>
      </c>
      <c r="O946">
        <f t="shared" si="884"/>
        <v>11638.67</v>
      </c>
      <c r="P946">
        <f t="shared" si="885"/>
        <v>0</v>
      </c>
      <c r="Q946">
        <f t="shared" si="886"/>
        <v>11638.67</v>
      </c>
      <c r="R946">
        <f t="shared" si="887"/>
        <v>6279.02</v>
      </c>
      <c r="S946">
        <f t="shared" si="888"/>
        <v>0</v>
      </c>
      <c r="T946">
        <f t="shared" si="889"/>
        <v>0</v>
      </c>
      <c r="U946">
        <f t="shared" si="890"/>
        <v>0</v>
      </c>
      <c r="V946">
        <f t="shared" si="891"/>
        <v>0</v>
      </c>
      <c r="W946">
        <f t="shared" si="892"/>
        <v>0</v>
      </c>
      <c r="X946">
        <f t="shared" si="893"/>
        <v>0</v>
      </c>
      <c r="Y946">
        <f t="shared" si="894"/>
        <v>0</v>
      </c>
      <c r="AA946">
        <v>52146028</v>
      </c>
      <c r="AB946">
        <f t="shared" si="895"/>
        <v>1478.49</v>
      </c>
      <c r="AC946">
        <f t="shared" si="896"/>
        <v>0</v>
      </c>
      <c r="AD946">
        <f>ROUND(((((ET946*51))-((EU946*51)))+AE946),6)</f>
        <v>1478.49</v>
      </c>
      <c r="AE946">
        <f>ROUND(((EU946*51)),6)</f>
        <v>797.64</v>
      </c>
      <c r="AF946">
        <f>ROUND(((EV946*51)),6)</f>
        <v>0</v>
      </c>
      <c r="AG946">
        <f t="shared" si="900"/>
        <v>0</v>
      </c>
      <c r="AH946">
        <f>((EW946*51))</f>
        <v>0</v>
      </c>
      <c r="AI946">
        <f>((EX946*51))</f>
        <v>0</v>
      </c>
      <c r="AJ946">
        <f t="shared" si="903"/>
        <v>0</v>
      </c>
      <c r="AK946">
        <v>28.99</v>
      </c>
      <c r="AL946">
        <v>0</v>
      </c>
      <c r="AM946">
        <v>28.99</v>
      </c>
      <c r="AN946">
        <v>15.64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Z946">
        <v>1</v>
      </c>
      <c r="BA946">
        <v>1</v>
      </c>
      <c r="BB946">
        <v>1</v>
      </c>
      <c r="BC946">
        <v>1</v>
      </c>
      <c r="BH946">
        <v>0</v>
      </c>
      <c r="BI946">
        <v>4</v>
      </c>
      <c r="BJ946" t="s">
        <v>160</v>
      </c>
      <c r="BM946">
        <v>1</v>
      </c>
      <c r="BN946">
        <v>0</v>
      </c>
      <c r="BP946">
        <v>0</v>
      </c>
      <c r="BQ946">
        <v>1</v>
      </c>
      <c r="BR946">
        <v>0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Z946">
        <v>0</v>
      </c>
      <c r="CA946">
        <v>0</v>
      </c>
      <c r="CE946">
        <v>0</v>
      </c>
      <c r="CF946">
        <v>0</v>
      </c>
      <c r="CG946">
        <v>0</v>
      </c>
      <c r="CM946">
        <v>0</v>
      </c>
      <c r="CO946">
        <v>0</v>
      </c>
      <c r="CP946">
        <f t="shared" si="904"/>
        <v>11638.67</v>
      </c>
      <c r="CQ946">
        <f t="shared" si="905"/>
        <v>0</v>
      </c>
      <c r="CR946">
        <f>(((((ET946*51))*BB946-((EU946*51))*BS946)+AE946*BS946)*AV946)</f>
        <v>1478.49</v>
      </c>
      <c r="CS946">
        <f t="shared" si="907"/>
        <v>797.64</v>
      </c>
      <c r="CT946">
        <f t="shared" si="908"/>
        <v>0</v>
      </c>
      <c r="CU946">
        <f t="shared" si="909"/>
        <v>0</v>
      </c>
      <c r="CV946">
        <f t="shared" si="910"/>
        <v>0</v>
      </c>
      <c r="CW946">
        <f t="shared" si="911"/>
        <v>0</v>
      </c>
      <c r="CX946">
        <f t="shared" si="912"/>
        <v>0</v>
      </c>
      <c r="CY946">
        <f t="shared" si="913"/>
        <v>0</v>
      </c>
      <c r="CZ946">
        <f t="shared" si="914"/>
        <v>0</v>
      </c>
      <c r="DE946" t="s">
        <v>161</v>
      </c>
      <c r="DF946" t="s">
        <v>161</v>
      </c>
      <c r="DG946" t="s">
        <v>161</v>
      </c>
      <c r="DI946" t="s">
        <v>161</v>
      </c>
      <c r="DJ946" t="s">
        <v>161</v>
      </c>
      <c r="DN946">
        <v>0</v>
      </c>
      <c r="DO946">
        <v>0</v>
      </c>
      <c r="DP946">
        <v>1</v>
      </c>
      <c r="DQ946">
        <v>1</v>
      </c>
      <c r="DU946">
        <v>1009</v>
      </c>
      <c r="DV946" t="s">
        <v>151</v>
      </c>
      <c r="DW946" t="s">
        <v>151</v>
      </c>
      <c r="DX946">
        <v>1000</v>
      </c>
      <c r="EE946">
        <v>51761347</v>
      </c>
      <c r="EF946">
        <v>1</v>
      </c>
      <c r="EG946" t="s">
        <v>18</v>
      </c>
      <c r="EH946">
        <v>0</v>
      </c>
      <c r="EJ946">
        <v>4</v>
      </c>
      <c r="EK946">
        <v>1</v>
      </c>
      <c r="EL946" t="s">
        <v>156</v>
      </c>
      <c r="EM946" t="s">
        <v>147</v>
      </c>
      <c r="EQ946">
        <v>0</v>
      </c>
      <c r="ER946">
        <v>28.99</v>
      </c>
      <c r="ES946">
        <v>0</v>
      </c>
      <c r="ET946">
        <v>28.99</v>
      </c>
      <c r="EU946">
        <v>15.64</v>
      </c>
      <c r="EV946">
        <v>0</v>
      </c>
      <c r="EW946">
        <v>0</v>
      </c>
      <c r="EX946">
        <v>0</v>
      </c>
      <c r="EY946">
        <v>0</v>
      </c>
      <c r="FQ946">
        <v>0</v>
      </c>
      <c r="FR946">
        <f t="shared" si="915"/>
        <v>0</v>
      </c>
      <c r="FS946">
        <v>0</v>
      </c>
      <c r="FX946">
        <v>0</v>
      </c>
      <c r="FY946">
        <v>0</v>
      </c>
      <c r="GD946">
        <v>1</v>
      </c>
      <c r="GF946">
        <v>-1355325295</v>
      </c>
      <c r="GG946">
        <v>2</v>
      </c>
      <c r="GH946">
        <v>1</v>
      </c>
      <c r="GI946">
        <v>-2</v>
      </c>
      <c r="GJ946">
        <v>0</v>
      </c>
      <c r="GK946">
        <v>0</v>
      </c>
      <c r="GL946">
        <f t="shared" si="916"/>
        <v>0</v>
      </c>
      <c r="GM946">
        <f t="shared" si="924"/>
        <v>11638.67</v>
      </c>
      <c r="GN946">
        <f t="shared" si="925"/>
        <v>0</v>
      </c>
      <c r="GO946">
        <f t="shared" si="926"/>
        <v>0</v>
      </c>
      <c r="GP946">
        <f t="shared" si="927"/>
        <v>11638.67</v>
      </c>
      <c r="GR946">
        <v>0</v>
      </c>
      <c r="GS946">
        <v>3</v>
      </c>
      <c r="GT946">
        <v>0</v>
      </c>
      <c r="GV946">
        <f t="shared" si="921"/>
        <v>0</v>
      </c>
      <c r="GW946">
        <v>1</v>
      </c>
      <c r="GX946">
        <f t="shared" si="922"/>
        <v>0</v>
      </c>
      <c r="HA946">
        <v>0</v>
      </c>
      <c r="HB946">
        <v>0</v>
      </c>
      <c r="HC946">
        <f t="shared" si="923"/>
        <v>0</v>
      </c>
      <c r="IK946">
        <v>0</v>
      </c>
    </row>
    <row r="948" spans="1:245">
      <c r="A948" s="53">
        <v>51</v>
      </c>
      <c r="B948" s="53">
        <f>B939</f>
        <v>1</v>
      </c>
      <c r="C948" s="53">
        <f>A939</f>
        <v>5</v>
      </c>
      <c r="D948" s="53">
        <f>ROW(A939)</f>
        <v>939</v>
      </c>
      <c r="E948" s="53"/>
      <c r="F948" s="53" t="str">
        <f>IF(F939&lt;&gt;"",F939,"")</f>
        <v>Новый подраздел</v>
      </c>
      <c r="G948" s="53" t="str">
        <f>IF(G939&lt;&gt;"",G939,"")</f>
        <v>Замена бортового камня - 40,0 м.п.</v>
      </c>
      <c r="H948" s="53">
        <v>0</v>
      </c>
      <c r="I948" s="53"/>
      <c r="J948" s="53"/>
      <c r="K948" s="53"/>
      <c r="L948" s="53"/>
      <c r="M948" s="53"/>
      <c r="N948" s="53"/>
      <c r="O948" s="53">
        <f t="shared" ref="O948:T948" si="928">ROUND(AB948,2)</f>
        <v>49026.99</v>
      </c>
      <c r="P948" s="53">
        <f t="shared" si="928"/>
        <v>22982</v>
      </c>
      <c r="Q948" s="53">
        <f t="shared" si="928"/>
        <v>20119.39</v>
      </c>
      <c r="R948" s="53">
        <f t="shared" si="928"/>
        <v>11059.67</v>
      </c>
      <c r="S948" s="53">
        <f t="shared" si="928"/>
        <v>5925.6</v>
      </c>
      <c r="T948" s="53">
        <f t="shared" si="928"/>
        <v>0</v>
      </c>
      <c r="U948" s="53">
        <f>AH948</f>
        <v>26.400000000000002</v>
      </c>
      <c r="V948" s="53">
        <f>AI948</f>
        <v>0</v>
      </c>
      <c r="W948" s="53">
        <f>ROUND(AJ948,2)</f>
        <v>0</v>
      </c>
      <c r="X948" s="53">
        <f>ROUND(AK948,2)</f>
        <v>4147.92</v>
      </c>
      <c r="Y948" s="53">
        <f>ROUND(AL948,2)</f>
        <v>592.55999999999995</v>
      </c>
      <c r="Z948" s="53"/>
      <c r="AA948" s="53"/>
      <c r="AB948" s="53">
        <f>ROUND(SUMIF(AA943:AA946,"=52146028",O943:O946),2)</f>
        <v>49026.99</v>
      </c>
      <c r="AC948" s="53">
        <f>ROUND(SUMIF(AA943:AA946,"=52146028",P943:P946),2)</f>
        <v>22982</v>
      </c>
      <c r="AD948" s="53">
        <f>ROUND(SUMIF(AA943:AA946,"=52146028",Q943:Q946),2)</f>
        <v>20119.39</v>
      </c>
      <c r="AE948" s="53">
        <f>ROUND(SUMIF(AA943:AA946,"=52146028",R943:R946),2)</f>
        <v>11059.67</v>
      </c>
      <c r="AF948" s="53">
        <f>ROUND(SUMIF(AA943:AA946,"=52146028",S943:S946),2)</f>
        <v>5925.6</v>
      </c>
      <c r="AG948" s="53">
        <f>ROUND(SUMIF(AA943:AA946,"=52146028",T943:T946),2)</f>
        <v>0</v>
      </c>
      <c r="AH948" s="53">
        <f>SUMIF(AA943:AA946,"=52146028",U943:U946)</f>
        <v>26.400000000000002</v>
      </c>
      <c r="AI948" s="53">
        <f>SUMIF(AA943:AA946,"=52146028",V943:V946)</f>
        <v>0</v>
      </c>
      <c r="AJ948" s="53">
        <f>ROUND(SUMIF(AA943:AA946,"=52146028",W943:W946),2)</f>
        <v>0</v>
      </c>
      <c r="AK948" s="53">
        <f>ROUND(SUMIF(AA943:AA946,"=52146028",X943:X946),2)</f>
        <v>4147.92</v>
      </c>
      <c r="AL948" s="53">
        <f>ROUND(SUMIF(AA943:AA946,"=52146028",Y943:Y946),2)</f>
        <v>592.55999999999995</v>
      </c>
      <c r="AM948" s="53"/>
      <c r="AN948" s="53"/>
      <c r="AO948" s="53">
        <f t="shared" ref="AO948:BD948" si="929">ROUND(BX948,2)</f>
        <v>0</v>
      </c>
      <c r="AP948" s="53">
        <f t="shared" si="929"/>
        <v>0</v>
      </c>
      <c r="AQ948" s="53">
        <f t="shared" si="929"/>
        <v>0</v>
      </c>
      <c r="AR948" s="53">
        <f t="shared" si="929"/>
        <v>58649.93</v>
      </c>
      <c r="AS948" s="53">
        <f t="shared" si="929"/>
        <v>0</v>
      </c>
      <c r="AT948" s="53">
        <f t="shared" si="929"/>
        <v>0</v>
      </c>
      <c r="AU948" s="53">
        <f t="shared" si="929"/>
        <v>58649.93</v>
      </c>
      <c r="AV948" s="53">
        <f t="shared" si="929"/>
        <v>22982</v>
      </c>
      <c r="AW948" s="53">
        <f t="shared" si="929"/>
        <v>22982</v>
      </c>
      <c r="AX948" s="53">
        <f t="shared" si="929"/>
        <v>0</v>
      </c>
      <c r="AY948" s="53">
        <f t="shared" si="929"/>
        <v>22982</v>
      </c>
      <c r="AZ948" s="53">
        <f t="shared" si="929"/>
        <v>0</v>
      </c>
      <c r="BA948" s="53">
        <f t="shared" si="929"/>
        <v>0</v>
      </c>
      <c r="BB948" s="53">
        <f t="shared" si="929"/>
        <v>0</v>
      </c>
      <c r="BC948" s="53">
        <f t="shared" si="929"/>
        <v>0</v>
      </c>
      <c r="BD948" s="53">
        <f t="shared" si="929"/>
        <v>0</v>
      </c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>
        <f>ROUND(SUMIF(AA943:AA946,"=52146028",FQ943:FQ946),2)</f>
        <v>0</v>
      </c>
      <c r="BY948" s="53">
        <f>ROUND(SUMIF(AA943:AA946,"=52146028",FR943:FR946),2)</f>
        <v>0</v>
      </c>
      <c r="BZ948" s="53">
        <f>ROUND(SUMIF(AA943:AA946,"=52146028",GL943:GL946),2)</f>
        <v>0</v>
      </c>
      <c r="CA948" s="53">
        <f>ROUND(SUMIF(AA943:AA946,"=52146028",GM943:GM946),2)</f>
        <v>58649.93</v>
      </c>
      <c r="CB948" s="53">
        <f>ROUND(SUMIF(AA943:AA946,"=52146028",GN943:GN946),2)</f>
        <v>0</v>
      </c>
      <c r="CC948" s="53">
        <f>ROUND(SUMIF(AA943:AA946,"=52146028",GO943:GO946),2)</f>
        <v>0</v>
      </c>
      <c r="CD948" s="53">
        <f>ROUND(SUMIF(AA943:AA946,"=52146028",GP943:GP946),2)</f>
        <v>58649.93</v>
      </c>
      <c r="CE948" s="53">
        <f>AC948-BX948</f>
        <v>22982</v>
      </c>
      <c r="CF948" s="53">
        <f>AC948-BY948</f>
        <v>22982</v>
      </c>
      <c r="CG948" s="53">
        <f>BX948-BZ948</f>
        <v>0</v>
      </c>
      <c r="CH948" s="53">
        <f>AC948-BX948-BY948+BZ948</f>
        <v>22982</v>
      </c>
      <c r="CI948" s="53">
        <f>BY948-BZ948</f>
        <v>0</v>
      </c>
      <c r="CJ948" s="53">
        <f>ROUND(SUMIF(AA943:AA946,"=52146028",GX943:GX946),2)</f>
        <v>0</v>
      </c>
      <c r="CK948" s="53">
        <f>ROUND(SUMIF(AA943:AA946,"=52146028",GY943:GY946),2)</f>
        <v>0</v>
      </c>
      <c r="CL948" s="53">
        <f>ROUND(SUMIF(AA943:AA946,"=52146028",GZ943:GZ946),2)</f>
        <v>0</v>
      </c>
      <c r="CM948" s="53">
        <f>ROUND(SUMIF(AA943:AA946,"=52146028",HD943:HD946),2)</f>
        <v>0</v>
      </c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  <c r="DR948" s="54"/>
      <c r="DS948" s="54"/>
      <c r="DT948" s="54"/>
      <c r="DU948" s="54"/>
      <c r="DV948" s="54"/>
      <c r="DW948" s="54"/>
      <c r="DX948" s="54"/>
      <c r="DY948" s="54"/>
      <c r="DZ948" s="54"/>
      <c r="EA948" s="54"/>
      <c r="EB948" s="54"/>
      <c r="EC948" s="54"/>
      <c r="ED948" s="54"/>
      <c r="EE948" s="54"/>
      <c r="EF948" s="54"/>
      <c r="EG948" s="54"/>
      <c r="EH948" s="54"/>
      <c r="EI948" s="54"/>
      <c r="EJ948" s="54"/>
      <c r="EK948" s="54"/>
      <c r="EL948" s="54"/>
      <c r="EM948" s="54"/>
      <c r="EN948" s="54"/>
      <c r="EO948" s="54"/>
      <c r="EP948" s="54"/>
      <c r="EQ948" s="54"/>
      <c r="ER948" s="54"/>
      <c r="ES948" s="54"/>
      <c r="ET948" s="54"/>
      <c r="EU948" s="54"/>
      <c r="EV948" s="54"/>
      <c r="EW948" s="54"/>
      <c r="EX948" s="54"/>
      <c r="EY948" s="54"/>
      <c r="EZ948" s="54"/>
      <c r="FA948" s="54"/>
      <c r="FB948" s="54"/>
      <c r="FC948" s="54"/>
      <c r="FD948" s="54"/>
      <c r="FE948" s="54"/>
      <c r="FF948" s="54"/>
      <c r="FG948" s="54"/>
      <c r="FH948" s="54"/>
      <c r="FI948" s="54"/>
      <c r="FJ948" s="54"/>
      <c r="FK948" s="54"/>
      <c r="FL948" s="54"/>
      <c r="FM948" s="54"/>
      <c r="FN948" s="54"/>
      <c r="FO948" s="54"/>
      <c r="FP948" s="54"/>
      <c r="FQ948" s="54"/>
      <c r="FR948" s="54"/>
      <c r="FS948" s="54"/>
      <c r="FT948" s="54"/>
      <c r="FU948" s="54"/>
      <c r="FV948" s="54"/>
      <c r="FW948" s="54"/>
      <c r="FX948" s="54"/>
      <c r="FY948" s="54"/>
      <c r="FZ948" s="54"/>
      <c r="GA948" s="54"/>
      <c r="GB948" s="54"/>
      <c r="GC948" s="54"/>
      <c r="GD948" s="54"/>
      <c r="GE948" s="54"/>
      <c r="GF948" s="54"/>
      <c r="GG948" s="54"/>
      <c r="GH948" s="54"/>
      <c r="GI948" s="54"/>
      <c r="GJ948" s="54"/>
      <c r="GK948" s="54"/>
      <c r="GL948" s="54"/>
      <c r="GM948" s="54"/>
      <c r="GN948" s="54"/>
      <c r="GO948" s="54"/>
      <c r="GP948" s="54"/>
      <c r="GQ948" s="54"/>
      <c r="GR948" s="54"/>
      <c r="GS948" s="54"/>
      <c r="GT948" s="54"/>
      <c r="GU948" s="54"/>
      <c r="GV948" s="54"/>
      <c r="GW948" s="54"/>
      <c r="GX948" s="54">
        <v>0</v>
      </c>
    </row>
    <row r="950" spans="1:245">
      <c r="A950" s="55">
        <v>50</v>
      </c>
      <c r="B950" s="55">
        <v>0</v>
      </c>
      <c r="C950" s="55">
        <v>0</v>
      </c>
      <c r="D950" s="55">
        <v>1</v>
      </c>
      <c r="E950" s="55">
        <v>201</v>
      </c>
      <c r="F950" s="55">
        <f>ROUND(Source!O948,O950)</f>
        <v>49026.99</v>
      </c>
      <c r="G950" s="55" t="s">
        <v>162</v>
      </c>
      <c r="H950" s="55" t="s">
        <v>163</v>
      </c>
      <c r="I950" s="55"/>
      <c r="J950" s="55"/>
      <c r="K950" s="55">
        <v>201</v>
      </c>
      <c r="L950" s="55">
        <v>1</v>
      </c>
      <c r="M950" s="55">
        <v>3</v>
      </c>
      <c r="N950" s="55"/>
      <c r="O950" s="55">
        <v>2</v>
      </c>
      <c r="P950" s="55"/>
      <c r="Q950" s="55"/>
      <c r="R950" s="55"/>
      <c r="S950" s="55"/>
      <c r="T950" s="55"/>
      <c r="U950" s="55"/>
      <c r="V950" s="55"/>
      <c r="W950" s="55">
        <v>49026.99</v>
      </c>
      <c r="X950" s="55">
        <v>1</v>
      </c>
      <c r="Y950" s="55">
        <v>49026.99</v>
      </c>
      <c r="Z950" s="55"/>
      <c r="AA950" s="55"/>
      <c r="AB950" s="55"/>
    </row>
    <row r="951" spans="1:245">
      <c r="A951" s="55">
        <v>50</v>
      </c>
      <c r="B951" s="55">
        <v>0</v>
      </c>
      <c r="C951" s="55">
        <v>0</v>
      </c>
      <c r="D951" s="55">
        <v>1</v>
      </c>
      <c r="E951" s="55">
        <v>202</v>
      </c>
      <c r="F951" s="55">
        <f>ROUND(Source!P948,O951)</f>
        <v>22982</v>
      </c>
      <c r="G951" s="55" t="s">
        <v>164</v>
      </c>
      <c r="H951" s="55" t="s">
        <v>165</v>
      </c>
      <c r="I951" s="55"/>
      <c r="J951" s="55"/>
      <c r="K951" s="55">
        <v>202</v>
      </c>
      <c r="L951" s="55">
        <v>2</v>
      </c>
      <c r="M951" s="55">
        <v>3</v>
      </c>
      <c r="N951" s="55"/>
      <c r="O951" s="55">
        <v>2</v>
      </c>
      <c r="P951" s="55"/>
      <c r="Q951" s="55"/>
      <c r="R951" s="55"/>
      <c r="S951" s="55"/>
      <c r="T951" s="55"/>
      <c r="U951" s="55"/>
      <c r="V951" s="55"/>
      <c r="W951" s="55">
        <v>22982</v>
      </c>
      <c r="X951" s="55">
        <v>1</v>
      </c>
      <c r="Y951" s="55">
        <v>22982</v>
      </c>
      <c r="Z951" s="55"/>
      <c r="AA951" s="55"/>
      <c r="AB951" s="55"/>
    </row>
    <row r="952" spans="1:245">
      <c r="A952" s="55">
        <v>50</v>
      </c>
      <c r="B952" s="55">
        <v>0</v>
      </c>
      <c r="C952" s="55">
        <v>0</v>
      </c>
      <c r="D952" s="55">
        <v>1</v>
      </c>
      <c r="E952" s="55">
        <v>222</v>
      </c>
      <c r="F952" s="55">
        <f>ROUND(Source!AO948,O952)</f>
        <v>0</v>
      </c>
      <c r="G952" s="55" t="s">
        <v>166</v>
      </c>
      <c r="H952" s="55" t="s">
        <v>167</v>
      </c>
      <c r="I952" s="55"/>
      <c r="J952" s="55"/>
      <c r="K952" s="55">
        <v>222</v>
      </c>
      <c r="L952" s="55">
        <v>3</v>
      </c>
      <c r="M952" s="55">
        <v>3</v>
      </c>
      <c r="N952" s="55"/>
      <c r="O952" s="55">
        <v>2</v>
      </c>
      <c r="P952" s="55"/>
      <c r="Q952" s="55"/>
      <c r="R952" s="55"/>
      <c r="S952" s="55"/>
      <c r="T952" s="55"/>
      <c r="U952" s="55"/>
      <c r="V952" s="55"/>
      <c r="W952" s="55">
        <v>0</v>
      </c>
      <c r="X952" s="55">
        <v>1</v>
      </c>
      <c r="Y952" s="55">
        <v>0</v>
      </c>
      <c r="Z952" s="55"/>
      <c r="AA952" s="55"/>
      <c r="AB952" s="55"/>
    </row>
    <row r="953" spans="1:245">
      <c r="A953" s="55">
        <v>50</v>
      </c>
      <c r="B953" s="55">
        <v>0</v>
      </c>
      <c r="C953" s="55">
        <v>0</v>
      </c>
      <c r="D953" s="55">
        <v>1</v>
      </c>
      <c r="E953" s="55">
        <v>225</v>
      </c>
      <c r="F953" s="55">
        <f>ROUND(Source!AV948,O953)</f>
        <v>22982</v>
      </c>
      <c r="G953" s="55" t="s">
        <v>168</v>
      </c>
      <c r="H953" s="55" t="s">
        <v>169</v>
      </c>
      <c r="I953" s="55"/>
      <c r="J953" s="55"/>
      <c r="K953" s="55">
        <v>225</v>
      </c>
      <c r="L953" s="55">
        <v>4</v>
      </c>
      <c r="M953" s="55">
        <v>3</v>
      </c>
      <c r="N953" s="55"/>
      <c r="O953" s="55">
        <v>2</v>
      </c>
      <c r="P953" s="55"/>
      <c r="Q953" s="55"/>
      <c r="R953" s="55"/>
      <c r="S953" s="55"/>
      <c r="T953" s="55"/>
      <c r="U953" s="55"/>
      <c r="V953" s="55"/>
      <c r="W953" s="55">
        <v>22982</v>
      </c>
      <c r="X953" s="55">
        <v>1</v>
      </c>
      <c r="Y953" s="55">
        <v>22982</v>
      </c>
      <c r="Z953" s="55"/>
      <c r="AA953" s="55"/>
      <c r="AB953" s="55"/>
    </row>
    <row r="954" spans="1:245">
      <c r="A954" s="55">
        <v>50</v>
      </c>
      <c r="B954" s="55">
        <v>0</v>
      </c>
      <c r="C954" s="55">
        <v>0</v>
      </c>
      <c r="D954" s="55">
        <v>1</v>
      </c>
      <c r="E954" s="55">
        <v>226</v>
      </c>
      <c r="F954" s="55">
        <f>ROUND(Source!AW948,O954)</f>
        <v>22982</v>
      </c>
      <c r="G954" s="55" t="s">
        <v>170</v>
      </c>
      <c r="H954" s="55" t="s">
        <v>171</v>
      </c>
      <c r="I954" s="55"/>
      <c r="J954" s="55"/>
      <c r="K954" s="55">
        <v>226</v>
      </c>
      <c r="L954" s="55">
        <v>5</v>
      </c>
      <c r="M954" s="55">
        <v>3</v>
      </c>
      <c r="N954" s="55"/>
      <c r="O954" s="55">
        <v>2</v>
      </c>
      <c r="P954" s="55"/>
      <c r="Q954" s="55"/>
      <c r="R954" s="55"/>
      <c r="S954" s="55"/>
      <c r="T954" s="55"/>
      <c r="U954" s="55"/>
      <c r="V954" s="55"/>
      <c r="W954" s="55">
        <v>22982</v>
      </c>
      <c r="X954" s="55">
        <v>1</v>
      </c>
      <c r="Y954" s="55">
        <v>22982</v>
      </c>
      <c r="Z954" s="55"/>
      <c r="AA954" s="55"/>
      <c r="AB954" s="55"/>
    </row>
    <row r="955" spans="1:245">
      <c r="A955" s="55">
        <v>50</v>
      </c>
      <c r="B955" s="55">
        <v>0</v>
      </c>
      <c r="C955" s="55">
        <v>0</v>
      </c>
      <c r="D955" s="55">
        <v>1</v>
      </c>
      <c r="E955" s="55">
        <v>227</v>
      </c>
      <c r="F955" s="55">
        <f>ROUND(Source!AX948,O955)</f>
        <v>0</v>
      </c>
      <c r="G955" s="55" t="s">
        <v>172</v>
      </c>
      <c r="H955" s="55" t="s">
        <v>173</v>
      </c>
      <c r="I955" s="55"/>
      <c r="J955" s="55"/>
      <c r="K955" s="55">
        <v>227</v>
      </c>
      <c r="L955" s="55">
        <v>6</v>
      </c>
      <c r="M955" s="55">
        <v>3</v>
      </c>
      <c r="N955" s="55"/>
      <c r="O955" s="55">
        <v>2</v>
      </c>
      <c r="P955" s="55"/>
      <c r="Q955" s="55"/>
      <c r="R955" s="55"/>
      <c r="S955" s="55"/>
      <c r="T955" s="55"/>
      <c r="U955" s="55"/>
      <c r="V955" s="55"/>
      <c r="W955" s="55">
        <v>0</v>
      </c>
      <c r="X955" s="55">
        <v>1</v>
      </c>
      <c r="Y955" s="55">
        <v>0</v>
      </c>
      <c r="Z955" s="55"/>
      <c r="AA955" s="55"/>
      <c r="AB955" s="55"/>
    </row>
    <row r="956" spans="1:245">
      <c r="A956" s="55">
        <v>50</v>
      </c>
      <c r="B956" s="55">
        <v>0</v>
      </c>
      <c r="C956" s="55">
        <v>0</v>
      </c>
      <c r="D956" s="55">
        <v>1</v>
      </c>
      <c r="E956" s="55">
        <v>228</v>
      </c>
      <c r="F956" s="55">
        <f>ROUND(Source!AY948,O956)</f>
        <v>22982</v>
      </c>
      <c r="G956" s="55" t="s">
        <v>174</v>
      </c>
      <c r="H956" s="55" t="s">
        <v>175</v>
      </c>
      <c r="I956" s="55"/>
      <c r="J956" s="55"/>
      <c r="K956" s="55">
        <v>228</v>
      </c>
      <c r="L956" s="55">
        <v>7</v>
      </c>
      <c r="M956" s="55">
        <v>3</v>
      </c>
      <c r="N956" s="55"/>
      <c r="O956" s="55">
        <v>2</v>
      </c>
      <c r="P956" s="55"/>
      <c r="Q956" s="55"/>
      <c r="R956" s="55"/>
      <c r="S956" s="55"/>
      <c r="T956" s="55"/>
      <c r="U956" s="55"/>
      <c r="V956" s="55"/>
      <c r="W956" s="55">
        <v>22982</v>
      </c>
      <c r="X956" s="55">
        <v>1</v>
      </c>
      <c r="Y956" s="55">
        <v>22982</v>
      </c>
      <c r="Z956" s="55"/>
      <c r="AA956" s="55"/>
      <c r="AB956" s="55"/>
    </row>
    <row r="957" spans="1:245">
      <c r="A957" s="55">
        <v>50</v>
      </c>
      <c r="B957" s="55">
        <v>0</v>
      </c>
      <c r="C957" s="55">
        <v>0</v>
      </c>
      <c r="D957" s="55">
        <v>1</v>
      </c>
      <c r="E957" s="55">
        <v>216</v>
      </c>
      <c r="F957" s="55">
        <f>ROUND(Source!AP948,O957)</f>
        <v>0</v>
      </c>
      <c r="G957" s="55" t="s">
        <v>176</v>
      </c>
      <c r="H957" s="55" t="s">
        <v>177</v>
      </c>
      <c r="I957" s="55"/>
      <c r="J957" s="55"/>
      <c r="K957" s="55">
        <v>216</v>
      </c>
      <c r="L957" s="55">
        <v>8</v>
      </c>
      <c r="M957" s="55">
        <v>3</v>
      </c>
      <c r="N957" s="55"/>
      <c r="O957" s="55">
        <v>2</v>
      </c>
      <c r="P957" s="55"/>
      <c r="Q957" s="55"/>
      <c r="R957" s="55"/>
      <c r="S957" s="55"/>
      <c r="T957" s="55"/>
      <c r="U957" s="55"/>
      <c r="V957" s="55"/>
      <c r="W957" s="55">
        <v>0</v>
      </c>
      <c r="X957" s="55">
        <v>1</v>
      </c>
      <c r="Y957" s="55">
        <v>0</v>
      </c>
      <c r="Z957" s="55"/>
      <c r="AA957" s="55"/>
      <c r="AB957" s="55"/>
    </row>
    <row r="958" spans="1:245">
      <c r="A958" s="55">
        <v>50</v>
      </c>
      <c r="B958" s="55">
        <v>0</v>
      </c>
      <c r="C958" s="55">
        <v>0</v>
      </c>
      <c r="D958" s="55">
        <v>1</v>
      </c>
      <c r="E958" s="55">
        <v>223</v>
      </c>
      <c r="F958" s="55">
        <f>ROUND(Source!AQ948,O958)</f>
        <v>0</v>
      </c>
      <c r="G958" s="55" t="s">
        <v>178</v>
      </c>
      <c r="H958" s="55" t="s">
        <v>179</v>
      </c>
      <c r="I958" s="55"/>
      <c r="J958" s="55"/>
      <c r="K958" s="55">
        <v>223</v>
      </c>
      <c r="L958" s="55">
        <v>9</v>
      </c>
      <c r="M958" s="55">
        <v>3</v>
      </c>
      <c r="N958" s="55"/>
      <c r="O958" s="55">
        <v>2</v>
      </c>
      <c r="P958" s="55"/>
      <c r="Q958" s="55"/>
      <c r="R958" s="55"/>
      <c r="S958" s="55"/>
      <c r="T958" s="55"/>
      <c r="U958" s="55"/>
      <c r="V958" s="55"/>
      <c r="W958" s="55">
        <v>0</v>
      </c>
      <c r="X958" s="55">
        <v>1</v>
      </c>
      <c r="Y958" s="55">
        <v>0</v>
      </c>
      <c r="Z958" s="55"/>
      <c r="AA958" s="55"/>
      <c r="AB958" s="55"/>
    </row>
    <row r="959" spans="1:245">
      <c r="A959" s="55">
        <v>50</v>
      </c>
      <c r="B959" s="55">
        <v>0</v>
      </c>
      <c r="C959" s="55">
        <v>0</v>
      </c>
      <c r="D959" s="55">
        <v>1</v>
      </c>
      <c r="E959" s="55">
        <v>229</v>
      </c>
      <c r="F959" s="55">
        <f>ROUND(Source!AZ948,O959)</f>
        <v>0</v>
      </c>
      <c r="G959" s="55" t="s">
        <v>180</v>
      </c>
      <c r="H959" s="55" t="s">
        <v>181</v>
      </c>
      <c r="I959" s="55"/>
      <c r="J959" s="55"/>
      <c r="K959" s="55">
        <v>229</v>
      </c>
      <c r="L959" s="55">
        <v>10</v>
      </c>
      <c r="M959" s="55">
        <v>3</v>
      </c>
      <c r="N959" s="55"/>
      <c r="O959" s="55">
        <v>2</v>
      </c>
      <c r="P959" s="55"/>
      <c r="Q959" s="55"/>
      <c r="R959" s="55"/>
      <c r="S959" s="55"/>
      <c r="T959" s="55"/>
      <c r="U959" s="55"/>
      <c r="V959" s="55"/>
      <c r="W959" s="55">
        <v>0</v>
      </c>
      <c r="X959" s="55">
        <v>1</v>
      </c>
      <c r="Y959" s="55">
        <v>0</v>
      </c>
      <c r="Z959" s="55"/>
      <c r="AA959" s="55"/>
      <c r="AB959" s="55"/>
    </row>
    <row r="960" spans="1:245">
      <c r="A960" s="55">
        <v>50</v>
      </c>
      <c r="B960" s="55">
        <v>0</v>
      </c>
      <c r="C960" s="55">
        <v>0</v>
      </c>
      <c r="D960" s="55">
        <v>1</v>
      </c>
      <c r="E960" s="55">
        <v>203</v>
      </c>
      <c r="F960" s="55">
        <f>ROUND(Source!Q948,O960)</f>
        <v>20119.39</v>
      </c>
      <c r="G960" s="55" t="s">
        <v>182</v>
      </c>
      <c r="H960" s="55" t="s">
        <v>183</v>
      </c>
      <c r="I960" s="55"/>
      <c r="J960" s="55"/>
      <c r="K960" s="55">
        <v>203</v>
      </c>
      <c r="L960" s="55">
        <v>11</v>
      </c>
      <c r="M960" s="55">
        <v>3</v>
      </c>
      <c r="N960" s="55"/>
      <c r="O960" s="55">
        <v>2</v>
      </c>
      <c r="P960" s="55"/>
      <c r="Q960" s="55"/>
      <c r="R960" s="55"/>
      <c r="S960" s="55"/>
      <c r="T960" s="55"/>
      <c r="U960" s="55"/>
      <c r="V960" s="55"/>
      <c r="W960" s="55">
        <v>20119.39</v>
      </c>
      <c r="X960" s="55">
        <v>1</v>
      </c>
      <c r="Y960" s="55">
        <v>20119.39</v>
      </c>
      <c r="Z960" s="55"/>
      <c r="AA960" s="55"/>
      <c r="AB960" s="55"/>
    </row>
    <row r="961" spans="1:28">
      <c r="A961" s="55">
        <v>50</v>
      </c>
      <c r="B961" s="55">
        <v>0</v>
      </c>
      <c r="C961" s="55">
        <v>0</v>
      </c>
      <c r="D961" s="55">
        <v>1</v>
      </c>
      <c r="E961" s="55">
        <v>231</v>
      </c>
      <c r="F961" s="55">
        <f>ROUND(Source!BB948,O961)</f>
        <v>0</v>
      </c>
      <c r="G961" s="55" t="s">
        <v>184</v>
      </c>
      <c r="H961" s="55" t="s">
        <v>185</v>
      </c>
      <c r="I961" s="55"/>
      <c r="J961" s="55"/>
      <c r="K961" s="55">
        <v>231</v>
      </c>
      <c r="L961" s="55">
        <v>12</v>
      </c>
      <c r="M961" s="55">
        <v>3</v>
      </c>
      <c r="N961" s="55"/>
      <c r="O961" s="55">
        <v>2</v>
      </c>
      <c r="P961" s="55"/>
      <c r="Q961" s="55"/>
      <c r="R961" s="55"/>
      <c r="S961" s="55"/>
      <c r="T961" s="55"/>
      <c r="U961" s="55"/>
      <c r="V961" s="55"/>
      <c r="W961" s="55">
        <v>0</v>
      </c>
      <c r="X961" s="55">
        <v>1</v>
      </c>
      <c r="Y961" s="55">
        <v>0</v>
      </c>
      <c r="Z961" s="55"/>
      <c r="AA961" s="55"/>
      <c r="AB961" s="55"/>
    </row>
    <row r="962" spans="1:28">
      <c r="A962" s="55">
        <v>50</v>
      </c>
      <c r="B962" s="55">
        <v>0</v>
      </c>
      <c r="C962" s="55">
        <v>0</v>
      </c>
      <c r="D962" s="55">
        <v>1</v>
      </c>
      <c r="E962" s="55">
        <v>204</v>
      </c>
      <c r="F962" s="55">
        <f>ROUND(Source!R948,O962)</f>
        <v>11059.67</v>
      </c>
      <c r="G962" s="55" t="s">
        <v>186</v>
      </c>
      <c r="H962" s="55" t="s">
        <v>187</v>
      </c>
      <c r="I962" s="55"/>
      <c r="J962" s="55"/>
      <c r="K962" s="55">
        <v>204</v>
      </c>
      <c r="L962" s="55">
        <v>13</v>
      </c>
      <c r="M962" s="55">
        <v>3</v>
      </c>
      <c r="N962" s="55"/>
      <c r="O962" s="55">
        <v>2</v>
      </c>
      <c r="P962" s="55"/>
      <c r="Q962" s="55"/>
      <c r="R962" s="55"/>
      <c r="S962" s="55"/>
      <c r="T962" s="55"/>
      <c r="U962" s="55"/>
      <c r="V962" s="55"/>
      <c r="W962" s="55">
        <v>11059.67</v>
      </c>
      <c r="X962" s="55">
        <v>1</v>
      </c>
      <c r="Y962" s="55">
        <v>11059.67</v>
      </c>
      <c r="Z962" s="55"/>
      <c r="AA962" s="55"/>
      <c r="AB962" s="55"/>
    </row>
    <row r="963" spans="1:28">
      <c r="A963" s="55">
        <v>50</v>
      </c>
      <c r="B963" s="55">
        <v>0</v>
      </c>
      <c r="C963" s="55">
        <v>0</v>
      </c>
      <c r="D963" s="55">
        <v>1</v>
      </c>
      <c r="E963" s="55">
        <v>205</v>
      </c>
      <c r="F963" s="55">
        <f>ROUND(Source!S948,O963)</f>
        <v>5925.6</v>
      </c>
      <c r="G963" s="55" t="s">
        <v>188</v>
      </c>
      <c r="H963" s="55" t="s">
        <v>189</v>
      </c>
      <c r="I963" s="55"/>
      <c r="J963" s="55"/>
      <c r="K963" s="55">
        <v>205</v>
      </c>
      <c r="L963" s="55">
        <v>14</v>
      </c>
      <c r="M963" s="55">
        <v>3</v>
      </c>
      <c r="N963" s="55"/>
      <c r="O963" s="55">
        <v>2</v>
      </c>
      <c r="P963" s="55"/>
      <c r="Q963" s="55"/>
      <c r="R963" s="55"/>
      <c r="S963" s="55"/>
      <c r="T963" s="55"/>
      <c r="U963" s="55"/>
      <c r="V963" s="55"/>
      <c r="W963" s="55">
        <v>5925.6</v>
      </c>
      <c r="X963" s="55">
        <v>1</v>
      </c>
      <c r="Y963" s="55">
        <v>5925.6</v>
      </c>
      <c r="Z963" s="55"/>
      <c r="AA963" s="55"/>
      <c r="AB963" s="55"/>
    </row>
    <row r="964" spans="1:28">
      <c r="A964" s="55">
        <v>50</v>
      </c>
      <c r="B964" s="55">
        <v>0</v>
      </c>
      <c r="C964" s="55">
        <v>0</v>
      </c>
      <c r="D964" s="55">
        <v>1</v>
      </c>
      <c r="E964" s="55">
        <v>232</v>
      </c>
      <c r="F964" s="55">
        <f>ROUND(Source!BC948,O964)</f>
        <v>0</v>
      </c>
      <c r="G964" s="55" t="s">
        <v>190</v>
      </c>
      <c r="H964" s="55" t="s">
        <v>191</v>
      </c>
      <c r="I964" s="55"/>
      <c r="J964" s="55"/>
      <c r="K964" s="55">
        <v>232</v>
      </c>
      <c r="L964" s="55">
        <v>15</v>
      </c>
      <c r="M964" s="55">
        <v>3</v>
      </c>
      <c r="N964" s="55"/>
      <c r="O964" s="55">
        <v>2</v>
      </c>
      <c r="P964" s="55"/>
      <c r="Q964" s="55"/>
      <c r="R964" s="55"/>
      <c r="S964" s="55"/>
      <c r="T964" s="55"/>
      <c r="U964" s="55"/>
      <c r="V964" s="55"/>
      <c r="W964" s="55">
        <v>0</v>
      </c>
      <c r="X964" s="55">
        <v>1</v>
      </c>
      <c r="Y964" s="55">
        <v>0</v>
      </c>
      <c r="Z964" s="55"/>
      <c r="AA964" s="55"/>
      <c r="AB964" s="55"/>
    </row>
    <row r="965" spans="1:28">
      <c r="A965" s="55">
        <v>50</v>
      </c>
      <c r="B965" s="55">
        <v>0</v>
      </c>
      <c r="C965" s="55">
        <v>0</v>
      </c>
      <c r="D965" s="55">
        <v>1</v>
      </c>
      <c r="E965" s="55">
        <v>214</v>
      </c>
      <c r="F965" s="55">
        <f>ROUND(Source!AS948,O965)</f>
        <v>0</v>
      </c>
      <c r="G965" s="55" t="s">
        <v>192</v>
      </c>
      <c r="H965" s="55" t="s">
        <v>193</v>
      </c>
      <c r="I965" s="55"/>
      <c r="J965" s="55"/>
      <c r="K965" s="55">
        <v>214</v>
      </c>
      <c r="L965" s="55">
        <v>16</v>
      </c>
      <c r="M965" s="55">
        <v>3</v>
      </c>
      <c r="N965" s="55"/>
      <c r="O965" s="55">
        <v>2</v>
      </c>
      <c r="P965" s="55"/>
      <c r="Q965" s="55"/>
      <c r="R965" s="55"/>
      <c r="S965" s="55"/>
      <c r="T965" s="55"/>
      <c r="U965" s="55"/>
      <c r="V965" s="55"/>
      <c r="W965" s="55">
        <v>0</v>
      </c>
      <c r="X965" s="55">
        <v>1</v>
      </c>
      <c r="Y965" s="55">
        <v>0</v>
      </c>
      <c r="Z965" s="55"/>
      <c r="AA965" s="55"/>
      <c r="AB965" s="55"/>
    </row>
    <row r="966" spans="1:28">
      <c r="A966" s="55">
        <v>50</v>
      </c>
      <c r="B966" s="55">
        <v>0</v>
      </c>
      <c r="C966" s="55">
        <v>0</v>
      </c>
      <c r="D966" s="55">
        <v>1</v>
      </c>
      <c r="E966" s="55">
        <v>215</v>
      </c>
      <c r="F966" s="55">
        <f>ROUND(Source!AT948,O966)</f>
        <v>0</v>
      </c>
      <c r="G966" s="55" t="s">
        <v>194</v>
      </c>
      <c r="H966" s="55" t="s">
        <v>195</v>
      </c>
      <c r="I966" s="55"/>
      <c r="J966" s="55"/>
      <c r="K966" s="55">
        <v>215</v>
      </c>
      <c r="L966" s="55">
        <v>17</v>
      </c>
      <c r="M966" s="55">
        <v>3</v>
      </c>
      <c r="N966" s="55"/>
      <c r="O966" s="55">
        <v>2</v>
      </c>
      <c r="P966" s="55"/>
      <c r="Q966" s="55"/>
      <c r="R966" s="55"/>
      <c r="S966" s="55"/>
      <c r="T966" s="55"/>
      <c r="U966" s="55"/>
      <c r="V966" s="55"/>
      <c r="W966" s="55">
        <v>0</v>
      </c>
      <c r="X966" s="55">
        <v>1</v>
      </c>
      <c r="Y966" s="55">
        <v>0</v>
      </c>
      <c r="Z966" s="55"/>
      <c r="AA966" s="55"/>
      <c r="AB966" s="55"/>
    </row>
    <row r="967" spans="1:28">
      <c r="A967" s="55">
        <v>50</v>
      </c>
      <c r="B967" s="55">
        <v>0</v>
      </c>
      <c r="C967" s="55">
        <v>0</v>
      </c>
      <c r="D967" s="55">
        <v>1</v>
      </c>
      <c r="E967" s="55">
        <v>217</v>
      </c>
      <c r="F967" s="55">
        <f>ROUND(Source!AU948,O967)</f>
        <v>58649.93</v>
      </c>
      <c r="G967" s="55" t="s">
        <v>196</v>
      </c>
      <c r="H967" s="55" t="s">
        <v>197</v>
      </c>
      <c r="I967" s="55"/>
      <c r="J967" s="55"/>
      <c r="K967" s="55">
        <v>217</v>
      </c>
      <c r="L967" s="55">
        <v>18</v>
      </c>
      <c r="M967" s="55">
        <v>3</v>
      </c>
      <c r="N967" s="55"/>
      <c r="O967" s="55">
        <v>2</v>
      </c>
      <c r="P967" s="55"/>
      <c r="Q967" s="55"/>
      <c r="R967" s="55"/>
      <c r="S967" s="55"/>
      <c r="T967" s="55"/>
      <c r="U967" s="55"/>
      <c r="V967" s="55"/>
      <c r="W967" s="55">
        <v>58649.93</v>
      </c>
      <c r="X967" s="55">
        <v>1</v>
      </c>
      <c r="Y967" s="55">
        <v>58649.93</v>
      </c>
      <c r="Z967" s="55"/>
      <c r="AA967" s="55"/>
      <c r="AB967" s="55"/>
    </row>
    <row r="968" spans="1:28">
      <c r="A968" s="55">
        <v>50</v>
      </c>
      <c r="B968" s="55">
        <v>0</v>
      </c>
      <c r="C968" s="55">
        <v>0</v>
      </c>
      <c r="D968" s="55">
        <v>1</v>
      </c>
      <c r="E968" s="55">
        <v>230</v>
      </c>
      <c r="F968" s="55">
        <f>ROUND(Source!BA948,O968)</f>
        <v>0</v>
      </c>
      <c r="G968" s="55" t="s">
        <v>198</v>
      </c>
      <c r="H968" s="55" t="s">
        <v>199</v>
      </c>
      <c r="I968" s="55"/>
      <c r="J968" s="55"/>
      <c r="K968" s="55">
        <v>230</v>
      </c>
      <c r="L968" s="55">
        <v>19</v>
      </c>
      <c r="M968" s="55">
        <v>3</v>
      </c>
      <c r="N968" s="55"/>
      <c r="O968" s="55">
        <v>2</v>
      </c>
      <c r="P968" s="55"/>
      <c r="Q968" s="55"/>
      <c r="R968" s="55"/>
      <c r="S968" s="55"/>
      <c r="T968" s="55"/>
      <c r="U968" s="55"/>
      <c r="V968" s="55"/>
      <c r="W968" s="55">
        <v>0</v>
      </c>
      <c r="X968" s="55">
        <v>1</v>
      </c>
      <c r="Y968" s="55">
        <v>0</v>
      </c>
      <c r="Z968" s="55"/>
      <c r="AA968" s="55"/>
      <c r="AB968" s="55"/>
    </row>
    <row r="969" spans="1:28">
      <c r="A969" s="55">
        <v>50</v>
      </c>
      <c r="B969" s="55">
        <v>0</v>
      </c>
      <c r="C969" s="55">
        <v>0</v>
      </c>
      <c r="D969" s="55">
        <v>1</v>
      </c>
      <c r="E969" s="55">
        <v>206</v>
      </c>
      <c r="F969" s="55">
        <f>ROUND(Source!T948,O969)</f>
        <v>0</v>
      </c>
      <c r="G969" s="55" t="s">
        <v>200</v>
      </c>
      <c r="H969" s="55" t="s">
        <v>201</v>
      </c>
      <c r="I969" s="55"/>
      <c r="J969" s="55"/>
      <c r="K969" s="55">
        <v>206</v>
      </c>
      <c r="L969" s="55">
        <v>20</v>
      </c>
      <c r="M969" s="55">
        <v>3</v>
      </c>
      <c r="N969" s="55"/>
      <c r="O969" s="55">
        <v>2</v>
      </c>
      <c r="P969" s="55"/>
      <c r="Q969" s="55"/>
      <c r="R969" s="55"/>
      <c r="S969" s="55"/>
      <c r="T969" s="55"/>
      <c r="U969" s="55"/>
      <c r="V969" s="55"/>
      <c r="W969" s="55">
        <v>0</v>
      </c>
      <c r="X969" s="55">
        <v>1</v>
      </c>
      <c r="Y969" s="55">
        <v>0</v>
      </c>
      <c r="Z969" s="55"/>
      <c r="AA969" s="55"/>
      <c r="AB969" s="55"/>
    </row>
    <row r="970" spans="1:28">
      <c r="A970" s="55">
        <v>50</v>
      </c>
      <c r="B970" s="55">
        <v>0</v>
      </c>
      <c r="C970" s="55">
        <v>0</v>
      </c>
      <c r="D970" s="55">
        <v>1</v>
      </c>
      <c r="E970" s="55">
        <v>207</v>
      </c>
      <c r="F970" s="55">
        <f>Source!U948</f>
        <v>26.400000000000002</v>
      </c>
      <c r="G970" s="55" t="s">
        <v>202</v>
      </c>
      <c r="H970" s="55" t="s">
        <v>203</v>
      </c>
      <c r="I970" s="55"/>
      <c r="J970" s="55"/>
      <c r="K970" s="55">
        <v>207</v>
      </c>
      <c r="L970" s="55">
        <v>21</v>
      </c>
      <c r="M970" s="55">
        <v>3</v>
      </c>
      <c r="N970" s="55"/>
      <c r="O970" s="55">
        <v>-1</v>
      </c>
      <c r="P970" s="55"/>
      <c r="Q970" s="55"/>
      <c r="R970" s="55"/>
      <c r="S970" s="55"/>
      <c r="T970" s="55"/>
      <c r="U970" s="55"/>
      <c r="V970" s="55"/>
      <c r="W970" s="55">
        <v>26.4</v>
      </c>
      <c r="X970" s="55">
        <v>1</v>
      </c>
      <c r="Y970" s="55">
        <v>26.4</v>
      </c>
      <c r="Z970" s="55"/>
      <c r="AA970" s="55"/>
      <c r="AB970" s="55"/>
    </row>
    <row r="971" spans="1:28">
      <c r="A971" s="55">
        <v>50</v>
      </c>
      <c r="B971" s="55">
        <v>0</v>
      </c>
      <c r="C971" s="55">
        <v>0</v>
      </c>
      <c r="D971" s="55">
        <v>1</v>
      </c>
      <c r="E971" s="55">
        <v>208</v>
      </c>
      <c r="F971" s="55">
        <f>Source!V948</f>
        <v>0</v>
      </c>
      <c r="G971" s="55" t="s">
        <v>204</v>
      </c>
      <c r="H971" s="55" t="s">
        <v>205</v>
      </c>
      <c r="I971" s="55"/>
      <c r="J971" s="55"/>
      <c r="K971" s="55">
        <v>208</v>
      </c>
      <c r="L971" s="55">
        <v>22</v>
      </c>
      <c r="M971" s="55">
        <v>3</v>
      </c>
      <c r="N971" s="55"/>
      <c r="O971" s="55">
        <v>-1</v>
      </c>
      <c r="P971" s="55"/>
      <c r="Q971" s="55"/>
      <c r="R971" s="55"/>
      <c r="S971" s="55"/>
      <c r="T971" s="55"/>
      <c r="U971" s="55"/>
      <c r="V971" s="55"/>
      <c r="W971" s="55">
        <v>0</v>
      </c>
      <c r="X971" s="55">
        <v>1</v>
      </c>
      <c r="Y971" s="55">
        <v>0</v>
      </c>
      <c r="Z971" s="55"/>
      <c r="AA971" s="55"/>
      <c r="AB971" s="55"/>
    </row>
    <row r="972" spans="1:28">
      <c r="A972" s="55">
        <v>50</v>
      </c>
      <c r="B972" s="55">
        <v>0</v>
      </c>
      <c r="C972" s="55">
        <v>0</v>
      </c>
      <c r="D972" s="55">
        <v>1</v>
      </c>
      <c r="E972" s="55">
        <v>209</v>
      </c>
      <c r="F972" s="55">
        <f>ROUND(Source!W948,O972)</f>
        <v>0</v>
      </c>
      <c r="G972" s="55" t="s">
        <v>206</v>
      </c>
      <c r="H972" s="55" t="s">
        <v>207</v>
      </c>
      <c r="I972" s="55"/>
      <c r="J972" s="55"/>
      <c r="K972" s="55">
        <v>209</v>
      </c>
      <c r="L972" s="55">
        <v>23</v>
      </c>
      <c r="M972" s="55">
        <v>3</v>
      </c>
      <c r="N972" s="55"/>
      <c r="O972" s="55">
        <v>2</v>
      </c>
      <c r="P972" s="55"/>
      <c r="Q972" s="55"/>
      <c r="R972" s="55"/>
      <c r="S972" s="55"/>
      <c r="T972" s="55"/>
      <c r="U972" s="55"/>
      <c r="V972" s="55"/>
      <c r="W972" s="55">
        <v>0</v>
      </c>
      <c r="X972" s="55">
        <v>1</v>
      </c>
      <c r="Y972" s="55">
        <v>0</v>
      </c>
      <c r="Z972" s="55"/>
      <c r="AA972" s="55"/>
      <c r="AB972" s="55"/>
    </row>
    <row r="973" spans="1:28">
      <c r="A973" s="55">
        <v>50</v>
      </c>
      <c r="B973" s="55">
        <v>0</v>
      </c>
      <c r="C973" s="55">
        <v>0</v>
      </c>
      <c r="D973" s="55">
        <v>1</v>
      </c>
      <c r="E973" s="55">
        <v>233</v>
      </c>
      <c r="F973" s="55">
        <f>ROUND(Source!BD948,O973)</f>
        <v>0</v>
      </c>
      <c r="G973" s="55" t="s">
        <v>208</v>
      </c>
      <c r="H973" s="55" t="s">
        <v>209</v>
      </c>
      <c r="I973" s="55"/>
      <c r="J973" s="55"/>
      <c r="K973" s="55">
        <v>233</v>
      </c>
      <c r="L973" s="55">
        <v>24</v>
      </c>
      <c r="M973" s="55">
        <v>3</v>
      </c>
      <c r="N973" s="55"/>
      <c r="O973" s="55">
        <v>2</v>
      </c>
      <c r="P973" s="55"/>
      <c r="Q973" s="55"/>
      <c r="R973" s="55"/>
      <c r="S973" s="55"/>
      <c r="T973" s="55"/>
      <c r="U973" s="55"/>
      <c r="V973" s="55"/>
      <c r="W973" s="55">
        <v>0</v>
      </c>
      <c r="X973" s="55">
        <v>1</v>
      </c>
      <c r="Y973" s="55">
        <v>0</v>
      </c>
      <c r="Z973" s="55"/>
      <c r="AA973" s="55"/>
      <c r="AB973" s="55"/>
    </row>
    <row r="974" spans="1:28">
      <c r="A974" s="55">
        <v>50</v>
      </c>
      <c r="B974" s="55">
        <v>0</v>
      </c>
      <c r="C974" s="55">
        <v>0</v>
      </c>
      <c r="D974" s="55">
        <v>1</v>
      </c>
      <c r="E974" s="55">
        <v>210</v>
      </c>
      <c r="F974" s="55">
        <f>ROUND(Source!X948,O974)</f>
        <v>4147.92</v>
      </c>
      <c r="G974" s="55" t="s">
        <v>210</v>
      </c>
      <c r="H974" s="55" t="s">
        <v>211</v>
      </c>
      <c r="I974" s="55"/>
      <c r="J974" s="55"/>
      <c r="K974" s="55">
        <v>210</v>
      </c>
      <c r="L974" s="55">
        <v>25</v>
      </c>
      <c r="M974" s="55">
        <v>3</v>
      </c>
      <c r="N974" s="55"/>
      <c r="O974" s="55">
        <v>2</v>
      </c>
      <c r="P974" s="55"/>
      <c r="Q974" s="55"/>
      <c r="R974" s="55"/>
      <c r="S974" s="55"/>
      <c r="T974" s="55"/>
      <c r="U974" s="55"/>
      <c r="V974" s="55"/>
      <c r="W974" s="55">
        <v>4147.92</v>
      </c>
      <c r="X974" s="55">
        <v>1</v>
      </c>
      <c r="Y974" s="55">
        <v>4147.92</v>
      </c>
      <c r="Z974" s="55"/>
      <c r="AA974" s="55"/>
      <c r="AB974" s="55"/>
    </row>
    <row r="975" spans="1:28">
      <c r="A975" s="55">
        <v>50</v>
      </c>
      <c r="B975" s="55">
        <v>0</v>
      </c>
      <c r="C975" s="55">
        <v>0</v>
      </c>
      <c r="D975" s="55">
        <v>1</v>
      </c>
      <c r="E975" s="55">
        <v>211</v>
      </c>
      <c r="F975" s="55">
        <f>ROUND(Source!Y948,O975)</f>
        <v>592.55999999999995</v>
      </c>
      <c r="G975" s="55" t="s">
        <v>212</v>
      </c>
      <c r="H975" s="55" t="s">
        <v>213</v>
      </c>
      <c r="I975" s="55"/>
      <c r="J975" s="55"/>
      <c r="K975" s="55">
        <v>211</v>
      </c>
      <c r="L975" s="55">
        <v>26</v>
      </c>
      <c r="M975" s="55">
        <v>3</v>
      </c>
      <c r="N975" s="55"/>
      <c r="O975" s="55">
        <v>2</v>
      </c>
      <c r="P975" s="55"/>
      <c r="Q975" s="55"/>
      <c r="R975" s="55"/>
      <c r="S975" s="55"/>
      <c r="T975" s="55"/>
      <c r="U975" s="55"/>
      <c r="V975" s="55"/>
      <c r="W975" s="55">
        <v>592.55999999999995</v>
      </c>
      <c r="X975" s="55">
        <v>1</v>
      </c>
      <c r="Y975" s="55">
        <v>592.55999999999995</v>
      </c>
      <c r="Z975" s="55"/>
      <c r="AA975" s="55"/>
      <c r="AB975" s="55"/>
    </row>
    <row r="976" spans="1:28">
      <c r="A976" s="55">
        <v>50</v>
      </c>
      <c r="B976" s="55">
        <v>0</v>
      </c>
      <c r="C976" s="55">
        <v>0</v>
      </c>
      <c r="D976" s="55">
        <v>1</v>
      </c>
      <c r="E976" s="55">
        <v>224</v>
      </c>
      <c r="F976" s="55">
        <f>ROUND(Source!AR948,O976)</f>
        <v>58649.93</v>
      </c>
      <c r="G976" s="55" t="s">
        <v>214</v>
      </c>
      <c r="H976" s="55" t="s">
        <v>215</v>
      </c>
      <c r="I976" s="55"/>
      <c r="J976" s="55"/>
      <c r="K976" s="55">
        <v>224</v>
      </c>
      <c r="L976" s="55">
        <v>27</v>
      </c>
      <c r="M976" s="55">
        <v>3</v>
      </c>
      <c r="N976" s="55"/>
      <c r="O976" s="55">
        <v>2</v>
      </c>
      <c r="P976" s="55"/>
      <c r="Q976" s="55"/>
      <c r="R976" s="55"/>
      <c r="S976" s="55"/>
      <c r="T976" s="55"/>
      <c r="U976" s="55"/>
      <c r="V976" s="55"/>
      <c r="W976" s="55">
        <v>58649.93</v>
      </c>
      <c r="X976" s="55">
        <v>1</v>
      </c>
      <c r="Y976" s="55">
        <v>58649.93</v>
      </c>
      <c r="Z976" s="55"/>
      <c r="AA976" s="55"/>
      <c r="AB976" s="55"/>
    </row>
    <row r="977" spans="1:206">
      <c r="A977" s="55">
        <v>50</v>
      </c>
      <c r="B977" s="55">
        <v>1</v>
      </c>
      <c r="C977" s="55">
        <v>0</v>
      </c>
      <c r="D977" s="55">
        <v>2</v>
      </c>
      <c r="E977" s="55">
        <v>0</v>
      </c>
      <c r="F977" s="55">
        <f>ROUND(F976,O977)</f>
        <v>58649.93</v>
      </c>
      <c r="G977" s="55" t="s">
        <v>216</v>
      </c>
      <c r="H977" s="55" t="s">
        <v>217</v>
      </c>
      <c r="I977" s="55"/>
      <c r="J977" s="55"/>
      <c r="K977" s="55">
        <v>212</v>
      </c>
      <c r="L977" s="55">
        <v>28</v>
      </c>
      <c r="M977" s="55">
        <v>0</v>
      </c>
      <c r="N977" s="55"/>
      <c r="O977" s="55">
        <v>2</v>
      </c>
      <c r="P977" s="55"/>
      <c r="Q977" s="55"/>
      <c r="R977" s="55"/>
      <c r="S977" s="55"/>
      <c r="T977" s="55"/>
      <c r="U977" s="55"/>
      <c r="V977" s="55"/>
      <c r="W977" s="55">
        <v>58649.93</v>
      </c>
      <c r="X977" s="55">
        <v>1</v>
      </c>
      <c r="Y977" s="55">
        <v>58649.93</v>
      </c>
      <c r="Z977" s="55"/>
      <c r="AA977" s="55"/>
      <c r="AB977" s="55"/>
    </row>
    <row r="978" spans="1:206">
      <c r="A978" s="55">
        <v>50</v>
      </c>
      <c r="B978" s="55">
        <v>1</v>
      </c>
      <c r="C978" s="55">
        <v>0</v>
      </c>
      <c r="D978" s="55">
        <v>2</v>
      </c>
      <c r="E978" s="55">
        <v>0</v>
      </c>
      <c r="F978" s="55">
        <f>ROUND(F977*0.2,O978)</f>
        <v>11729.99</v>
      </c>
      <c r="G978" s="55" t="s">
        <v>218</v>
      </c>
      <c r="H978" s="55" t="s">
        <v>219</v>
      </c>
      <c r="I978" s="55"/>
      <c r="J978" s="55"/>
      <c r="K978" s="55">
        <v>212</v>
      </c>
      <c r="L978" s="55">
        <v>29</v>
      </c>
      <c r="M978" s="55">
        <v>0</v>
      </c>
      <c r="N978" s="55"/>
      <c r="O978" s="55">
        <v>2</v>
      </c>
      <c r="P978" s="55"/>
      <c r="Q978" s="55"/>
      <c r="R978" s="55"/>
      <c r="S978" s="55"/>
      <c r="T978" s="55"/>
      <c r="U978" s="55"/>
      <c r="V978" s="55"/>
      <c r="W978" s="55">
        <v>11729.99</v>
      </c>
      <c r="X978" s="55">
        <v>1</v>
      </c>
      <c r="Y978" s="55">
        <v>11729.99</v>
      </c>
      <c r="Z978" s="55"/>
      <c r="AA978" s="55"/>
      <c r="AB978" s="55"/>
    </row>
    <row r="979" spans="1:206">
      <c r="A979" s="55">
        <v>50</v>
      </c>
      <c r="B979" s="55">
        <v>1</v>
      </c>
      <c r="C979" s="55">
        <v>0</v>
      </c>
      <c r="D979" s="55">
        <v>2</v>
      </c>
      <c r="E979" s="55">
        <v>213</v>
      </c>
      <c r="F979" s="55">
        <f>ROUND(F977+F978,O979)</f>
        <v>70379.92</v>
      </c>
      <c r="G979" s="55" t="s">
        <v>220</v>
      </c>
      <c r="H979" s="55" t="s">
        <v>214</v>
      </c>
      <c r="I979" s="55"/>
      <c r="J979" s="55"/>
      <c r="K979" s="55">
        <v>212</v>
      </c>
      <c r="L979" s="55">
        <v>30</v>
      </c>
      <c r="M979" s="55">
        <v>0</v>
      </c>
      <c r="N979" s="55"/>
      <c r="O979" s="55">
        <v>2</v>
      </c>
      <c r="P979" s="55"/>
      <c r="Q979" s="55"/>
      <c r="R979" s="55"/>
      <c r="S979" s="55"/>
      <c r="T979" s="55"/>
      <c r="U979" s="55"/>
      <c r="V979" s="55"/>
      <c r="W979" s="55">
        <v>70379.92</v>
      </c>
      <c r="X979" s="55">
        <v>1</v>
      </c>
      <c r="Y979" s="55">
        <v>70379.92</v>
      </c>
      <c r="Z979" s="55"/>
      <c r="AA979" s="55"/>
      <c r="AB979" s="55"/>
    </row>
    <row r="980" spans="1:206">
      <c r="A980" s="55">
        <v>50</v>
      </c>
      <c r="B980" s="55">
        <v>1</v>
      </c>
      <c r="C980" s="55">
        <v>0</v>
      </c>
      <c r="D980" s="55">
        <v>2</v>
      </c>
      <c r="E980" s="55">
        <v>0</v>
      </c>
      <c r="F980" s="55">
        <f>ROUND(F979*0.5857501461,O980)</f>
        <v>41225.050000000003</v>
      </c>
      <c r="G980" s="55" t="s">
        <v>221</v>
      </c>
      <c r="H980" s="55" t="s">
        <v>222</v>
      </c>
      <c r="I980" s="55"/>
      <c r="J980" s="55"/>
      <c r="K980" s="55">
        <v>212</v>
      </c>
      <c r="L980" s="55">
        <v>31</v>
      </c>
      <c r="M980" s="55">
        <v>0</v>
      </c>
      <c r="N980" s="55"/>
      <c r="O980" s="55">
        <v>2</v>
      </c>
      <c r="P980" s="55"/>
      <c r="Q980" s="55"/>
      <c r="R980" s="55"/>
      <c r="S980" s="55"/>
      <c r="T980" s="55"/>
      <c r="U980" s="55"/>
      <c r="V980" s="55"/>
      <c r="W980" s="55">
        <v>41225.050000000003</v>
      </c>
      <c r="X980" s="55">
        <v>1</v>
      </c>
      <c r="Y980" s="55">
        <v>41225.050000000003</v>
      </c>
      <c r="Z980" s="55"/>
      <c r="AA980" s="55"/>
      <c r="AB980" s="55"/>
    </row>
    <row r="982" spans="1:206">
      <c r="A982" s="53">
        <v>51</v>
      </c>
      <c r="B982" s="53">
        <f>B892</f>
        <v>1</v>
      </c>
      <c r="C982" s="53">
        <f>A892</f>
        <v>4</v>
      </c>
      <c r="D982" s="53">
        <f>ROW(A892)</f>
        <v>892</v>
      </c>
      <c r="E982" s="53"/>
      <c r="F982" s="53" t="str">
        <f>IF(F892&lt;&gt;"",F892,"")</f>
        <v>Новый раздел</v>
      </c>
      <c r="G982" s="53" t="str">
        <f>IF(G892&lt;&gt;"",G892,"")</f>
        <v>Покровское кладбище, ул.Подольских Курсантов</v>
      </c>
      <c r="H982" s="53">
        <v>0</v>
      </c>
      <c r="I982" s="53"/>
      <c r="J982" s="53"/>
      <c r="K982" s="53"/>
      <c r="L982" s="53"/>
      <c r="M982" s="53"/>
      <c r="N982" s="53"/>
      <c r="O982" s="53">
        <f t="shared" ref="O982:T982" si="930">ROUND(O905+O948+AB982,2)</f>
        <v>185249.42</v>
      </c>
      <c r="P982" s="53">
        <f t="shared" si="930"/>
        <v>98730</v>
      </c>
      <c r="Q982" s="53">
        <f t="shared" si="930"/>
        <v>67985.820000000007</v>
      </c>
      <c r="R982" s="53">
        <f t="shared" si="930"/>
        <v>35426.15</v>
      </c>
      <c r="S982" s="53">
        <f t="shared" si="930"/>
        <v>18533.599999999999</v>
      </c>
      <c r="T982" s="53">
        <f t="shared" si="930"/>
        <v>0</v>
      </c>
      <c r="U982" s="53">
        <f>U905+U948+AH982</f>
        <v>72.400000000000006</v>
      </c>
      <c r="V982" s="53">
        <f>V905+V948+AI982</f>
        <v>0</v>
      </c>
      <c r="W982" s="53">
        <f>ROUND(W905+W948+AJ982,2)</f>
        <v>0</v>
      </c>
      <c r="X982" s="53">
        <f>ROUND(X905+X948+AK982,2)</f>
        <v>12973.52</v>
      </c>
      <c r="Y982" s="53">
        <f>ROUND(Y905+Y948+AL982,2)</f>
        <v>1853.36</v>
      </c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>
        <f t="shared" ref="AO982:BD982" si="931">ROUND(AO905+AO948+BX982,2)</f>
        <v>0</v>
      </c>
      <c r="AP982" s="53">
        <f t="shared" si="931"/>
        <v>0</v>
      </c>
      <c r="AQ982" s="53">
        <f t="shared" si="931"/>
        <v>0</v>
      </c>
      <c r="AR982" s="53">
        <f t="shared" si="931"/>
        <v>214050.2</v>
      </c>
      <c r="AS982" s="53">
        <f t="shared" si="931"/>
        <v>0</v>
      </c>
      <c r="AT982" s="53">
        <f t="shared" si="931"/>
        <v>0</v>
      </c>
      <c r="AU982" s="53">
        <f t="shared" si="931"/>
        <v>214050.2</v>
      </c>
      <c r="AV982" s="53">
        <f t="shared" si="931"/>
        <v>98730</v>
      </c>
      <c r="AW982" s="53">
        <f t="shared" si="931"/>
        <v>98730</v>
      </c>
      <c r="AX982" s="53">
        <f t="shared" si="931"/>
        <v>0</v>
      </c>
      <c r="AY982" s="53">
        <f t="shared" si="931"/>
        <v>98730</v>
      </c>
      <c r="AZ982" s="53">
        <f t="shared" si="931"/>
        <v>0</v>
      </c>
      <c r="BA982" s="53">
        <f t="shared" si="931"/>
        <v>0</v>
      </c>
      <c r="BB982" s="53">
        <f t="shared" si="931"/>
        <v>0</v>
      </c>
      <c r="BC982" s="53">
        <f t="shared" si="931"/>
        <v>0</v>
      </c>
      <c r="BD982" s="53">
        <f t="shared" si="931"/>
        <v>0</v>
      </c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  <c r="DR982" s="54"/>
      <c r="DS982" s="54"/>
      <c r="DT982" s="54"/>
      <c r="DU982" s="54"/>
      <c r="DV982" s="54"/>
      <c r="DW982" s="54"/>
      <c r="DX982" s="54"/>
      <c r="DY982" s="54"/>
      <c r="DZ982" s="54"/>
      <c r="EA982" s="54"/>
      <c r="EB982" s="54"/>
      <c r="EC982" s="54"/>
      <c r="ED982" s="54"/>
      <c r="EE982" s="54"/>
      <c r="EF982" s="54"/>
      <c r="EG982" s="54"/>
      <c r="EH982" s="54"/>
      <c r="EI982" s="54"/>
      <c r="EJ982" s="54"/>
      <c r="EK982" s="54"/>
      <c r="EL982" s="54"/>
      <c r="EM982" s="54"/>
      <c r="EN982" s="54"/>
      <c r="EO982" s="54"/>
      <c r="EP982" s="54"/>
      <c r="EQ982" s="54"/>
      <c r="ER982" s="54"/>
      <c r="ES982" s="54"/>
      <c r="ET982" s="54"/>
      <c r="EU982" s="54"/>
      <c r="EV982" s="54"/>
      <c r="EW982" s="54"/>
      <c r="EX982" s="54"/>
      <c r="EY982" s="54"/>
      <c r="EZ982" s="54"/>
      <c r="FA982" s="54"/>
      <c r="FB982" s="54"/>
      <c r="FC982" s="54"/>
      <c r="FD982" s="54"/>
      <c r="FE982" s="54"/>
      <c r="FF982" s="54"/>
      <c r="FG982" s="54"/>
      <c r="FH982" s="54"/>
      <c r="FI982" s="54"/>
      <c r="FJ982" s="54"/>
      <c r="FK982" s="54"/>
      <c r="FL982" s="54"/>
      <c r="FM982" s="54"/>
      <c r="FN982" s="54"/>
      <c r="FO982" s="54"/>
      <c r="FP982" s="54"/>
      <c r="FQ982" s="54"/>
      <c r="FR982" s="54"/>
      <c r="FS982" s="54"/>
      <c r="FT982" s="54"/>
      <c r="FU982" s="54"/>
      <c r="FV982" s="54"/>
      <c r="FW982" s="54"/>
      <c r="FX982" s="54"/>
      <c r="FY982" s="54"/>
      <c r="FZ982" s="54"/>
      <c r="GA982" s="54"/>
      <c r="GB982" s="54"/>
      <c r="GC982" s="54"/>
      <c r="GD982" s="54"/>
      <c r="GE982" s="54"/>
      <c r="GF982" s="54"/>
      <c r="GG982" s="54"/>
      <c r="GH982" s="54"/>
      <c r="GI982" s="54"/>
      <c r="GJ982" s="54"/>
      <c r="GK982" s="54"/>
      <c r="GL982" s="54"/>
      <c r="GM982" s="54"/>
      <c r="GN982" s="54"/>
      <c r="GO982" s="54"/>
      <c r="GP982" s="54"/>
      <c r="GQ982" s="54"/>
      <c r="GR982" s="54"/>
      <c r="GS982" s="54"/>
      <c r="GT982" s="54"/>
      <c r="GU982" s="54"/>
      <c r="GV982" s="54"/>
      <c r="GW982" s="54"/>
      <c r="GX982" s="54">
        <v>0</v>
      </c>
    </row>
    <row r="984" spans="1:206">
      <c r="A984" s="55">
        <v>50</v>
      </c>
      <c r="B984" s="55">
        <v>0</v>
      </c>
      <c r="C984" s="55">
        <v>0</v>
      </c>
      <c r="D984" s="55">
        <v>1</v>
      </c>
      <c r="E984" s="55">
        <v>201</v>
      </c>
      <c r="F984" s="55">
        <f>ROUND(Source!O982,O984)</f>
        <v>185249.42</v>
      </c>
      <c r="G984" s="55" t="s">
        <v>162</v>
      </c>
      <c r="H984" s="55" t="s">
        <v>163</v>
      </c>
      <c r="I984" s="55"/>
      <c r="J984" s="55"/>
      <c r="K984" s="55">
        <v>201</v>
      </c>
      <c r="L984" s="55">
        <v>1</v>
      </c>
      <c r="M984" s="55">
        <v>3</v>
      </c>
      <c r="N984" s="55"/>
      <c r="O984" s="55">
        <v>2</v>
      </c>
      <c r="P984" s="55"/>
      <c r="Q984" s="55"/>
      <c r="R984" s="55"/>
      <c r="S984" s="55"/>
      <c r="T984" s="55"/>
      <c r="U984" s="55"/>
      <c r="V984" s="55"/>
      <c r="W984" s="55">
        <v>185249.42</v>
      </c>
      <c r="X984" s="55">
        <v>1</v>
      </c>
      <c r="Y984" s="55">
        <v>185249.42</v>
      </c>
      <c r="Z984" s="55"/>
      <c r="AA984" s="55"/>
      <c r="AB984" s="55"/>
    </row>
    <row r="985" spans="1:206">
      <c r="A985" s="55">
        <v>50</v>
      </c>
      <c r="B985" s="55">
        <v>0</v>
      </c>
      <c r="C985" s="55">
        <v>0</v>
      </c>
      <c r="D985" s="55">
        <v>1</v>
      </c>
      <c r="E985" s="55">
        <v>202</v>
      </c>
      <c r="F985" s="55">
        <f>ROUND(Source!P982,O985)</f>
        <v>98730</v>
      </c>
      <c r="G985" s="55" t="s">
        <v>164</v>
      </c>
      <c r="H985" s="55" t="s">
        <v>165</v>
      </c>
      <c r="I985" s="55"/>
      <c r="J985" s="55"/>
      <c r="K985" s="55">
        <v>202</v>
      </c>
      <c r="L985" s="55">
        <v>2</v>
      </c>
      <c r="M985" s="55">
        <v>3</v>
      </c>
      <c r="N985" s="55"/>
      <c r="O985" s="55">
        <v>2</v>
      </c>
      <c r="P985" s="55"/>
      <c r="Q985" s="55"/>
      <c r="R985" s="55"/>
      <c r="S985" s="55"/>
      <c r="T985" s="55"/>
      <c r="U985" s="55"/>
      <c r="V985" s="55"/>
      <c r="W985" s="55">
        <v>98730</v>
      </c>
      <c r="X985" s="55">
        <v>1</v>
      </c>
      <c r="Y985" s="55">
        <v>98730</v>
      </c>
      <c r="Z985" s="55"/>
      <c r="AA985" s="55"/>
      <c r="AB985" s="55"/>
    </row>
    <row r="986" spans="1:206">
      <c r="A986" s="55">
        <v>50</v>
      </c>
      <c r="B986" s="55">
        <v>0</v>
      </c>
      <c r="C986" s="55">
        <v>0</v>
      </c>
      <c r="D986" s="55">
        <v>1</v>
      </c>
      <c r="E986" s="55">
        <v>222</v>
      </c>
      <c r="F986" s="55">
        <f>ROUND(Source!AO982,O986)</f>
        <v>0</v>
      </c>
      <c r="G986" s="55" t="s">
        <v>166</v>
      </c>
      <c r="H986" s="55" t="s">
        <v>167</v>
      </c>
      <c r="I986" s="55"/>
      <c r="J986" s="55"/>
      <c r="K986" s="55">
        <v>222</v>
      </c>
      <c r="L986" s="55">
        <v>3</v>
      </c>
      <c r="M986" s="55">
        <v>3</v>
      </c>
      <c r="N986" s="55"/>
      <c r="O986" s="55">
        <v>2</v>
      </c>
      <c r="P986" s="55"/>
      <c r="Q986" s="55"/>
      <c r="R986" s="55"/>
      <c r="S986" s="55"/>
      <c r="T986" s="55"/>
      <c r="U986" s="55"/>
      <c r="V986" s="55"/>
      <c r="W986" s="55">
        <v>0</v>
      </c>
      <c r="X986" s="55">
        <v>1</v>
      </c>
      <c r="Y986" s="55">
        <v>0</v>
      </c>
      <c r="Z986" s="55"/>
      <c r="AA986" s="55"/>
      <c r="AB986" s="55"/>
    </row>
    <row r="987" spans="1:206">
      <c r="A987" s="55">
        <v>50</v>
      </c>
      <c r="B987" s="55">
        <v>0</v>
      </c>
      <c r="C987" s="55">
        <v>0</v>
      </c>
      <c r="D987" s="55">
        <v>1</v>
      </c>
      <c r="E987" s="55">
        <v>225</v>
      </c>
      <c r="F987" s="55">
        <f>ROUND(Source!AV982,O987)</f>
        <v>98730</v>
      </c>
      <c r="G987" s="55" t="s">
        <v>168</v>
      </c>
      <c r="H987" s="55" t="s">
        <v>169</v>
      </c>
      <c r="I987" s="55"/>
      <c r="J987" s="55"/>
      <c r="K987" s="55">
        <v>225</v>
      </c>
      <c r="L987" s="55">
        <v>4</v>
      </c>
      <c r="M987" s="55">
        <v>3</v>
      </c>
      <c r="N987" s="55"/>
      <c r="O987" s="55">
        <v>2</v>
      </c>
      <c r="P987" s="55"/>
      <c r="Q987" s="55"/>
      <c r="R987" s="55"/>
      <c r="S987" s="55"/>
      <c r="T987" s="55"/>
      <c r="U987" s="55"/>
      <c r="V987" s="55"/>
      <c r="W987" s="55">
        <v>98730</v>
      </c>
      <c r="X987" s="55">
        <v>1</v>
      </c>
      <c r="Y987" s="55">
        <v>98730</v>
      </c>
      <c r="Z987" s="55"/>
      <c r="AA987" s="55"/>
      <c r="AB987" s="55"/>
    </row>
    <row r="988" spans="1:206">
      <c r="A988" s="55">
        <v>50</v>
      </c>
      <c r="B988" s="55">
        <v>0</v>
      </c>
      <c r="C988" s="55">
        <v>0</v>
      </c>
      <c r="D988" s="55">
        <v>1</v>
      </c>
      <c r="E988" s="55">
        <v>226</v>
      </c>
      <c r="F988" s="55">
        <f>ROUND(Source!AW982,O988)</f>
        <v>98730</v>
      </c>
      <c r="G988" s="55" t="s">
        <v>170</v>
      </c>
      <c r="H988" s="55" t="s">
        <v>171</v>
      </c>
      <c r="I988" s="55"/>
      <c r="J988" s="55"/>
      <c r="K988" s="55">
        <v>226</v>
      </c>
      <c r="L988" s="55">
        <v>5</v>
      </c>
      <c r="M988" s="55">
        <v>3</v>
      </c>
      <c r="N988" s="55"/>
      <c r="O988" s="55">
        <v>2</v>
      </c>
      <c r="P988" s="55"/>
      <c r="Q988" s="55"/>
      <c r="R988" s="55"/>
      <c r="S988" s="55"/>
      <c r="T988" s="55"/>
      <c r="U988" s="55"/>
      <c r="V988" s="55"/>
      <c r="W988" s="55">
        <v>98730</v>
      </c>
      <c r="X988" s="55">
        <v>1</v>
      </c>
      <c r="Y988" s="55">
        <v>98730</v>
      </c>
      <c r="Z988" s="55"/>
      <c r="AA988" s="55"/>
      <c r="AB988" s="55"/>
    </row>
    <row r="989" spans="1:206">
      <c r="A989" s="55">
        <v>50</v>
      </c>
      <c r="B989" s="55">
        <v>0</v>
      </c>
      <c r="C989" s="55">
        <v>0</v>
      </c>
      <c r="D989" s="55">
        <v>1</v>
      </c>
      <c r="E989" s="55">
        <v>227</v>
      </c>
      <c r="F989" s="55">
        <f>ROUND(Source!AX982,O989)</f>
        <v>0</v>
      </c>
      <c r="G989" s="55" t="s">
        <v>172</v>
      </c>
      <c r="H989" s="55" t="s">
        <v>173</v>
      </c>
      <c r="I989" s="55"/>
      <c r="J989" s="55"/>
      <c r="K989" s="55">
        <v>227</v>
      </c>
      <c r="L989" s="55">
        <v>6</v>
      </c>
      <c r="M989" s="55">
        <v>3</v>
      </c>
      <c r="N989" s="55"/>
      <c r="O989" s="55">
        <v>2</v>
      </c>
      <c r="P989" s="55"/>
      <c r="Q989" s="55"/>
      <c r="R989" s="55"/>
      <c r="S989" s="55"/>
      <c r="T989" s="55"/>
      <c r="U989" s="55"/>
      <c r="V989" s="55"/>
      <c r="W989" s="55">
        <v>0</v>
      </c>
      <c r="X989" s="55">
        <v>1</v>
      </c>
      <c r="Y989" s="55">
        <v>0</v>
      </c>
      <c r="Z989" s="55"/>
      <c r="AA989" s="55"/>
      <c r="AB989" s="55"/>
    </row>
    <row r="990" spans="1:206">
      <c r="A990" s="55">
        <v>50</v>
      </c>
      <c r="B990" s="55">
        <v>0</v>
      </c>
      <c r="C990" s="55">
        <v>0</v>
      </c>
      <c r="D990" s="55">
        <v>1</v>
      </c>
      <c r="E990" s="55">
        <v>228</v>
      </c>
      <c r="F990" s="55">
        <f>ROUND(Source!AY982,O990)</f>
        <v>98730</v>
      </c>
      <c r="G990" s="55" t="s">
        <v>174</v>
      </c>
      <c r="H990" s="55" t="s">
        <v>175</v>
      </c>
      <c r="I990" s="55"/>
      <c r="J990" s="55"/>
      <c r="K990" s="55">
        <v>228</v>
      </c>
      <c r="L990" s="55">
        <v>7</v>
      </c>
      <c r="M990" s="55">
        <v>3</v>
      </c>
      <c r="N990" s="55"/>
      <c r="O990" s="55">
        <v>2</v>
      </c>
      <c r="P990" s="55"/>
      <c r="Q990" s="55"/>
      <c r="R990" s="55"/>
      <c r="S990" s="55"/>
      <c r="T990" s="55"/>
      <c r="U990" s="55"/>
      <c r="V990" s="55"/>
      <c r="W990" s="55">
        <v>98730</v>
      </c>
      <c r="X990" s="55">
        <v>1</v>
      </c>
      <c r="Y990" s="55">
        <v>98730</v>
      </c>
      <c r="Z990" s="55"/>
      <c r="AA990" s="55"/>
      <c r="AB990" s="55"/>
    </row>
    <row r="991" spans="1:206">
      <c r="A991" s="55">
        <v>50</v>
      </c>
      <c r="B991" s="55">
        <v>0</v>
      </c>
      <c r="C991" s="55">
        <v>0</v>
      </c>
      <c r="D991" s="55">
        <v>1</v>
      </c>
      <c r="E991" s="55">
        <v>216</v>
      </c>
      <c r="F991" s="55">
        <f>ROUND(Source!AP982,O991)</f>
        <v>0</v>
      </c>
      <c r="G991" s="55" t="s">
        <v>176</v>
      </c>
      <c r="H991" s="55" t="s">
        <v>177</v>
      </c>
      <c r="I991" s="55"/>
      <c r="J991" s="55"/>
      <c r="K991" s="55">
        <v>216</v>
      </c>
      <c r="L991" s="55">
        <v>8</v>
      </c>
      <c r="M991" s="55">
        <v>3</v>
      </c>
      <c r="N991" s="55"/>
      <c r="O991" s="55">
        <v>2</v>
      </c>
      <c r="P991" s="55"/>
      <c r="Q991" s="55"/>
      <c r="R991" s="55"/>
      <c r="S991" s="55"/>
      <c r="T991" s="55"/>
      <c r="U991" s="55"/>
      <c r="V991" s="55"/>
      <c r="W991" s="55">
        <v>0</v>
      </c>
      <c r="X991" s="55">
        <v>1</v>
      </c>
      <c r="Y991" s="55">
        <v>0</v>
      </c>
      <c r="Z991" s="55"/>
      <c r="AA991" s="55"/>
      <c r="AB991" s="55"/>
    </row>
    <row r="992" spans="1:206">
      <c r="A992" s="55">
        <v>50</v>
      </c>
      <c r="B992" s="55">
        <v>0</v>
      </c>
      <c r="C992" s="55">
        <v>0</v>
      </c>
      <c r="D992" s="55">
        <v>1</v>
      </c>
      <c r="E992" s="55">
        <v>223</v>
      </c>
      <c r="F992" s="55">
        <f>ROUND(Source!AQ982,O992)</f>
        <v>0</v>
      </c>
      <c r="G992" s="55" t="s">
        <v>178</v>
      </c>
      <c r="H992" s="55" t="s">
        <v>179</v>
      </c>
      <c r="I992" s="55"/>
      <c r="J992" s="55"/>
      <c r="K992" s="55">
        <v>223</v>
      </c>
      <c r="L992" s="55">
        <v>9</v>
      </c>
      <c r="M992" s="55">
        <v>3</v>
      </c>
      <c r="N992" s="55"/>
      <c r="O992" s="55">
        <v>2</v>
      </c>
      <c r="P992" s="55"/>
      <c r="Q992" s="55"/>
      <c r="R992" s="55"/>
      <c r="S992" s="55"/>
      <c r="T992" s="55"/>
      <c r="U992" s="55"/>
      <c r="V992" s="55"/>
      <c r="W992" s="55">
        <v>0</v>
      </c>
      <c r="X992" s="55">
        <v>1</v>
      </c>
      <c r="Y992" s="55">
        <v>0</v>
      </c>
      <c r="Z992" s="55"/>
      <c r="AA992" s="55"/>
      <c r="AB992" s="55"/>
    </row>
    <row r="993" spans="1:28">
      <c r="A993" s="55">
        <v>50</v>
      </c>
      <c r="B993" s="55">
        <v>0</v>
      </c>
      <c r="C993" s="55">
        <v>0</v>
      </c>
      <c r="D993" s="55">
        <v>1</v>
      </c>
      <c r="E993" s="55">
        <v>229</v>
      </c>
      <c r="F993" s="55">
        <f>ROUND(Source!AZ982,O993)</f>
        <v>0</v>
      </c>
      <c r="G993" s="55" t="s">
        <v>180</v>
      </c>
      <c r="H993" s="55" t="s">
        <v>181</v>
      </c>
      <c r="I993" s="55"/>
      <c r="J993" s="55"/>
      <c r="K993" s="55">
        <v>229</v>
      </c>
      <c r="L993" s="55">
        <v>10</v>
      </c>
      <c r="M993" s="55">
        <v>3</v>
      </c>
      <c r="N993" s="55"/>
      <c r="O993" s="55">
        <v>2</v>
      </c>
      <c r="P993" s="55"/>
      <c r="Q993" s="55"/>
      <c r="R993" s="55"/>
      <c r="S993" s="55"/>
      <c r="T993" s="55"/>
      <c r="U993" s="55"/>
      <c r="V993" s="55"/>
      <c r="W993" s="55">
        <v>0</v>
      </c>
      <c r="X993" s="55">
        <v>1</v>
      </c>
      <c r="Y993" s="55">
        <v>0</v>
      </c>
      <c r="Z993" s="55"/>
      <c r="AA993" s="55"/>
      <c r="AB993" s="55"/>
    </row>
    <row r="994" spans="1:28">
      <c r="A994" s="55">
        <v>50</v>
      </c>
      <c r="B994" s="55">
        <v>0</v>
      </c>
      <c r="C994" s="55">
        <v>0</v>
      </c>
      <c r="D994" s="55">
        <v>1</v>
      </c>
      <c r="E994" s="55">
        <v>203</v>
      </c>
      <c r="F994" s="55">
        <f>ROUND(Source!Q982,O994)</f>
        <v>67985.820000000007</v>
      </c>
      <c r="G994" s="55" t="s">
        <v>182</v>
      </c>
      <c r="H994" s="55" t="s">
        <v>183</v>
      </c>
      <c r="I994" s="55"/>
      <c r="J994" s="55"/>
      <c r="K994" s="55">
        <v>203</v>
      </c>
      <c r="L994" s="55">
        <v>11</v>
      </c>
      <c r="M994" s="55">
        <v>3</v>
      </c>
      <c r="N994" s="55"/>
      <c r="O994" s="55">
        <v>2</v>
      </c>
      <c r="P994" s="55"/>
      <c r="Q994" s="55"/>
      <c r="R994" s="55"/>
      <c r="S994" s="55"/>
      <c r="T994" s="55"/>
      <c r="U994" s="55"/>
      <c r="V994" s="55"/>
      <c r="W994" s="55">
        <v>67985.820000000007</v>
      </c>
      <c r="X994" s="55">
        <v>1</v>
      </c>
      <c r="Y994" s="55">
        <v>67985.820000000007</v>
      </c>
      <c r="Z994" s="55"/>
      <c r="AA994" s="55"/>
      <c r="AB994" s="55"/>
    </row>
    <row r="995" spans="1:28">
      <c r="A995" s="55">
        <v>50</v>
      </c>
      <c r="B995" s="55">
        <v>0</v>
      </c>
      <c r="C995" s="55">
        <v>0</v>
      </c>
      <c r="D995" s="55">
        <v>1</v>
      </c>
      <c r="E995" s="55">
        <v>231</v>
      </c>
      <c r="F995" s="55">
        <f>ROUND(Source!BB982,O995)</f>
        <v>0</v>
      </c>
      <c r="G995" s="55" t="s">
        <v>184</v>
      </c>
      <c r="H995" s="55" t="s">
        <v>185</v>
      </c>
      <c r="I995" s="55"/>
      <c r="J995" s="55"/>
      <c r="K995" s="55">
        <v>231</v>
      </c>
      <c r="L995" s="55">
        <v>12</v>
      </c>
      <c r="M995" s="55">
        <v>3</v>
      </c>
      <c r="N995" s="55"/>
      <c r="O995" s="55">
        <v>2</v>
      </c>
      <c r="P995" s="55"/>
      <c r="Q995" s="55"/>
      <c r="R995" s="55"/>
      <c r="S995" s="55"/>
      <c r="T995" s="55"/>
      <c r="U995" s="55"/>
      <c r="V995" s="55"/>
      <c r="W995" s="55">
        <v>0</v>
      </c>
      <c r="X995" s="55">
        <v>1</v>
      </c>
      <c r="Y995" s="55">
        <v>0</v>
      </c>
      <c r="Z995" s="55"/>
      <c r="AA995" s="55"/>
      <c r="AB995" s="55"/>
    </row>
    <row r="996" spans="1:28">
      <c r="A996" s="55">
        <v>50</v>
      </c>
      <c r="B996" s="55">
        <v>0</v>
      </c>
      <c r="C996" s="55">
        <v>0</v>
      </c>
      <c r="D996" s="55">
        <v>1</v>
      </c>
      <c r="E996" s="55">
        <v>204</v>
      </c>
      <c r="F996" s="55">
        <f>ROUND(Source!R982,O996)</f>
        <v>35426.15</v>
      </c>
      <c r="G996" s="55" t="s">
        <v>186</v>
      </c>
      <c r="H996" s="55" t="s">
        <v>187</v>
      </c>
      <c r="I996" s="55"/>
      <c r="J996" s="55"/>
      <c r="K996" s="55">
        <v>204</v>
      </c>
      <c r="L996" s="55">
        <v>13</v>
      </c>
      <c r="M996" s="55">
        <v>3</v>
      </c>
      <c r="N996" s="55"/>
      <c r="O996" s="55">
        <v>2</v>
      </c>
      <c r="P996" s="55"/>
      <c r="Q996" s="55"/>
      <c r="R996" s="55"/>
      <c r="S996" s="55"/>
      <c r="T996" s="55"/>
      <c r="U996" s="55"/>
      <c r="V996" s="55"/>
      <c r="W996" s="55">
        <v>35426.15</v>
      </c>
      <c r="X996" s="55">
        <v>1</v>
      </c>
      <c r="Y996" s="55">
        <v>35426.15</v>
      </c>
      <c r="Z996" s="55"/>
      <c r="AA996" s="55"/>
      <c r="AB996" s="55"/>
    </row>
    <row r="997" spans="1:28">
      <c r="A997" s="55">
        <v>50</v>
      </c>
      <c r="B997" s="55">
        <v>0</v>
      </c>
      <c r="C997" s="55">
        <v>0</v>
      </c>
      <c r="D997" s="55">
        <v>1</v>
      </c>
      <c r="E997" s="55">
        <v>205</v>
      </c>
      <c r="F997" s="55">
        <f>ROUND(Source!S982,O997)</f>
        <v>18533.599999999999</v>
      </c>
      <c r="G997" s="55" t="s">
        <v>188</v>
      </c>
      <c r="H997" s="55" t="s">
        <v>189</v>
      </c>
      <c r="I997" s="55"/>
      <c r="J997" s="55"/>
      <c r="K997" s="55">
        <v>205</v>
      </c>
      <c r="L997" s="55">
        <v>14</v>
      </c>
      <c r="M997" s="55">
        <v>3</v>
      </c>
      <c r="N997" s="55"/>
      <c r="O997" s="55">
        <v>2</v>
      </c>
      <c r="P997" s="55"/>
      <c r="Q997" s="55"/>
      <c r="R997" s="55"/>
      <c r="S997" s="55"/>
      <c r="T997" s="55"/>
      <c r="U997" s="55"/>
      <c r="V997" s="55"/>
      <c r="W997" s="55">
        <v>18533.599999999999</v>
      </c>
      <c r="X997" s="55">
        <v>1</v>
      </c>
      <c r="Y997" s="55">
        <v>18533.599999999999</v>
      </c>
      <c r="Z997" s="55"/>
      <c r="AA997" s="55"/>
      <c r="AB997" s="55"/>
    </row>
    <row r="998" spans="1:28">
      <c r="A998" s="55">
        <v>50</v>
      </c>
      <c r="B998" s="55">
        <v>0</v>
      </c>
      <c r="C998" s="55">
        <v>0</v>
      </c>
      <c r="D998" s="55">
        <v>1</v>
      </c>
      <c r="E998" s="55">
        <v>232</v>
      </c>
      <c r="F998" s="55">
        <f>ROUND(Source!BC982,O998)</f>
        <v>0</v>
      </c>
      <c r="G998" s="55" t="s">
        <v>190</v>
      </c>
      <c r="H998" s="55" t="s">
        <v>191</v>
      </c>
      <c r="I998" s="55"/>
      <c r="J998" s="55"/>
      <c r="K998" s="55">
        <v>232</v>
      </c>
      <c r="L998" s="55">
        <v>15</v>
      </c>
      <c r="M998" s="55">
        <v>3</v>
      </c>
      <c r="N998" s="55"/>
      <c r="O998" s="55">
        <v>2</v>
      </c>
      <c r="P998" s="55"/>
      <c r="Q998" s="55"/>
      <c r="R998" s="55"/>
      <c r="S998" s="55"/>
      <c r="T998" s="55"/>
      <c r="U998" s="55"/>
      <c r="V998" s="55"/>
      <c r="W998" s="55">
        <v>0</v>
      </c>
      <c r="X998" s="55">
        <v>1</v>
      </c>
      <c r="Y998" s="55">
        <v>0</v>
      </c>
      <c r="Z998" s="55"/>
      <c r="AA998" s="55"/>
      <c r="AB998" s="55"/>
    </row>
    <row r="999" spans="1:28">
      <c r="A999" s="55">
        <v>50</v>
      </c>
      <c r="B999" s="55">
        <v>0</v>
      </c>
      <c r="C999" s="55">
        <v>0</v>
      </c>
      <c r="D999" s="55">
        <v>1</v>
      </c>
      <c r="E999" s="55">
        <v>214</v>
      </c>
      <c r="F999" s="55">
        <f>ROUND(Source!AS982,O999)</f>
        <v>0</v>
      </c>
      <c r="G999" s="55" t="s">
        <v>192</v>
      </c>
      <c r="H999" s="55" t="s">
        <v>193</v>
      </c>
      <c r="I999" s="55"/>
      <c r="J999" s="55"/>
      <c r="K999" s="55">
        <v>214</v>
      </c>
      <c r="L999" s="55">
        <v>16</v>
      </c>
      <c r="M999" s="55">
        <v>3</v>
      </c>
      <c r="N999" s="55"/>
      <c r="O999" s="55">
        <v>2</v>
      </c>
      <c r="P999" s="55"/>
      <c r="Q999" s="55"/>
      <c r="R999" s="55"/>
      <c r="S999" s="55"/>
      <c r="T999" s="55"/>
      <c r="U999" s="55"/>
      <c r="V999" s="55"/>
      <c r="W999" s="55">
        <v>0</v>
      </c>
      <c r="X999" s="55">
        <v>1</v>
      </c>
      <c r="Y999" s="55">
        <v>0</v>
      </c>
      <c r="Z999" s="55"/>
      <c r="AA999" s="55"/>
      <c r="AB999" s="55"/>
    </row>
    <row r="1000" spans="1:28">
      <c r="A1000" s="55">
        <v>50</v>
      </c>
      <c r="B1000" s="55">
        <v>0</v>
      </c>
      <c r="C1000" s="55">
        <v>0</v>
      </c>
      <c r="D1000" s="55">
        <v>1</v>
      </c>
      <c r="E1000" s="55">
        <v>215</v>
      </c>
      <c r="F1000" s="55">
        <f>ROUND(Source!AT982,O1000)</f>
        <v>0</v>
      </c>
      <c r="G1000" s="55" t="s">
        <v>194</v>
      </c>
      <c r="H1000" s="55" t="s">
        <v>195</v>
      </c>
      <c r="I1000" s="55"/>
      <c r="J1000" s="55"/>
      <c r="K1000" s="55">
        <v>215</v>
      </c>
      <c r="L1000" s="55">
        <v>17</v>
      </c>
      <c r="M1000" s="55">
        <v>3</v>
      </c>
      <c r="N1000" s="55"/>
      <c r="O1000" s="55">
        <v>2</v>
      </c>
      <c r="P1000" s="55"/>
      <c r="Q1000" s="55"/>
      <c r="R1000" s="55"/>
      <c r="S1000" s="55"/>
      <c r="T1000" s="55"/>
      <c r="U1000" s="55"/>
      <c r="V1000" s="55"/>
      <c r="W1000" s="55">
        <v>0</v>
      </c>
      <c r="X1000" s="55">
        <v>1</v>
      </c>
      <c r="Y1000" s="55">
        <v>0</v>
      </c>
      <c r="Z1000" s="55"/>
      <c r="AA1000" s="55"/>
      <c r="AB1000" s="55"/>
    </row>
    <row r="1001" spans="1:28">
      <c r="A1001" s="55">
        <v>50</v>
      </c>
      <c r="B1001" s="55">
        <v>0</v>
      </c>
      <c r="C1001" s="55">
        <v>0</v>
      </c>
      <c r="D1001" s="55">
        <v>1</v>
      </c>
      <c r="E1001" s="55">
        <v>217</v>
      </c>
      <c r="F1001" s="55">
        <f>ROUND(Source!AU982,O1001)</f>
        <v>214050.2</v>
      </c>
      <c r="G1001" s="55" t="s">
        <v>196</v>
      </c>
      <c r="H1001" s="55" t="s">
        <v>197</v>
      </c>
      <c r="I1001" s="55"/>
      <c r="J1001" s="55"/>
      <c r="K1001" s="55">
        <v>217</v>
      </c>
      <c r="L1001" s="55">
        <v>18</v>
      </c>
      <c r="M1001" s="55">
        <v>3</v>
      </c>
      <c r="N1001" s="55"/>
      <c r="O1001" s="55">
        <v>2</v>
      </c>
      <c r="P1001" s="55"/>
      <c r="Q1001" s="55"/>
      <c r="R1001" s="55"/>
      <c r="S1001" s="55"/>
      <c r="T1001" s="55"/>
      <c r="U1001" s="55"/>
      <c r="V1001" s="55"/>
      <c r="W1001" s="55">
        <v>214050.2</v>
      </c>
      <c r="X1001" s="55">
        <v>1</v>
      </c>
      <c r="Y1001" s="55">
        <v>214050.2</v>
      </c>
      <c r="Z1001" s="55"/>
      <c r="AA1001" s="55"/>
      <c r="AB1001" s="55"/>
    </row>
    <row r="1002" spans="1:28">
      <c r="A1002" s="55">
        <v>50</v>
      </c>
      <c r="B1002" s="55">
        <v>0</v>
      </c>
      <c r="C1002" s="55">
        <v>0</v>
      </c>
      <c r="D1002" s="55">
        <v>1</v>
      </c>
      <c r="E1002" s="55">
        <v>230</v>
      </c>
      <c r="F1002" s="55">
        <f>ROUND(Source!BA982,O1002)</f>
        <v>0</v>
      </c>
      <c r="G1002" s="55" t="s">
        <v>198</v>
      </c>
      <c r="H1002" s="55" t="s">
        <v>199</v>
      </c>
      <c r="I1002" s="55"/>
      <c r="J1002" s="55"/>
      <c r="K1002" s="55">
        <v>230</v>
      </c>
      <c r="L1002" s="55">
        <v>19</v>
      </c>
      <c r="M1002" s="55">
        <v>3</v>
      </c>
      <c r="N1002" s="55"/>
      <c r="O1002" s="55">
        <v>2</v>
      </c>
      <c r="P1002" s="55"/>
      <c r="Q1002" s="55"/>
      <c r="R1002" s="55"/>
      <c r="S1002" s="55"/>
      <c r="T1002" s="55"/>
      <c r="U1002" s="55"/>
      <c r="V1002" s="55"/>
      <c r="W1002" s="55">
        <v>0</v>
      </c>
      <c r="X1002" s="55">
        <v>1</v>
      </c>
      <c r="Y1002" s="55">
        <v>0</v>
      </c>
      <c r="Z1002" s="55"/>
      <c r="AA1002" s="55"/>
      <c r="AB1002" s="55"/>
    </row>
    <row r="1003" spans="1:28">
      <c r="A1003" s="55">
        <v>50</v>
      </c>
      <c r="B1003" s="55">
        <v>0</v>
      </c>
      <c r="C1003" s="55">
        <v>0</v>
      </c>
      <c r="D1003" s="55">
        <v>1</v>
      </c>
      <c r="E1003" s="55">
        <v>206</v>
      </c>
      <c r="F1003" s="55">
        <f>ROUND(Source!T982,O1003)</f>
        <v>0</v>
      </c>
      <c r="G1003" s="55" t="s">
        <v>200</v>
      </c>
      <c r="H1003" s="55" t="s">
        <v>201</v>
      </c>
      <c r="I1003" s="55"/>
      <c r="J1003" s="55"/>
      <c r="K1003" s="55">
        <v>206</v>
      </c>
      <c r="L1003" s="55">
        <v>20</v>
      </c>
      <c r="M1003" s="55">
        <v>3</v>
      </c>
      <c r="N1003" s="55"/>
      <c r="O1003" s="55">
        <v>2</v>
      </c>
      <c r="P1003" s="55"/>
      <c r="Q1003" s="55"/>
      <c r="R1003" s="55"/>
      <c r="S1003" s="55"/>
      <c r="T1003" s="55"/>
      <c r="U1003" s="55"/>
      <c r="V1003" s="55"/>
      <c r="W1003" s="55">
        <v>0</v>
      </c>
      <c r="X1003" s="55">
        <v>1</v>
      </c>
      <c r="Y1003" s="55">
        <v>0</v>
      </c>
      <c r="Z1003" s="55"/>
      <c r="AA1003" s="55"/>
      <c r="AB1003" s="55"/>
    </row>
    <row r="1004" spans="1:28">
      <c r="A1004" s="55">
        <v>50</v>
      </c>
      <c r="B1004" s="55">
        <v>0</v>
      </c>
      <c r="C1004" s="55">
        <v>0</v>
      </c>
      <c r="D1004" s="55">
        <v>1</v>
      </c>
      <c r="E1004" s="55">
        <v>207</v>
      </c>
      <c r="F1004" s="55">
        <f>Source!U982</f>
        <v>72.400000000000006</v>
      </c>
      <c r="G1004" s="55" t="s">
        <v>202</v>
      </c>
      <c r="H1004" s="55" t="s">
        <v>203</v>
      </c>
      <c r="I1004" s="55"/>
      <c r="J1004" s="55"/>
      <c r="K1004" s="55">
        <v>207</v>
      </c>
      <c r="L1004" s="55">
        <v>21</v>
      </c>
      <c r="M1004" s="55">
        <v>3</v>
      </c>
      <c r="N1004" s="55"/>
      <c r="O1004" s="55">
        <v>-1</v>
      </c>
      <c r="P1004" s="55"/>
      <c r="Q1004" s="55"/>
      <c r="R1004" s="55"/>
      <c r="S1004" s="55"/>
      <c r="T1004" s="55"/>
      <c r="U1004" s="55"/>
      <c r="V1004" s="55"/>
      <c r="W1004" s="55">
        <v>72.400000000000006</v>
      </c>
      <c r="X1004" s="55">
        <v>1</v>
      </c>
      <c r="Y1004" s="55">
        <v>72.400000000000006</v>
      </c>
      <c r="Z1004" s="55"/>
      <c r="AA1004" s="55"/>
      <c r="AB1004" s="55"/>
    </row>
    <row r="1005" spans="1:28">
      <c r="A1005" s="55">
        <v>50</v>
      </c>
      <c r="B1005" s="55">
        <v>0</v>
      </c>
      <c r="C1005" s="55">
        <v>0</v>
      </c>
      <c r="D1005" s="55">
        <v>1</v>
      </c>
      <c r="E1005" s="55">
        <v>208</v>
      </c>
      <c r="F1005" s="55">
        <f>Source!V982</f>
        <v>0</v>
      </c>
      <c r="G1005" s="55" t="s">
        <v>204</v>
      </c>
      <c r="H1005" s="55" t="s">
        <v>205</v>
      </c>
      <c r="I1005" s="55"/>
      <c r="J1005" s="55"/>
      <c r="K1005" s="55">
        <v>208</v>
      </c>
      <c r="L1005" s="55">
        <v>22</v>
      </c>
      <c r="M1005" s="55">
        <v>3</v>
      </c>
      <c r="N1005" s="55"/>
      <c r="O1005" s="55">
        <v>-1</v>
      </c>
      <c r="P1005" s="55"/>
      <c r="Q1005" s="55"/>
      <c r="R1005" s="55"/>
      <c r="S1005" s="55"/>
      <c r="T1005" s="55"/>
      <c r="U1005" s="55"/>
      <c r="V1005" s="55"/>
      <c r="W1005" s="55">
        <v>0</v>
      </c>
      <c r="X1005" s="55">
        <v>1</v>
      </c>
      <c r="Y1005" s="55">
        <v>0</v>
      </c>
      <c r="Z1005" s="55"/>
      <c r="AA1005" s="55"/>
      <c r="AB1005" s="55"/>
    </row>
    <row r="1006" spans="1:28">
      <c r="A1006" s="55">
        <v>50</v>
      </c>
      <c r="B1006" s="55">
        <v>0</v>
      </c>
      <c r="C1006" s="55">
        <v>0</v>
      </c>
      <c r="D1006" s="55">
        <v>1</v>
      </c>
      <c r="E1006" s="55">
        <v>209</v>
      </c>
      <c r="F1006" s="55">
        <f>ROUND(Source!W982,O1006)</f>
        <v>0</v>
      </c>
      <c r="G1006" s="55" t="s">
        <v>206</v>
      </c>
      <c r="H1006" s="55" t="s">
        <v>207</v>
      </c>
      <c r="I1006" s="55"/>
      <c r="J1006" s="55"/>
      <c r="K1006" s="55">
        <v>209</v>
      </c>
      <c r="L1006" s="55">
        <v>23</v>
      </c>
      <c r="M1006" s="55">
        <v>3</v>
      </c>
      <c r="N1006" s="55"/>
      <c r="O1006" s="55">
        <v>2</v>
      </c>
      <c r="P1006" s="55"/>
      <c r="Q1006" s="55"/>
      <c r="R1006" s="55"/>
      <c r="S1006" s="55"/>
      <c r="T1006" s="55"/>
      <c r="U1006" s="55"/>
      <c r="V1006" s="55"/>
      <c r="W1006" s="55">
        <v>0</v>
      </c>
      <c r="X1006" s="55">
        <v>1</v>
      </c>
      <c r="Y1006" s="55">
        <v>0</v>
      </c>
      <c r="Z1006" s="55"/>
      <c r="AA1006" s="55"/>
      <c r="AB1006" s="55"/>
    </row>
    <row r="1007" spans="1:28">
      <c r="A1007" s="55">
        <v>50</v>
      </c>
      <c r="B1007" s="55">
        <v>0</v>
      </c>
      <c r="C1007" s="55">
        <v>0</v>
      </c>
      <c r="D1007" s="55">
        <v>1</v>
      </c>
      <c r="E1007" s="55">
        <v>233</v>
      </c>
      <c r="F1007" s="55">
        <f>ROUND(Source!BD982,O1007)</f>
        <v>0</v>
      </c>
      <c r="G1007" s="55" t="s">
        <v>208</v>
      </c>
      <c r="H1007" s="55" t="s">
        <v>209</v>
      </c>
      <c r="I1007" s="55"/>
      <c r="J1007" s="55"/>
      <c r="K1007" s="55">
        <v>233</v>
      </c>
      <c r="L1007" s="55">
        <v>24</v>
      </c>
      <c r="M1007" s="55">
        <v>3</v>
      </c>
      <c r="N1007" s="55"/>
      <c r="O1007" s="55">
        <v>2</v>
      </c>
      <c r="P1007" s="55"/>
      <c r="Q1007" s="55"/>
      <c r="R1007" s="55"/>
      <c r="S1007" s="55"/>
      <c r="T1007" s="55"/>
      <c r="U1007" s="55"/>
      <c r="V1007" s="55"/>
      <c r="W1007" s="55">
        <v>0</v>
      </c>
      <c r="X1007" s="55">
        <v>1</v>
      </c>
      <c r="Y1007" s="55">
        <v>0</v>
      </c>
      <c r="Z1007" s="55"/>
      <c r="AA1007" s="55"/>
      <c r="AB1007" s="55"/>
    </row>
    <row r="1008" spans="1:28">
      <c r="A1008" s="55">
        <v>50</v>
      </c>
      <c r="B1008" s="55">
        <v>0</v>
      </c>
      <c r="C1008" s="55">
        <v>0</v>
      </c>
      <c r="D1008" s="55">
        <v>1</v>
      </c>
      <c r="E1008" s="55">
        <v>210</v>
      </c>
      <c r="F1008" s="55">
        <f>ROUND(Source!X982,O1008)</f>
        <v>12973.52</v>
      </c>
      <c r="G1008" s="55" t="s">
        <v>210</v>
      </c>
      <c r="H1008" s="55" t="s">
        <v>211</v>
      </c>
      <c r="I1008" s="55"/>
      <c r="J1008" s="55"/>
      <c r="K1008" s="55">
        <v>210</v>
      </c>
      <c r="L1008" s="55">
        <v>25</v>
      </c>
      <c r="M1008" s="55">
        <v>3</v>
      </c>
      <c r="N1008" s="55"/>
      <c r="O1008" s="55">
        <v>2</v>
      </c>
      <c r="P1008" s="55"/>
      <c r="Q1008" s="55"/>
      <c r="R1008" s="55"/>
      <c r="S1008" s="55"/>
      <c r="T1008" s="55"/>
      <c r="U1008" s="55"/>
      <c r="V1008" s="55"/>
      <c r="W1008" s="55">
        <v>12973.52</v>
      </c>
      <c r="X1008" s="55">
        <v>1</v>
      </c>
      <c r="Y1008" s="55">
        <v>12973.52</v>
      </c>
      <c r="Z1008" s="55"/>
      <c r="AA1008" s="55"/>
      <c r="AB1008" s="55"/>
    </row>
    <row r="1009" spans="1:245">
      <c r="A1009" s="55">
        <v>50</v>
      </c>
      <c r="B1009" s="55">
        <v>0</v>
      </c>
      <c r="C1009" s="55">
        <v>0</v>
      </c>
      <c r="D1009" s="55">
        <v>1</v>
      </c>
      <c r="E1009" s="55">
        <v>211</v>
      </c>
      <c r="F1009" s="55">
        <f>ROUND(Source!Y982,O1009)</f>
        <v>1853.36</v>
      </c>
      <c r="G1009" s="55" t="s">
        <v>212</v>
      </c>
      <c r="H1009" s="55" t="s">
        <v>213</v>
      </c>
      <c r="I1009" s="55"/>
      <c r="J1009" s="55"/>
      <c r="K1009" s="55">
        <v>211</v>
      </c>
      <c r="L1009" s="55">
        <v>26</v>
      </c>
      <c r="M1009" s="55">
        <v>3</v>
      </c>
      <c r="N1009" s="55"/>
      <c r="O1009" s="55">
        <v>2</v>
      </c>
      <c r="P1009" s="55"/>
      <c r="Q1009" s="55"/>
      <c r="R1009" s="55"/>
      <c r="S1009" s="55"/>
      <c r="T1009" s="55"/>
      <c r="U1009" s="55"/>
      <c r="V1009" s="55"/>
      <c r="W1009" s="55">
        <v>1853.36</v>
      </c>
      <c r="X1009" s="55">
        <v>1</v>
      </c>
      <c r="Y1009" s="55">
        <v>1853.36</v>
      </c>
      <c r="Z1009" s="55"/>
      <c r="AA1009" s="55"/>
      <c r="AB1009" s="55"/>
    </row>
    <row r="1010" spans="1:245">
      <c r="A1010" s="55">
        <v>50</v>
      </c>
      <c r="B1010" s="55">
        <v>0</v>
      </c>
      <c r="C1010" s="55">
        <v>0</v>
      </c>
      <c r="D1010" s="55">
        <v>1</v>
      </c>
      <c r="E1010" s="55">
        <v>224</v>
      </c>
      <c r="F1010" s="55">
        <f>ROUND(Source!AR982,O1010)</f>
        <v>214050.2</v>
      </c>
      <c r="G1010" s="55" t="s">
        <v>214</v>
      </c>
      <c r="H1010" s="55" t="s">
        <v>215</v>
      </c>
      <c r="I1010" s="55"/>
      <c r="J1010" s="55"/>
      <c r="K1010" s="55">
        <v>224</v>
      </c>
      <c r="L1010" s="55">
        <v>27</v>
      </c>
      <c r="M1010" s="55">
        <v>3</v>
      </c>
      <c r="N1010" s="55"/>
      <c r="O1010" s="55">
        <v>2</v>
      </c>
      <c r="P1010" s="55"/>
      <c r="Q1010" s="55"/>
      <c r="R1010" s="55"/>
      <c r="S1010" s="55"/>
      <c r="T1010" s="55"/>
      <c r="U1010" s="55"/>
      <c r="V1010" s="55"/>
      <c r="W1010" s="55">
        <v>214050.2</v>
      </c>
      <c r="X1010" s="55">
        <v>1</v>
      </c>
      <c r="Y1010" s="55">
        <v>214050.2</v>
      </c>
      <c r="Z1010" s="55"/>
      <c r="AA1010" s="55"/>
      <c r="AB1010" s="55"/>
    </row>
    <row r="1011" spans="1:245">
      <c r="A1011" s="55">
        <v>50</v>
      </c>
      <c r="B1011" s="55">
        <v>1</v>
      </c>
      <c r="C1011" s="55">
        <v>0</v>
      </c>
      <c r="D1011" s="55">
        <v>2</v>
      </c>
      <c r="E1011" s="55">
        <v>0</v>
      </c>
      <c r="F1011" s="55">
        <f>ROUND(F1010,O1011)</f>
        <v>214050.2</v>
      </c>
      <c r="G1011" s="55" t="s">
        <v>216</v>
      </c>
      <c r="H1011" s="55" t="s">
        <v>217</v>
      </c>
      <c r="I1011" s="55"/>
      <c r="J1011" s="55"/>
      <c r="K1011" s="55">
        <v>212</v>
      </c>
      <c r="L1011" s="55">
        <v>28</v>
      </c>
      <c r="M1011" s="55">
        <v>0</v>
      </c>
      <c r="N1011" s="55"/>
      <c r="O1011" s="55">
        <v>2</v>
      </c>
      <c r="P1011" s="55"/>
      <c r="Q1011" s="55"/>
      <c r="R1011" s="55"/>
      <c r="S1011" s="55"/>
      <c r="T1011" s="55"/>
      <c r="U1011" s="55"/>
      <c r="V1011" s="55"/>
      <c r="W1011" s="55">
        <v>214050.2</v>
      </c>
      <c r="X1011" s="55">
        <v>1</v>
      </c>
      <c r="Y1011" s="55">
        <v>214050.2</v>
      </c>
      <c r="Z1011" s="55"/>
      <c r="AA1011" s="55"/>
      <c r="AB1011" s="55"/>
    </row>
    <row r="1012" spans="1:245">
      <c r="A1012" s="55">
        <v>50</v>
      </c>
      <c r="B1012" s="55">
        <v>1</v>
      </c>
      <c r="C1012" s="55">
        <v>0</v>
      </c>
      <c r="D1012" s="55">
        <v>2</v>
      </c>
      <c r="E1012" s="55">
        <v>0</v>
      </c>
      <c r="F1012" s="55">
        <f>ROUND(F1011*0.2,O1012)</f>
        <v>42810.04</v>
      </c>
      <c r="G1012" s="55" t="s">
        <v>218</v>
      </c>
      <c r="H1012" s="55" t="s">
        <v>219</v>
      </c>
      <c r="I1012" s="55"/>
      <c r="J1012" s="55"/>
      <c r="K1012" s="55">
        <v>212</v>
      </c>
      <c r="L1012" s="55">
        <v>29</v>
      </c>
      <c r="M1012" s="55">
        <v>0</v>
      </c>
      <c r="N1012" s="55"/>
      <c r="O1012" s="55">
        <v>2</v>
      </c>
      <c r="P1012" s="55"/>
      <c r="Q1012" s="55"/>
      <c r="R1012" s="55"/>
      <c r="S1012" s="55"/>
      <c r="T1012" s="55"/>
      <c r="U1012" s="55"/>
      <c r="V1012" s="55"/>
      <c r="W1012" s="55">
        <v>42810.04</v>
      </c>
      <c r="X1012" s="55">
        <v>1</v>
      </c>
      <c r="Y1012" s="55">
        <v>42810.04</v>
      </c>
      <c r="Z1012" s="55"/>
      <c r="AA1012" s="55"/>
      <c r="AB1012" s="55"/>
    </row>
    <row r="1013" spans="1:245">
      <c r="A1013" s="55">
        <v>50</v>
      </c>
      <c r="B1013" s="55">
        <v>1</v>
      </c>
      <c r="C1013" s="55">
        <v>0</v>
      </c>
      <c r="D1013" s="55">
        <v>2</v>
      </c>
      <c r="E1013" s="55">
        <v>213</v>
      </c>
      <c r="F1013" s="55">
        <f>ROUND(F1011+F1012,O1013)</f>
        <v>256860.24</v>
      </c>
      <c r="G1013" s="55" t="s">
        <v>220</v>
      </c>
      <c r="H1013" s="55" t="s">
        <v>214</v>
      </c>
      <c r="I1013" s="55"/>
      <c r="J1013" s="55"/>
      <c r="K1013" s="55">
        <v>212</v>
      </c>
      <c r="L1013" s="55">
        <v>30</v>
      </c>
      <c r="M1013" s="55">
        <v>0</v>
      </c>
      <c r="N1013" s="55"/>
      <c r="O1013" s="55">
        <v>2</v>
      </c>
      <c r="P1013" s="55"/>
      <c r="Q1013" s="55"/>
      <c r="R1013" s="55"/>
      <c r="S1013" s="55"/>
      <c r="T1013" s="55"/>
      <c r="U1013" s="55"/>
      <c r="V1013" s="55"/>
      <c r="W1013" s="55">
        <v>256860.24</v>
      </c>
      <c r="X1013" s="55">
        <v>1</v>
      </c>
      <c r="Y1013" s="55">
        <v>256860.24</v>
      </c>
      <c r="Z1013" s="55"/>
      <c r="AA1013" s="55"/>
      <c r="AB1013" s="55"/>
    </row>
    <row r="1014" spans="1:245">
      <c r="A1014" s="55">
        <v>50</v>
      </c>
      <c r="B1014" s="55">
        <v>1</v>
      </c>
      <c r="C1014" s="55">
        <v>0</v>
      </c>
      <c r="D1014" s="55">
        <v>2</v>
      </c>
      <c r="E1014" s="55">
        <v>0</v>
      </c>
      <c r="F1014" s="55">
        <f>ROUND(F1013*0.5857501461,O1014)</f>
        <v>150455.92000000001</v>
      </c>
      <c r="G1014" s="55" t="s">
        <v>221</v>
      </c>
      <c r="H1014" s="55" t="s">
        <v>222</v>
      </c>
      <c r="I1014" s="55"/>
      <c r="J1014" s="55"/>
      <c r="K1014" s="55">
        <v>212</v>
      </c>
      <c r="L1014" s="55">
        <v>31</v>
      </c>
      <c r="M1014" s="55">
        <v>0</v>
      </c>
      <c r="N1014" s="55"/>
      <c r="O1014" s="55">
        <v>2</v>
      </c>
      <c r="P1014" s="55"/>
      <c r="Q1014" s="55"/>
      <c r="R1014" s="55"/>
      <c r="S1014" s="55"/>
      <c r="T1014" s="55"/>
      <c r="U1014" s="55"/>
      <c r="V1014" s="55"/>
      <c r="W1014" s="55">
        <v>150455.92000000001</v>
      </c>
      <c r="X1014" s="55">
        <v>1</v>
      </c>
      <c r="Y1014" s="55">
        <v>150455.92000000001</v>
      </c>
      <c r="Z1014" s="55"/>
      <c r="AA1014" s="55"/>
      <c r="AB1014" s="55"/>
    </row>
    <row r="1016" spans="1:245">
      <c r="A1016" s="52">
        <v>4</v>
      </c>
      <c r="B1016" s="52">
        <v>1</v>
      </c>
      <c r="C1016" s="52"/>
      <c r="D1016" s="52">
        <f>ROW(A1106)</f>
        <v>1106</v>
      </c>
      <c r="E1016" s="52"/>
      <c r="F1016" s="52" t="s">
        <v>138</v>
      </c>
      <c r="G1016" s="52" t="s">
        <v>76</v>
      </c>
      <c r="H1016" s="52"/>
      <c r="I1016" s="52">
        <v>0</v>
      </c>
      <c r="J1016" s="52"/>
      <c r="K1016" s="52">
        <v>-1</v>
      </c>
      <c r="L1016" s="52"/>
      <c r="M1016" s="52"/>
      <c r="N1016" s="52"/>
      <c r="O1016" s="52"/>
      <c r="P1016" s="52"/>
      <c r="Q1016" s="52"/>
      <c r="R1016" s="52"/>
      <c r="S1016" s="52">
        <v>0</v>
      </c>
      <c r="T1016" s="52"/>
      <c r="U1016" s="52"/>
      <c r="V1016" s="52">
        <v>0</v>
      </c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>
        <v>0</v>
      </c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>
        <v>0</v>
      </c>
    </row>
    <row r="1018" spans="1:245">
      <c r="A1018" s="53">
        <v>52</v>
      </c>
      <c r="B1018" s="53">
        <f t="shared" ref="B1018:G1018" si="932">B1106</f>
        <v>1</v>
      </c>
      <c r="C1018" s="53">
        <f t="shared" si="932"/>
        <v>4</v>
      </c>
      <c r="D1018" s="53">
        <f t="shared" si="932"/>
        <v>1016</v>
      </c>
      <c r="E1018" s="53">
        <f t="shared" si="932"/>
        <v>0</v>
      </c>
      <c r="F1018" s="53" t="str">
        <f t="shared" si="932"/>
        <v>Новый раздел</v>
      </c>
      <c r="G1018" s="53" t="str">
        <f t="shared" si="932"/>
        <v>Старо-Покровское кладбище, 1-ый Дорожный проезд</v>
      </c>
      <c r="H1018" s="53"/>
      <c r="I1018" s="53"/>
      <c r="J1018" s="53"/>
      <c r="K1018" s="53"/>
      <c r="L1018" s="53"/>
      <c r="M1018" s="53"/>
      <c r="N1018" s="53"/>
      <c r="O1018" s="53">
        <f t="shared" ref="O1018:AT1018" si="933">O1106</f>
        <v>219305.03</v>
      </c>
      <c r="P1018" s="53">
        <f t="shared" si="933"/>
        <v>117667</v>
      </c>
      <c r="Q1018" s="53">
        <f t="shared" si="933"/>
        <v>79952.429999999993</v>
      </c>
      <c r="R1018" s="53">
        <f t="shared" si="933"/>
        <v>41517.769999999997</v>
      </c>
      <c r="S1018" s="53">
        <f t="shared" si="933"/>
        <v>21685.599999999999</v>
      </c>
      <c r="T1018" s="53">
        <f t="shared" si="933"/>
        <v>0</v>
      </c>
      <c r="U1018" s="53">
        <f t="shared" si="933"/>
        <v>83.9</v>
      </c>
      <c r="V1018" s="53">
        <f t="shared" si="933"/>
        <v>0</v>
      </c>
      <c r="W1018" s="53">
        <f t="shared" si="933"/>
        <v>0</v>
      </c>
      <c r="X1018" s="53">
        <f t="shared" si="933"/>
        <v>15179.92</v>
      </c>
      <c r="Y1018" s="53">
        <f t="shared" si="933"/>
        <v>2168.56</v>
      </c>
      <c r="Z1018" s="53">
        <f t="shared" si="933"/>
        <v>0</v>
      </c>
      <c r="AA1018" s="53">
        <f t="shared" si="933"/>
        <v>0</v>
      </c>
      <c r="AB1018" s="53">
        <f t="shared" si="933"/>
        <v>0</v>
      </c>
      <c r="AC1018" s="53">
        <f t="shared" si="933"/>
        <v>0</v>
      </c>
      <c r="AD1018" s="53">
        <f t="shared" si="933"/>
        <v>0</v>
      </c>
      <c r="AE1018" s="53">
        <f t="shared" si="933"/>
        <v>0</v>
      </c>
      <c r="AF1018" s="53">
        <f t="shared" si="933"/>
        <v>0</v>
      </c>
      <c r="AG1018" s="53">
        <f t="shared" si="933"/>
        <v>0</v>
      </c>
      <c r="AH1018" s="53">
        <f t="shared" si="933"/>
        <v>0</v>
      </c>
      <c r="AI1018" s="53">
        <f t="shared" si="933"/>
        <v>0</v>
      </c>
      <c r="AJ1018" s="53">
        <f t="shared" si="933"/>
        <v>0</v>
      </c>
      <c r="AK1018" s="53">
        <f t="shared" si="933"/>
        <v>0</v>
      </c>
      <c r="AL1018" s="53">
        <f t="shared" si="933"/>
        <v>0</v>
      </c>
      <c r="AM1018" s="53">
        <f t="shared" si="933"/>
        <v>0</v>
      </c>
      <c r="AN1018" s="53">
        <f t="shared" si="933"/>
        <v>0</v>
      </c>
      <c r="AO1018" s="53">
        <f t="shared" si="933"/>
        <v>0</v>
      </c>
      <c r="AP1018" s="53">
        <f t="shared" si="933"/>
        <v>0</v>
      </c>
      <c r="AQ1018" s="53">
        <f t="shared" si="933"/>
        <v>0</v>
      </c>
      <c r="AR1018" s="53">
        <f t="shared" si="933"/>
        <v>252900.27</v>
      </c>
      <c r="AS1018" s="53">
        <f t="shared" si="933"/>
        <v>0</v>
      </c>
      <c r="AT1018" s="53">
        <f t="shared" si="933"/>
        <v>0</v>
      </c>
      <c r="AU1018" s="53">
        <f t="shared" ref="AU1018:BZ1018" si="934">AU1106</f>
        <v>252900.27</v>
      </c>
      <c r="AV1018" s="53">
        <f t="shared" si="934"/>
        <v>117667</v>
      </c>
      <c r="AW1018" s="53">
        <f t="shared" si="934"/>
        <v>117667</v>
      </c>
      <c r="AX1018" s="53">
        <f t="shared" si="934"/>
        <v>0</v>
      </c>
      <c r="AY1018" s="53">
        <f t="shared" si="934"/>
        <v>117667</v>
      </c>
      <c r="AZ1018" s="53">
        <f t="shared" si="934"/>
        <v>0</v>
      </c>
      <c r="BA1018" s="53">
        <f t="shared" si="934"/>
        <v>0</v>
      </c>
      <c r="BB1018" s="53">
        <f t="shared" si="934"/>
        <v>0</v>
      </c>
      <c r="BC1018" s="53">
        <f t="shared" si="934"/>
        <v>0</v>
      </c>
      <c r="BD1018" s="53">
        <f t="shared" si="934"/>
        <v>0</v>
      </c>
      <c r="BE1018" s="53">
        <f t="shared" si="934"/>
        <v>0</v>
      </c>
      <c r="BF1018" s="53">
        <f t="shared" si="934"/>
        <v>0</v>
      </c>
      <c r="BG1018" s="53">
        <f t="shared" si="934"/>
        <v>0</v>
      </c>
      <c r="BH1018" s="53">
        <f t="shared" si="934"/>
        <v>0</v>
      </c>
      <c r="BI1018" s="53">
        <f t="shared" si="934"/>
        <v>0</v>
      </c>
      <c r="BJ1018" s="53">
        <f t="shared" si="934"/>
        <v>0</v>
      </c>
      <c r="BK1018" s="53">
        <f t="shared" si="934"/>
        <v>0</v>
      </c>
      <c r="BL1018" s="53">
        <f t="shared" si="934"/>
        <v>0</v>
      </c>
      <c r="BM1018" s="53">
        <f t="shared" si="934"/>
        <v>0</v>
      </c>
      <c r="BN1018" s="53">
        <f t="shared" si="934"/>
        <v>0</v>
      </c>
      <c r="BO1018" s="53">
        <f t="shared" si="934"/>
        <v>0</v>
      </c>
      <c r="BP1018" s="53">
        <f t="shared" si="934"/>
        <v>0</v>
      </c>
      <c r="BQ1018" s="53">
        <f t="shared" si="934"/>
        <v>0</v>
      </c>
      <c r="BR1018" s="53">
        <f t="shared" si="934"/>
        <v>0</v>
      </c>
      <c r="BS1018" s="53">
        <f t="shared" si="934"/>
        <v>0</v>
      </c>
      <c r="BT1018" s="53">
        <f t="shared" si="934"/>
        <v>0</v>
      </c>
      <c r="BU1018" s="53">
        <f t="shared" si="934"/>
        <v>0</v>
      </c>
      <c r="BV1018" s="53">
        <f t="shared" si="934"/>
        <v>0</v>
      </c>
      <c r="BW1018" s="53">
        <f t="shared" si="934"/>
        <v>0</v>
      </c>
      <c r="BX1018" s="53">
        <f t="shared" si="934"/>
        <v>0</v>
      </c>
      <c r="BY1018" s="53">
        <f t="shared" si="934"/>
        <v>0</v>
      </c>
      <c r="BZ1018" s="53">
        <f t="shared" si="934"/>
        <v>0</v>
      </c>
      <c r="CA1018" s="53">
        <f t="shared" ref="CA1018:DF1018" si="935">CA1106</f>
        <v>0</v>
      </c>
      <c r="CB1018" s="53">
        <f t="shared" si="935"/>
        <v>0</v>
      </c>
      <c r="CC1018" s="53">
        <f t="shared" si="935"/>
        <v>0</v>
      </c>
      <c r="CD1018" s="53">
        <f t="shared" si="935"/>
        <v>0</v>
      </c>
      <c r="CE1018" s="53">
        <f t="shared" si="935"/>
        <v>0</v>
      </c>
      <c r="CF1018" s="53">
        <f t="shared" si="935"/>
        <v>0</v>
      </c>
      <c r="CG1018" s="53">
        <f t="shared" si="935"/>
        <v>0</v>
      </c>
      <c r="CH1018" s="53">
        <f t="shared" si="935"/>
        <v>0</v>
      </c>
      <c r="CI1018" s="53">
        <f t="shared" si="935"/>
        <v>0</v>
      </c>
      <c r="CJ1018" s="53">
        <f t="shared" si="935"/>
        <v>0</v>
      </c>
      <c r="CK1018" s="53">
        <f t="shared" si="935"/>
        <v>0</v>
      </c>
      <c r="CL1018" s="53">
        <f t="shared" si="935"/>
        <v>0</v>
      </c>
      <c r="CM1018" s="53">
        <f t="shared" si="935"/>
        <v>0</v>
      </c>
      <c r="CN1018" s="53">
        <f t="shared" si="935"/>
        <v>0</v>
      </c>
      <c r="CO1018" s="53">
        <f t="shared" si="935"/>
        <v>0</v>
      </c>
      <c r="CP1018" s="53">
        <f t="shared" si="935"/>
        <v>0</v>
      </c>
      <c r="CQ1018" s="53">
        <f t="shared" si="935"/>
        <v>0</v>
      </c>
      <c r="CR1018" s="53">
        <f t="shared" si="935"/>
        <v>0</v>
      </c>
      <c r="CS1018" s="53">
        <f t="shared" si="935"/>
        <v>0</v>
      </c>
      <c r="CT1018" s="53">
        <f t="shared" si="935"/>
        <v>0</v>
      </c>
      <c r="CU1018" s="53">
        <f t="shared" si="935"/>
        <v>0</v>
      </c>
      <c r="CV1018" s="53">
        <f t="shared" si="935"/>
        <v>0</v>
      </c>
      <c r="CW1018" s="53">
        <f t="shared" si="935"/>
        <v>0</v>
      </c>
      <c r="CX1018" s="53">
        <f t="shared" si="935"/>
        <v>0</v>
      </c>
      <c r="CY1018" s="53">
        <f t="shared" si="935"/>
        <v>0</v>
      </c>
      <c r="CZ1018" s="53">
        <f t="shared" si="935"/>
        <v>0</v>
      </c>
      <c r="DA1018" s="53">
        <f t="shared" si="935"/>
        <v>0</v>
      </c>
      <c r="DB1018" s="53">
        <f t="shared" si="935"/>
        <v>0</v>
      </c>
      <c r="DC1018" s="53">
        <f t="shared" si="935"/>
        <v>0</v>
      </c>
      <c r="DD1018" s="53">
        <f t="shared" si="935"/>
        <v>0</v>
      </c>
      <c r="DE1018" s="53">
        <f t="shared" si="935"/>
        <v>0</v>
      </c>
      <c r="DF1018" s="53">
        <f t="shared" si="935"/>
        <v>0</v>
      </c>
      <c r="DG1018" s="54">
        <f t="shared" ref="DG1018:EL1018" si="936">DG1106</f>
        <v>0</v>
      </c>
      <c r="DH1018" s="54">
        <f t="shared" si="936"/>
        <v>0</v>
      </c>
      <c r="DI1018" s="54">
        <f t="shared" si="936"/>
        <v>0</v>
      </c>
      <c r="DJ1018" s="54">
        <f t="shared" si="936"/>
        <v>0</v>
      </c>
      <c r="DK1018" s="54">
        <f t="shared" si="936"/>
        <v>0</v>
      </c>
      <c r="DL1018" s="54">
        <f t="shared" si="936"/>
        <v>0</v>
      </c>
      <c r="DM1018" s="54">
        <f t="shared" si="936"/>
        <v>0</v>
      </c>
      <c r="DN1018" s="54">
        <f t="shared" si="936"/>
        <v>0</v>
      </c>
      <c r="DO1018" s="54">
        <f t="shared" si="936"/>
        <v>0</v>
      </c>
      <c r="DP1018" s="54">
        <f t="shared" si="936"/>
        <v>0</v>
      </c>
      <c r="DQ1018" s="54">
        <f t="shared" si="936"/>
        <v>0</v>
      </c>
      <c r="DR1018" s="54">
        <f t="shared" si="936"/>
        <v>0</v>
      </c>
      <c r="DS1018" s="54">
        <f t="shared" si="936"/>
        <v>0</v>
      </c>
      <c r="DT1018" s="54">
        <f t="shared" si="936"/>
        <v>0</v>
      </c>
      <c r="DU1018" s="54">
        <f t="shared" si="936"/>
        <v>0</v>
      </c>
      <c r="DV1018" s="54">
        <f t="shared" si="936"/>
        <v>0</v>
      </c>
      <c r="DW1018" s="54">
        <f t="shared" si="936"/>
        <v>0</v>
      </c>
      <c r="DX1018" s="54">
        <f t="shared" si="936"/>
        <v>0</v>
      </c>
      <c r="DY1018" s="54">
        <f t="shared" si="936"/>
        <v>0</v>
      </c>
      <c r="DZ1018" s="54">
        <f t="shared" si="936"/>
        <v>0</v>
      </c>
      <c r="EA1018" s="54">
        <f t="shared" si="936"/>
        <v>0</v>
      </c>
      <c r="EB1018" s="54">
        <f t="shared" si="936"/>
        <v>0</v>
      </c>
      <c r="EC1018" s="54">
        <f t="shared" si="936"/>
        <v>0</v>
      </c>
      <c r="ED1018" s="54">
        <f t="shared" si="936"/>
        <v>0</v>
      </c>
      <c r="EE1018" s="54">
        <f t="shared" si="936"/>
        <v>0</v>
      </c>
      <c r="EF1018" s="54">
        <f t="shared" si="936"/>
        <v>0</v>
      </c>
      <c r="EG1018" s="54">
        <f t="shared" si="936"/>
        <v>0</v>
      </c>
      <c r="EH1018" s="54">
        <f t="shared" si="936"/>
        <v>0</v>
      </c>
      <c r="EI1018" s="54">
        <f t="shared" si="936"/>
        <v>0</v>
      </c>
      <c r="EJ1018" s="54">
        <f t="shared" si="936"/>
        <v>0</v>
      </c>
      <c r="EK1018" s="54">
        <f t="shared" si="936"/>
        <v>0</v>
      </c>
      <c r="EL1018" s="54">
        <f t="shared" si="936"/>
        <v>0</v>
      </c>
      <c r="EM1018" s="54">
        <f t="shared" ref="EM1018:FR1018" si="937">EM1106</f>
        <v>0</v>
      </c>
      <c r="EN1018" s="54">
        <f t="shared" si="937"/>
        <v>0</v>
      </c>
      <c r="EO1018" s="54">
        <f t="shared" si="937"/>
        <v>0</v>
      </c>
      <c r="EP1018" s="54">
        <f t="shared" si="937"/>
        <v>0</v>
      </c>
      <c r="EQ1018" s="54">
        <f t="shared" si="937"/>
        <v>0</v>
      </c>
      <c r="ER1018" s="54">
        <f t="shared" si="937"/>
        <v>0</v>
      </c>
      <c r="ES1018" s="54">
        <f t="shared" si="937"/>
        <v>0</v>
      </c>
      <c r="ET1018" s="54">
        <f t="shared" si="937"/>
        <v>0</v>
      </c>
      <c r="EU1018" s="54">
        <f t="shared" si="937"/>
        <v>0</v>
      </c>
      <c r="EV1018" s="54">
        <f t="shared" si="937"/>
        <v>0</v>
      </c>
      <c r="EW1018" s="54">
        <f t="shared" si="937"/>
        <v>0</v>
      </c>
      <c r="EX1018" s="54">
        <f t="shared" si="937"/>
        <v>0</v>
      </c>
      <c r="EY1018" s="54">
        <f t="shared" si="937"/>
        <v>0</v>
      </c>
      <c r="EZ1018" s="54">
        <f t="shared" si="937"/>
        <v>0</v>
      </c>
      <c r="FA1018" s="54">
        <f t="shared" si="937"/>
        <v>0</v>
      </c>
      <c r="FB1018" s="54">
        <f t="shared" si="937"/>
        <v>0</v>
      </c>
      <c r="FC1018" s="54">
        <f t="shared" si="937"/>
        <v>0</v>
      </c>
      <c r="FD1018" s="54">
        <f t="shared" si="937"/>
        <v>0</v>
      </c>
      <c r="FE1018" s="54">
        <f t="shared" si="937"/>
        <v>0</v>
      </c>
      <c r="FF1018" s="54">
        <f t="shared" si="937"/>
        <v>0</v>
      </c>
      <c r="FG1018" s="54">
        <f t="shared" si="937"/>
        <v>0</v>
      </c>
      <c r="FH1018" s="54">
        <f t="shared" si="937"/>
        <v>0</v>
      </c>
      <c r="FI1018" s="54">
        <f t="shared" si="937"/>
        <v>0</v>
      </c>
      <c r="FJ1018" s="54">
        <f t="shared" si="937"/>
        <v>0</v>
      </c>
      <c r="FK1018" s="54">
        <f t="shared" si="937"/>
        <v>0</v>
      </c>
      <c r="FL1018" s="54">
        <f t="shared" si="937"/>
        <v>0</v>
      </c>
      <c r="FM1018" s="54">
        <f t="shared" si="937"/>
        <v>0</v>
      </c>
      <c r="FN1018" s="54">
        <f t="shared" si="937"/>
        <v>0</v>
      </c>
      <c r="FO1018" s="54">
        <f t="shared" si="937"/>
        <v>0</v>
      </c>
      <c r="FP1018" s="54">
        <f t="shared" si="937"/>
        <v>0</v>
      </c>
      <c r="FQ1018" s="54">
        <f t="shared" si="937"/>
        <v>0</v>
      </c>
      <c r="FR1018" s="54">
        <f t="shared" si="937"/>
        <v>0</v>
      </c>
      <c r="FS1018" s="54">
        <f t="shared" ref="FS1018:GX1018" si="938">FS1106</f>
        <v>0</v>
      </c>
      <c r="FT1018" s="54">
        <f t="shared" si="938"/>
        <v>0</v>
      </c>
      <c r="FU1018" s="54">
        <f t="shared" si="938"/>
        <v>0</v>
      </c>
      <c r="FV1018" s="54">
        <f t="shared" si="938"/>
        <v>0</v>
      </c>
      <c r="FW1018" s="54">
        <f t="shared" si="938"/>
        <v>0</v>
      </c>
      <c r="FX1018" s="54">
        <f t="shared" si="938"/>
        <v>0</v>
      </c>
      <c r="FY1018" s="54">
        <f t="shared" si="938"/>
        <v>0</v>
      </c>
      <c r="FZ1018" s="54">
        <f t="shared" si="938"/>
        <v>0</v>
      </c>
      <c r="GA1018" s="54">
        <f t="shared" si="938"/>
        <v>0</v>
      </c>
      <c r="GB1018" s="54">
        <f t="shared" si="938"/>
        <v>0</v>
      </c>
      <c r="GC1018" s="54">
        <f t="shared" si="938"/>
        <v>0</v>
      </c>
      <c r="GD1018" s="54">
        <f t="shared" si="938"/>
        <v>0</v>
      </c>
      <c r="GE1018" s="54">
        <f t="shared" si="938"/>
        <v>0</v>
      </c>
      <c r="GF1018" s="54">
        <f t="shared" si="938"/>
        <v>0</v>
      </c>
      <c r="GG1018" s="54">
        <f t="shared" si="938"/>
        <v>0</v>
      </c>
      <c r="GH1018" s="54">
        <f t="shared" si="938"/>
        <v>0</v>
      </c>
      <c r="GI1018" s="54">
        <f t="shared" si="938"/>
        <v>0</v>
      </c>
      <c r="GJ1018" s="54">
        <f t="shared" si="938"/>
        <v>0</v>
      </c>
      <c r="GK1018" s="54">
        <f t="shared" si="938"/>
        <v>0</v>
      </c>
      <c r="GL1018" s="54">
        <f t="shared" si="938"/>
        <v>0</v>
      </c>
      <c r="GM1018" s="54">
        <f t="shared" si="938"/>
        <v>0</v>
      </c>
      <c r="GN1018" s="54">
        <f t="shared" si="938"/>
        <v>0</v>
      </c>
      <c r="GO1018" s="54">
        <f t="shared" si="938"/>
        <v>0</v>
      </c>
      <c r="GP1018" s="54">
        <f t="shared" si="938"/>
        <v>0</v>
      </c>
      <c r="GQ1018" s="54">
        <f t="shared" si="938"/>
        <v>0</v>
      </c>
      <c r="GR1018" s="54">
        <f t="shared" si="938"/>
        <v>0</v>
      </c>
      <c r="GS1018" s="54">
        <f t="shared" si="938"/>
        <v>0</v>
      </c>
      <c r="GT1018" s="54">
        <f t="shared" si="938"/>
        <v>0</v>
      </c>
      <c r="GU1018" s="54">
        <f t="shared" si="938"/>
        <v>0</v>
      </c>
      <c r="GV1018" s="54">
        <f t="shared" si="938"/>
        <v>0</v>
      </c>
      <c r="GW1018" s="54">
        <f t="shared" si="938"/>
        <v>0</v>
      </c>
      <c r="GX1018" s="54">
        <f t="shared" si="938"/>
        <v>0</v>
      </c>
    </row>
    <row r="1020" spans="1:245">
      <c r="A1020" s="52">
        <v>5</v>
      </c>
      <c r="B1020" s="52">
        <v>1</v>
      </c>
      <c r="C1020" s="52"/>
      <c r="D1020" s="52">
        <f>ROW(A1029)</f>
        <v>1029</v>
      </c>
      <c r="E1020" s="52"/>
      <c r="F1020" s="52" t="s">
        <v>140</v>
      </c>
      <c r="G1020" s="52" t="s">
        <v>239</v>
      </c>
      <c r="H1020" s="52"/>
      <c r="I1020" s="52">
        <v>0</v>
      </c>
      <c r="J1020" s="52"/>
      <c r="K1020" s="52">
        <v>-1</v>
      </c>
      <c r="L1020" s="52"/>
      <c r="M1020" s="52"/>
      <c r="N1020" s="52"/>
      <c r="O1020" s="52"/>
      <c r="P1020" s="52"/>
      <c r="Q1020" s="52"/>
      <c r="R1020" s="52"/>
      <c r="S1020" s="52">
        <v>0</v>
      </c>
      <c r="T1020" s="52"/>
      <c r="U1020" s="52"/>
      <c r="V1020" s="52">
        <v>0</v>
      </c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>
        <v>0</v>
      </c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>
        <v>0</v>
      </c>
    </row>
    <row r="1022" spans="1:245">
      <c r="A1022" s="53">
        <v>52</v>
      </c>
      <c r="B1022" s="53">
        <f t="shared" ref="B1022:G1022" si="939">B1029</f>
        <v>1</v>
      </c>
      <c r="C1022" s="53">
        <f t="shared" si="939"/>
        <v>5</v>
      </c>
      <c r="D1022" s="53">
        <f t="shared" si="939"/>
        <v>1020</v>
      </c>
      <c r="E1022" s="53">
        <f t="shared" si="939"/>
        <v>0</v>
      </c>
      <c r="F1022" s="53" t="str">
        <f t="shared" si="939"/>
        <v>Новый подраздел</v>
      </c>
      <c r="G1022" s="53" t="str">
        <f t="shared" si="939"/>
        <v>Ремонт асфальтобетонного покрытия - 250,0 м2</v>
      </c>
      <c r="H1022" s="53"/>
      <c r="I1022" s="53"/>
      <c r="J1022" s="53"/>
      <c r="K1022" s="53"/>
      <c r="L1022" s="53"/>
      <c r="M1022" s="53"/>
      <c r="N1022" s="53"/>
      <c r="O1022" s="53">
        <f t="shared" ref="O1022:AT1022" si="940">O1029</f>
        <v>170278.04</v>
      </c>
      <c r="P1022" s="53">
        <f t="shared" si="940"/>
        <v>94685</v>
      </c>
      <c r="Q1022" s="53">
        <f t="shared" si="940"/>
        <v>59833.04</v>
      </c>
      <c r="R1022" s="53">
        <f t="shared" si="940"/>
        <v>30458.1</v>
      </c>
      <c r="S1022" s="53">
        <f t="shared" si="940"/>
        <v>15760</v>
      </c>
      <c r="T1022" s="53">
        <f t="shared" si="940"/>
        <v>0</v>
      </c>
      <c r="U1022" s="53">
        <f t="shared" si="940"/>
        <v>57.5</v>
      </c>
      <c r="V1022" s="53">
        <f t="shared" si="940"/>
        <v>0</v>
      </c>
      <c r="W1022" s="53">
        <f t="shared" si="940"/>
        <v>0</v>
      </c>
      <c r="X1022" s="53">
        <f t="shared" si="940"/>
        <v>11032</v>
      </c>
      <c r="Y1022" s="53">
        <f t="shared" si="940"/>
        <v>1576</v>
      </c>
      <c r="Z1022" s="53">
        <f t="shared" si="940"/>
        <v>0</v>
      </c>
      <c r="AA1022" s="53">
        <f t="shared" si="940"/>
        <v>0</v>
      </c>
      <c r="AB1022" s="53">
        <f t="shared" si="940"/>
        <v>170278.04</v>
      </c>
      <c r="AC1022" s="53">
        <f t="shared" si="940"/>
        <v>94685</v>
      </c>
      <c r="AD1022" s="53">
        <f t="shared" si="940"/>
        <v>59833.04</v>
      </c>
      <c r="AE1022" s="53">
        <f t="shared" si="940"/>
        <v>30458.1</v>
      </c>
      <c r="AF1022" s="53">
        <f t="shared" si="940"/>
        <v>15760</v>
      </c>
      <c r="AG1022" s="53">
        <f t="shared" si="940"/>
        <v>0</v>
      </c>
      <c r="AH1022" s="53">
        <f t="shared" si="940"/>
        <v>57.5</v>
      </c>
      <c r="AI1022" s="53">
        <f t="shared" si="940"/>
        <v>0</v>
      </c>
      <c r="AJ1022" s="53">
        <f t="shared" si="940"/>
        <v>0</v>
      </c>
      <c r="AK1022" s="53">
        <f t="shared" si="940"/>
        <v>11032</v>
      </c>
      <c r="AL1022" s="53">
        <f t="shared" si="940"/>
        <v>1576</v>
      </c>
      <c r="AM1022" s="53">
        <f t="shared" si="940"/>
        <v>0</v>
      </c>
      <c r="AN1022" s="53">
        <f t="shared" si="940"/>
        <v>0</v>
      </c>
      <c r="AO1022" s="53">
        <f t="shared" si="940"/>
        <v>0</v>
      </c>
      <c r="AP1022" s="53">
        <f t="shared" si="940"/>
        <v>0</v>
      </c>
      <c r="AQ1022" s="53">
        <f t="shared" si="940"/>
        <v>0</v>
      </c>
      <c r="AR1022" s="53">
        <f t="shared" si="940"/>
        <v>194250.34</v>
      </c>
      <c r="AS1022" s="53">
        <f t="shared" si="940"/>
        <v>0</v>
      </c>
      <c r="AT1022" s="53">
        <f t="shared" si="940"/>
        <v>0</v>
      </c>
      <c r="AU1022" s="53">
        <f t="shared" ref="AU1022:BZ1022" si="941">AU1029</f>
        <v>194250.34</v>
      </c>
      <c r="AV1022" s="53">
        <f t="shared" si="941"/>
        <v>94685</v>
      </c>
      <c r="AW1022" s="53">
        <f t="shared" si="941"/>
        <v>94685</v>
      </c>
      <c r="AX1022" s="53">
        <f t="shared" si="941"/>
        <v>0</v>
      </c>
      <c r="AY1022" s="53">
        <f t="shared" si="941"/>
        <v>94685</v>
      </c>
      <c r="AZ1022" s="53">
        <f t="shared" si="941"/>
        <v>0</v>
      </c>
      <c r="BA1022" s="53">
        <f t="shared" si="941"/>
        <v>0</v>
      </c>
      <c r="BB1022" s="53">
        <f t="shared" si="941"/>
        <v>0</v>
      </c>
      <c r="BC1022" s="53">
        <f t="shared" si="941"/>
        <v>0</v>
      </c>
      <c r="BD1022" s="53">
        <f t="shared" si="941"/>
        <v>0</v>
      </c>
      <c r="BE1022" s="53">
        <f t="shared" si="941"/>
        <v>0</v>
      </c>
      <c r="BF1022" s="53">
        <f t="shared" si="941"/>
        <v>0</v>
      </c>
      <c r="BG1022" s="53">
        <f t="shared" si="941"/>
        <v>0</v>
      </c>
      <c r="BH1022" s="53">
        <f t="shared" si="941"/>
        <v>0</v>
      </c>
      <c r="BI1022" s="53">
        <f t="shared" si="941"/>
        <v>0</v>
      </c>
      <c r="BJ1022" s="53">
        <f t="shared" si="941"/>
        <v>0</v>
      </c>
      <c r="BK1022" s="53">
        <f t="shared" si="941"/>
        <v>0</v>
      </c>
      <c r="BL1022" s="53">
        <f t="shared" si="941"/>
        <v>0</v>
      </c>
      <c r="BM1022" s="53">
        <f t="shared" si="941"/>
        <v>0</v>
      </c>
      <c r="BN1022" s="53">
        <f t="shared" si="941"/>
        <v>0</v>
      </c>
      <c r="BO1022" s="53">
        <f t="shared" si="941"/>
        <v>0</v>
      </c>
      <c r="BP1022" s="53">
        <f t="shared" si="941"/>
        <v>0</v>
      </c>
      <c r="BQ1022" s="53">
        <f t="shared" si="941"/>
        <v>0</v>
      </c>
      <c r="BR1022" s="53">
        <f t="shared" si="941"/>
        <v>0</v>
      </c>
      <c r="BS1022" s="53">
        <f t="shared" si="941"/>
        <v>0</v>
      </c>
      <c r="BT1022" s="53">
        <f t="shared" si="941"/>
        <v>0</v>
      </c>
      <c r="BU1022" s="53">
        <f t="shared" si="941"/>
        <v>0</v>
      </c>
      <c r="BV1022" s="53">
        <f t="shared" si="941"/>
        <v>0</v>
      </c>
      <c r="BW1022" s="53">
        <f t="shared" si="941"/>
        <v>0</v>
      </c>
      <c r="BX1022" s="53">
        <f t="shared" si="941"/>
        <v>0</v>
      </c>
      <c r="BY1022" s="53">
        <f t="shared" si="941"/>
        <v>0</v>
      </c>
      <c r="BZ1022" s="53">
        <f t="shared" si="941"/>
        <v>0</v>
      </c>
      <c r="CA1022" s="53">
        <f t="shared" ref="CA1022:DF1022" si="942">CA1029</f>
        <v>194250.34</v>
      </c>
      <c r="CB1022" s="53">
        <f t="shared" si="942"/>
        <v>0</v>
      </c>
      <c r="CC1022" s="53">
        <f t="shared" si="942"/>
        <v>0</v>
      </c>
      <c r="CD1022" s="53">
        <f t="shared" si="942"/>
        <v>194250.34</v>
      </c>
      <c r="CE1022" s="53">
        <f t="shared" si="942"/>
        <v>94685</v>
      </c>
      <c r="CF1022" s="53">
        <f t="shared" si="942"/>
        <v>94685</v>
      </c>
      <c r="CG1022" s="53">
        <f t="shared" si="942"/>
        <v>0</v>
      </c>
      <c r="CH1022" s="53">
        <f t="shared" si="942"/>
        <v>94685</v>
      </c>
      <c r="CI1022" s="53">
        <f t="shared" si="942"/>
        <v>0</v>
      </c>
      <c r="CJ1022" s="53">
        <f t="shared" si="942"/>
        <v>0</v>
      </c>
      <c r="CK1022" s="53">
        <f t="shared" si="942"/>
        <v>0</v>
      </c>
      <c r="CL1022" s="53">
        <f t="shared" si="942"/>
        <v>0</v>
      </c>
      <c r="CM1022" s="53">
        <f t="shared" si="942"/>
        <v>0</v>
      </c>
      <c r="CN1022" s="53">
        <f t="shared" si="942"/>
        <v>0</v>
      </c>
      <c r="CO1022" s="53">
        <f t="shared" si="942"/>
        <v>0</v>
      </c>
      <c r="CP1022" s="53">
        <f t="shared" si="942"/>
        <v>0</v>
      </c>
      <c r="CQ1022" s="53">
        <f t="shared" si="942"/>
        <v>0</v>
      </c>
      <c r="CR1022" s="53">
        <f t="shared" si="942"/>
        <v>0</v>
      </c>
      <c r="CS1022" s="53">
        <f t="shared" si="942"/>
        <v>0</v>
      </c>
      <c r="CT1022" s="53">
        <f t="shared" si="942"/>
        <v>0</v>
      </c>
      <c r="CU1022" s="53">
        <f t="shared" si="942"/>
        <v>0</v>
      </c>
      <c r="CV1022" s="53">
        <f t="shared" si="942"/>
        <v>0</v>
      </c>
      <c r="CW1022" s="53">
        <f t="shared" si="942"/>
        <v>0</v>
      </c>
      <c r="CX1022" s="53">
        <f t="shared" si="942"/>
        <v>0</v>
      </c>
      <c r="CY1022" s="53">
        <f t="shared" si="942"/>
        <v>0</v>
      </c>
      <c r="CZ1022" s="53">
        <f t="shared" si="942"/>
        <v>0</v>
      </c>
      <c r="DA1022" s="53">
        <f t="shared" si="942"/>
        <v>0</v>
      </c>
      <c r="DB1022" s="53">
        <f t="shared" si="942"/>
        <v>0</v>
      </c>
      <c r="DC1022" s="53">
        <f t="shared" si="942"/>
        <v>0</v>
      </c>
      <c r="DD1022" s="53">
        <f t="shared" si="942"/>
        <v>0</v>
      </c>
      <c r="DE1022" s="53">
        <f t="shared" si="942"/>
        <v>0</v>
      </c>
      <c r="DF1022" s="53">
        <f t="shared" si="942"/>
        <v>0</v>
      </c>
      <c r="DG1022" s="54">
        <f t="shared" ref="DG1022:EL1022" si="943">DG1029</f>
        <v>0</v>
      </c>
      <c r="DH1022" s="54">
        <f t="shared" si="943"/>
        <v>0</v>
      </c>
      <c r="DI1022" s="54">
        <f t="shared" si="943"/>
        <v>0</v>
      </c>
      <c r="DJ1022" s="54">
        <f t="shared" si="943"/>
        <v>0</v>
      </c>
      <c r="DK1022" s="54">
        <f t="shared" si="943"/>
        <v>0</v>
      </c>
      <c r="DL1022" s="54">
        <f t="shared" si="943"/>
        <v>0</v>
      </c>
      <c r="DM1022" s="54">
        <f t="shared" si="943"/>
        <v>0</v>
      </c>
      <c r="DN1022" s="54">
        <f t="shared" si="943"/>
        <v>0</v>
      </c>
      <c r="DO1022" s="54">
        <f t="shared" si="943"/>
        <v>0</v>
      </c>
      <c r="DP1022" s="54">
        <f t="shared" si="943"/>
        <v>0</v>
      </c>
      <c r="DQ1022" s="54">
        <f t="shared" si="943"/>
        <v>0</v>
      </c>
      <c r="DR1022" s="54">
        <f t="shared" si="943"/>
        <v>0</v>
      </c>
      <c r="DS1022" s="54">
        <f t="shared" si="943"/>
        <v>0</v>
      </c>
      <c r="DT1022" s="54">
        <f t="shared" si="943"/>
        <v>0</v>
      </c>
      <c r="DU1022" s="54">
        <f t="shared" si="943"/>
        <v>0</v>
      </c>
      <c r="DV1022" s="54">
        <f t="shared" si="943"/>
        <v>0</v>
      </c>
      <c r="DW1022" s="54">
        <f t="shared" si="943"/>
        <v>0</v>
      </c>
      <c r="DX1022" s="54">
        <f t="shared" si="943"/>
        <v>0</v>
      </c>
      <c r="DY1022" s="54">
        <f t="shared" si="943"/>
        <v>0</v>
      </c>
      <c r="DZ1022" s="54">
        <f t="shared" si="943"/>
        <v>0</v>
      </c>
      <c r="EA1022" s="54">
        <f t="shared" si="943"/>
        <v>0</v>
      </c>
      <c r="EB1022" s="54">
        <f t="shared" si="943"/>
        <v>0</v>
      </c>
      <c r="EC1022" s="54">
        <f t="shared" si="943"/>
        <v>0</v>
      </c>
      <c r="ED1022" s="54">
        <f t="shared" si="943"/>
        <v>0</v>
      </c>
      <c r="EE1022" s="54">
        <f t="shared" si="943"/>
        <v>0</v>
      </c>
      <c r="EF1022" s="54">
        <f t="shared" si="943"/>
        <v>0</v>
      </c>
      <c r="EG1022" s="54">
        <f t="shared" si="943"/>
        <v>0</v>
      </c>
      <c r="EH1022" s="54">
        <f t="shared" si="943"/>
        <v>0</v>
      </c>
      <c r="EI1022" s="54">
        <f t="shared" si="943"/>
        <v>0</v>
      </c>
      <c r="EJ1022" s="54">
        <f t="shared" si="943"/>
        <v>0</v>
      </c>
      <c r="EK1022" s="54">
        <f t="shared" si="943"/>
        <v>0</v>
      </c>
      <c r="EL1022" s="54">
        <f t="shared" si="943"/>
        <v>0</v>
      </c>
      <c r="EM1022" s="54">
        <f t="shared" ref="EM1022:FR1022" si="944">EM1029</f>
        <v>0</v>
      </c>
      <c r="EN1022" s="54">
        <f t="shared" si="944"/>
        <v>0</v>
      </c>
      <c r="EO1022" s="54">
        <f t="shared" si="944"/>
        <v>0</v>
      </c>
      <c r="EP1022" s="54">
        <f t="shared" si="944"/>
        <v>0</v>
      </c>
      <c r="EQ1022" s="54">
        <f t="shared" si="944"/>
        <v>0</v>
      </c>
      <c r="ER1022" s="54">
        <f t="shared" si="944"/>
        <v>0</v>
      </c>
      <c r="ES1022" s="54">
        <f t="shared" si="944"/>
        <v>0</v>
      </c>
      <c r="ET1022" s="54">
        <f t="shared" si="944"/>
        <v>0</v>
      </c>
      <c r="EU1022" s="54">
        <f t="shared" si="944"/>
        <v>0</v>
      </c>
      <c r="EV1022" s="54">
        <f t="shared" si="944"/>
        <v>0</v>
      </c>
      <c r="EW1022" s="54">
        <f t="shared" si="944"/>
        <v>0</v>
      </c>
      <c r="EX1022" s="54">
        <f t="shared" si="944"/>
        <v>0</v>
      </c>
      <c r="EY1022" s="54">
        <f t="shared" si="944"/>
        <v>0</v>
      </c>
      <c r="EZ1022" s="54">
        <f t="shared" si="944"/>
        <v>0</v>
      </c>
      <c r="FA1022" s="54">
        <f t="shared" si="944"/>
        <v>0</v>
      </c>
      <c r="FB1022" s="54">
        <f t="shared" si="944"/>
        <v>0</v>
      </c>
      <c r="FC1022" s="54">
        <f t="shared" si="944"/>
        <v>0</v>
      </c>
      <c r="FD1022" s="54">
        <f t="shared" si="944"/>
        <v>0</v>
      </c>
      <c r="FE1022" s="54">
        <f t="shared" si="944"/>
        <v>0</v>
      </c>
      <c r="FF1022" s="54">
        <f t="shared" si="944"/>
        <v>0</v>
      </c>
      <c r="FG1022" s="54">
        <f t="shared" si="944"/>
        <v>0</v>
      </c>
      <c r="FH1022" s="54">
        <f t="shared" si="944"/>
        <v>0</v>
      </c>
      <c r="FI1022" s="54">
        <f t="shared" si="944"/>
        <v>0</v>
      </c>
      <c r="FJ1022" s="54">
        <f t="shared" si="944"/>
        <v>0</v>
      </c>
      <c r="FK1022" s="54">
        <f t="shared" si="944"/>
        <v>0</v>
      </c>
      <c r="FL1022" s="54">
        <f t="shared" si="944"/>
        <v>0</v>
      </c>
      <c r="FM1022" s="54">
        <f t="shared" si="944"/>
        <v>0</v>
      </c>
      <c r="FN1022" s="54">
        <f t="shared" si="944"/>
        <v>0</v>
      </c>
      <c r="FO1022" s="54">
        <f t="shared" si="944"/>
        <v>0</v>
      </c>
      <c r="FP1022" s="54">
        <f t="shared" si="944"/>
        <v>0</v>
      </c>
      <c r="FQ1022" s="54">
        <f t="shared" si="944"/>
        <v>0</v>
      </c>
      <c r="FR1022" s="54">
        <f t="shared" si="944"/>
        <v>0</v>
      </c>
      <c r="FS1022" s="54">
        <f t="shared" ref="FS1022:GX1022" si="945">FS1029</f>
        <v>0</v>
      </c>
      <c r="FT1022" s="54">
        <f t="shared" si="945"/>
        <v>0</v>
      </c>
      <c r="FU1022" s="54">
        <f t="shared" si="945"/>
        <v>0</v>
      </c>
      <c r="FV1022" s="54">
        <f t="shared" si="945"/>
        <v>0</v>
      </c>
      <c r="FW1022" s="54">
        <f t="shared" si="945"/>
        <v>0</v>
      </c>
      <c r="FX1022" s="54">
        <f t="shared" si="945"/>
        <v>0</v>
      </c>
      <c r="FY1022" s="54">
        <f t="shared" si="945"/>
        <v>0</v>
      </c>
      <c r="FZ1022" s="54">
        <f t="shared" si="945"/>
        <v>0</v>
      </c>
      <c r="GA1022" s="54">
        <f t="shared" si="945"/>
        <v>0</v>
      </c>
      <c r="GB1022" s="54">
        <f t="shared" si="945"/>
        <v>0</v>
      </c>
      <c r="GC1022" s="54">
        <f t="shared" si="945"/>
        <v>0</v>
      </c>
      <c r="GD1022" s="54">
        <f t="shared" si="945"/>
        <v>0</v>
      </c>
      <c r="GE1022" s="54">
        <f t="shared" si="945"/>
        <v>0</v>
      </c>
      <c r="GF1022" s="54">
        <f t="shared" si="945"/>
        <v>0</v>
      </c>
      <c r="GG1022" s="54">
        <f t="shared" si="945"/>
        <v>0</v>
      </c>
      <c r="GH1022" s="54">
        <f t="shared" si="945"/>
        <v>0</v>
      </c>
      <c r="GI1022" s="54">
        <f t="shared" si="945"/>
        <v>0</v>
      </c>
      <c r="GJ1022" s="54">
        <f t="shared" si="945"/>
        <v>0</v>
      </c>
      <c r="GK1022" s="54">
        <f t="shared" si="945"/>
        <v>0</v>
      </c>
      <c r="GL1022" s="54">
        <f t="shared" si="945"/>
        <v>0</v>
      </c>
      <c r="GM1022" s="54">
        <f t="shared" si="945"/>
        <v>0</v>
      </c>
      <c r="GN1022" s="54">
        <f t="shared" si="945"/>
        <v>0</v>
      </c>
      <c r="GO1022" s="54">
        <f t="shared" si="945"/>
        <v>0</v>
      </c>
      <c r="GP1022" s="54">
        <f t="shared" si="945"/>
        <v>0</v>
      </c>
      <c r="GQ1022" s="54">
        <f t="shared" si="945"/>
        <v>0</v>
      </c>
      <c r="GR1022" s="54">
        <f t="shared" si="945"/>
        <v>0</v>
      </c>
      <c r="GS1022" s="54">
        <f t="shared" si="945"/>
        <v>0</v>
      </c>
      <c r="GT1022" s="54">
        <f t="shared" si="945"/>
        <v>0</v>
      </c>
      <c r="GU1022" s="54">
        <f t="shared" si="945"/>
        <v>0</v>
      </c>
      <c r="GV1022" s="54">
        <f t="shared" si="945"/>
        <v>0</v>
      </c>
      <c r="GW1022" s="54">
        <f t="shared" si="945"/>
        <v>0</v>
      </c>
      <c r="GX1022" s="54">
        <f t="shared" si="945"/>
        <v>0</v>
      </c>
    </row>
    <row r="1024" spans="1:245">
      <c r="A1024">
        <v>17</v>
      </c>
      <c r="B1024">
        <v>1</v>
      </c>
      <c r="D1024">
        <f>ROW(EtalonRes!A235)</f>
        <v>235</v>
      </c>
      <c r="E1024" t="s">
        <v>142</v>
      </c>
      <c r="F1024" t="s">
        <v>143</v>
      </c>
      <c r="G1024" t="s">
        <v>144</v>
      </c>
      <c r="H1024" t="s">
        <v>39</v>
      </c>
      <c r="I1024">
        <v>250</v>
      </c>
      <c r="J1024">
        <v>0</v>
      </c>
      <c r="K1024">
        <v>250</v>
      </c>
      <c r="O1024">
        <f t="shared" ref="O1024:O1027" si="946">ROUND(CP1024,2)</f>
        <v>133325</v>
      </c>
      <c r="P1024">
        <f t="shared" ref="P1024:P1027" si="947">ROUND(CQ1024*I1024,2)</f>
        <v>94685</v>
      </c>
      <c r="Q1024">
        <f t="shared" ref="Q1024:Q1027" si="948">ROUND(CR1024*I1024,2)</f>
        <v>22880</v>
      </c>
      <c r="R1024">
        <f t="shared" ref="R1024:R1027" si="949">ROUND(CS1024*I1024,2)</f>
        <v>10522.5</v>
      </c>
      <c r="S1024">
        <f t="shared" ref="S1024:S1027" si="950">ROUND(CT1024*I1024,2)</f>
        <v>15760</v>
      </c>
      <c r="T1024">
        <f t="shared" ref="T1024:T1027" si="951">ROUND(CU1024*I1024,2)</f>
        <v>0</v>
      </c>
      <c r="U1024">
        <f t="shared" ref="U1024:U1027" si="952">CV1024*I1024</f>
        <v>57.5</v>
      </c>
      <c r="V1024">
        <f t="shared" ref="V1024:V1027" si="953">CW1024*I1024</f>
        <v>0</v>
      </c>
      <c r="W1024">
        <f t="shared" ref="W1024:W1027" si="954">ROUND(CX1024*I1024,2)</f>
        <v>0</v>
      </c>
      <c r="X1024">
        <f t="shared" ref="X1024:X1027" si="955">ROUND(CY1024,2)</f>
        <v>11032</v>
      </c>
      <c r="Y1024">
        <f t="shared" ref="Y1024:Y1027" si="956">ROUND(CZ1024,2)</f>
        <v>1576</v>
      </c>
      <c r="AA1024">
        <v>52146028</v>
      </c>
      <c r="AB1024">
        <f t="shared" ref="AB1024:AB1027" si="957">ROUND((AC1024+AD1024+AF1024),6)</f>
        <v>533.29999999999995</v>
      </c>
      <c r="AC1024">
        <f t="shared" ref="AC1024:AC1027" si="958">ROUND((ES1024),6)</f>
        <v>378.74</v>
      </c>
      <c r="AD1024">
        <f t="shared" ref="AD1024:AD1026" si="959">ROUND((((ET1024)-(EU1024))+AE1024),6)</f>
        <v>91.52</v>
      </c>
      <c r="AE1024">
        <f t="shared" ref="AE1024:AE1026" si="960">ROUND((EU1024),6)</f>
        <v>42.09</v>
      </c>
      <c r="AF1024">
        <f t="shared" ref="AF1024:AF1026" si="961">ROUND((EV1024),6)</f>
        <v>63.04</v>
      </c>
      <c r="AG1024">
        <f t="shared" ref="AG1024:AG1027" si="962">ROUND((AP1024),6)</f>
        <v>0</v>
      </c>
      <c r="AH1024">
        <f t="shared" ref="AH1024:AH1026" si="963">(EW1024)</f>
        <v>0.23</v>
      </c>
      <c r="AI1024">
        <f t="shared" ref="AI1024:AI1026" si="964">(EX1024)</f>
        <v>0</v>
      </c>
      <c r="AJ1024">
        <f t="shared" ref="AJ1024:AJ1027" si="965">(AS1024)</f>
        <v>0</v>
      </c>
      <c r="AK1024">
        <v>533.29999999999995</v>
      </c>
      <c r="AL1024">
        <v>378.74</v>
      </c>
      <c r="AM1024">
        <v>91.52</v>
      </c>
      <c r="AN1024">
        <v>42.09</v>
      </c>
      <c r="AO1024">
        <v>63.04</v>
      </c>
      <c r="AP1024">
        <v>0</v>
      </c>
      <c r="AQ1024">
        <v>0.23</v>
      </c>
      <c r="AR1024">
        <v>0</v>
      </c>
      <c r="AS1024">
        <v>0</v>
      </c>
      <c r="AT1024">
        <v>70</v>
      </c>
      <c r="AU1024">
        <v>10</v>
      </c>
      <c r="AV1024">
        <v>1</v>
      </c>
      <c r="AW1024">
        <v>1</v>
      </c>
      <c r="AZ1024">
        <v>1</v>
      </c>
      <c r="BA1024">
        <v>1</v>
      </c>
      <c r="BB1024">
        <v>1</v>
      </c>
      <c r="BC1024">
        <v>1</v>
      </c>
      <c r="BH1024">
        <v>0</v>
      </c>
      <c r="BI1024">
        <v>4</v>
      </c>
      <c r="BJ1024" t="s">
        <v>145</v>
      </c>
      <c r="BM1024">
        <v>0</v>
      </c>
      <c r="BN1024">
        <v>0</v>
      </c>
      <c r="BP1024">
        <v>0</v>
      </c>
      <c r="BQ1024">
        <v>1</v>
      </c>
      <c r="BR1024">
        <v>0</v>
      </c>
      <c r="BS1024">
        <v>1</v>
      </c>
      <c r="BT1024">
        <v>1</v>
      </c>
      <c r="BU1024">
        <v>1</v>
      </c>
      <c r="BV1024">
        <v>1</v>
      </c>
      <c r="BW1024">
        <v>1</v>
      </c>
      <c r="BX1024">
        <v>1</v>
      </c>
      <c r="BZ1024">
        <v>70</v>
      </c>
      <c r="CA1024">
        <v>10</v>
      </c>
      <c r="CE1024">
        <v>0</v>
      </c>
      <c r="CF1024">
        <v>0</v>
      </c>
      <c r="CG1024">
        <v>0</v>
      </c>
      <c r="CM1024">
        <v>0</v>
      </c>
      <c r="CO1024">
        <v>0</v>
      </c>
      <c r="CP1024">
        <f t="shared" ref="CP1024:CP1027" si="966">(P1024+Q1024+S1024)</f>
        <v>133325</v>
      </c>
      <c r="CQ1024">
        <f t="shared" ref="CQ1024:CQ1027" si="967">(AC1024*BC1024*AW1024)</f>
        <v>378.74</v>
      </c>
      <c r="CR1024">
        <f t="shared" ref="CR1024:CR1026" si="968">((((ET1024)*BB1024-(EU1024)*BS1024)+AE1024*BS1024)*AV1024)</f>
        <v>91.52</v>
      </c>
      <c r="CS1024">
        <f t="shared" ref="CS1024:CS1027" si="969">(AE1024*BS1024*AV1024)</f>
        <v>42.09</v>
      </c>
      <c r="CT1024">
        <f t="shared" ref="CT1024:CT1027" si="970">(AF1024*BA1024*AV1024)</f>
        <v>63.04</v>
      </c>
      <c r="CU1024">
        <f t="shared" ref="CU1024:CU1027" si="971">AG1024</f>
        <v>0</v>
      </c>
      <c r="CV1024">
        <f t="shared" ref="CV1024:CV1027" si="972">(AH1024*AV1024)</f>
        <v>0.23</v>
      </c>
      <c r="CW1024">
        <f t="shared" ref="CW1024:CW1027" si="973">AI1024</f>
        <v>0</v>
      </c>
      <c r="CX1024">
        <f t="shared" ref="CX1024:CX1027" si="974">AJ1024</f>
        <v>0</v>
      </c>
      <c r="CY1024">
        <f t="shared" ref="CY1024:CY1027" si="975">((S1024*BZ1024)/100)</f>
        <v>11032</v>
      </c>
      <c r="CZ1024">
        <f t="shared" ref="CZ1024:CZ1027" si="976">((S1024*CA1024)/100)</f>
        <v>1576</v>
      </c>
      <c r="DN1024">
        <v>0</v>
      </c>
      <c r="DO1024">
        <v>0</v>
      </c>
      <c r="DP1024">
        <v>1</v>
      </c>
      <c r="DQ1024">
        <v>1</v>
      </c>
      <c r="DU1024">
        <v>1005</v>
      </c>
      <c r="DV1024" t="s">
        <v>39</v>
      </c>
      <c r="DW1024" t="s">
        <v>39</v>
      </c>
      <c r="DX1024">
        <v>1</v>
      </c>
      <c r="EE1024">
        <v>51761345</v>
      </c>
      <c r="EF1024">
        <v>1</v>
      </c>
      <c r="EG1024" t="s">
        <v>18</v>
      </c>
      <c r="EH1024">
        <v>0</v>
      </c>
      <c r="EJ1024">
        <v>4</v>
      </c>
      <c r="EK1024">
        <v>0</v>
      </c>
      <c r="EL1024" t="s">
        <v>146</v>
      </c>
      <c r="EM1024" t="s">
        <v>147</v>
      </c>
      <c r="EQ1024">
        <v>0</v>
      </c>
      <c r="ER1024">
        <v>533.29999999999995</v>
      </c>
      <c r="ES1024">
        <v>378.74</v>
      </c>
      <c r="ET1024">
        <v>91.52</v>
      </c>
      <c r="EU1024">
        <v>42.09</v>
      </c>
      <c r="EV1024">
        <v>63.04</v>
      </c>
      <c r="EW1024">
        <v>0.23</v>
      </c>
      <c r="EX1024">
        <v>0</v>
      </c>
      <c r="EY1024">
        <v>0</v>
      </c>
      <c r="FQ1024">
        <v>0</v>
      </c>
      <c r="FR1024">
        <f t="shared" ref="FR1024:FR1027" si="977">ROUND(IF(AND(BH1024=3,BI1024=3),P1024,0),2)</f>
        <v>0</v>
      </c>
      <c r="FS1024">
        <v>0</v>
      </c>
      <c r="FX1024">
        <v>70</v>
      </c>
      <c r="FY1024">
        <v>10</v>
      </c>
      <c r="GD1024">
        <v>0</v>
      </c>
      <c r="GF1024">
        <v>196493599</v>
      </c>
      <c r="GG1024">
        <v>2</v>
      </c>
      <c r="GH1024">
        <v>1</v>
      </c>
      <c r="GI1024">
        <v>-2</v>
      </c>
      <c r="GJ1024">
        <v>0</v>
      </c>
      <c r="GK1024">
        <f>ROUND(R1024*(R12)/100,2)</f>
        <v>11364.3</v>
      </c>
      <c r="GL1024">
        <f t="shared" ref="GL1024:GL1027" si="978">ROUND(IF(AND(BH1024=3,BI1024=3,FS1024&lt;&gt;0),P1024,0),2)</f>
        <v>0</v>
      </c>
      <c r="GM1024">
        <f t="shared" ref="GM1024:GM1025" si="979">ROUND(O1024+X1024+Y1024+GK1024,2)+GX1024</f>
        <v>157297.29999999999</v>
      </c>
      <c r="GN1024">
        <f t="shared" ref="GN1024:GN1025" si="980">IF(OR(BI1024=0,BI1024=1),ROUND(O1024+X1024+Y1024+GK1024,2),0)</f>
        <v>0</v>
      </c>
      <c r="GO1024">
        <f t="shared" ref="GO1024:GO1025" si="981">IF(BI1024=2,ROUND(O1024+X1024+Y1024+GK1024,2),0)</f>
        <v>0</v>
      </c>
      <c r="GP1024">
        <f t="shared" ref="GP1024:GP1025" si="982">IF(BI1024=4,ROUND(O1024+X1024+Y1024+GK1024,2)+GX1024,0)</f>
        <v>157297.29999999999</v>
      </c>
      <c r="GR1024">
        <v>0</v>
      </c>
      <c r="GS1024">
        <v>3</v>
      </c>
      <c r="GT1024">
        <v>0</v>
      </c>
      <c r="GV1024">
        <f t="shared" ref="GV1024:GV1027" si="983">ROUND((GT1024),6)</f>
        <v>0</v>
      </c>
      <c r="GW1024">
        <v>1</v>
      </c>
      <c r="GX1024">
        <f t="shared" ref="GX1024:GX1027" si="984">ROUND(HC1024*I1024,2)</f>
        <v>0</v>
      </c>
      <c r="HA1024">
        <v>0</v>
      </c>
      <c r="HB1024">
        <v>0</v>
      </c>
      <c r="HC1024">
        <f t="shared" ref="HC1024:HC1070" si="985">GV1024*GW1024</f>
        <v>0</v>
      </c>
      <c r="IK1024">
        <v>0</v>
      </c>
    </row>
    <row r="1025" spans="1:245">
      <c r="A1025">
        <v>18</v>
      </c>
      <c r="B1025">
        <v>1</v>
      </c>
      <c r="E1025" t="s">
        <v>148</v>
      </c>
      <c r="F1025" t="s">
        <v>149</v>
      </c>
      <c r="G1025" t="s">
        <v>150</v>
      </c>
      <c r="H1025" t="s">
        <v>151</v>
      </c>
      <c r="I1025">
        <f>I1024*J1025</f>
        <v>-30</v>
      </c>
      <c r="J1025">
        <v>-0.12</v>
      </c>
      <c r="K1025">
        <v>-0.12</v>
      </c>
      <c r="O1025">
        <f t="shared" si="946"/>
        <v>0</v>
      </c>
      <c r="P1025">
        <f t="shared" si="947"/>
        <v>0</v>
      </c>
      <c r="Q1025">
        <f t="shared" si="948"/>
        <v>0</v>
      </c>
      <c r="R1025">
        <f t="shared" si="949"/>
        <v>0</v>
      </c>
      <c r="S1025">
        <f t="shared" si="950"/>
        <v>0</v>
      </c>
      <c r="T1025">
        <f t="shared" si="951"/>
        <v>0</v>
      </c>
      <c r="U1025">
        <f t="shared" si="952"/>
        <v>0</v>
      </c>
      <c r="V1025">
        <f t="shared" si="953"/>
        <v>0</v>
      </c>
      <c r="W1025">
        <f t="shared" si="954"/>
        <v>0</v>
      </c>
      <c r="X1025">
        <f t="shared" si="955"/>
        <v>0</v>
      </c>
      <c r="Y1025">
        <f t="shared" si="956"/>
        <v>0</v>
      </c>
      <c r="AA1025">
        <v>52146028</v>
      </c>
      <c r="AB1025">
        <f t="shared" si="957"/>
        <v>0</v>
      </c>
      <c r="AC1025">
        <f t="shared" si="958"/>
        <v>0</v>
      </c>
      <c r="AD1025">
        <f t="shared" si="959"/>
        <v>0</v>
      </c>
      <c r="AE1025">
        <f t="shared" si="960"/>
        <v>0</v>
      </c>
      <c r="AF1025">
        <f t="shared" si="961"/>
        <v>0</v>
      </c>
      <c r="AG1025">
        <f t="shared" si="962"/>
        <v>0</v>
      </c>
      <c r="AH1025">
        <f t="shared" si="963"/>
        <v>0</v>
      </c>
      <c r="AI1025">
        <f t="shared" si="964"/>
        <v>0</v>
      </c>
      <c r="AJ1025">
        <f t="shared" si="965"/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70</v>
      </c>
      <c r="AU1025">
        <v>10</v>
      </c>
      <c r="AV1025">
        <v>1</v>
      </c>
      <c r="AW1025">
        <v>1</v>
      </c>
      <c r="AZ1025">
        <v>1</v>
      </c>
      <c r="BA1025">
        <v>1</v>
      </c>
      <c r="BB1025">
        <v>1</v>
      </c>
      <c r="BC1025">
        <v>1</v>
      </c>
      <c r="BH1025">
        <v>3</v>
      </c>
      <c r="BI1025">
        <v>4</v>
      </c>
      <c r="BM1025">
        <v>0</v>
      </c>
      <c r="BN1025">
        <v>0</v>
      </c>
      <c r="BP1025">
        <v>0</v>
      </c>
      <c r="BQ1025">
        <v>1</v>
      </c>
      <c r="BR1025">
        <v>1</v>
      </c>
      <c r="BS1025">
        <v>1</v>
      </c>
      <c r="BT1025">
        <v>1</v>
      </c>
      <c r="BU1025">
        <v>1</v>
      </c>
      <c r="BV1025">
        <v>1</v>
      </c>
      <c r="BW1025">
        <v>1</v>
      </c>
      <c r="BX1025">
        <v>1</v>
      </c>
      <c r="BZ1025">
        <v>70</v>
      </c>
      <c r="CA1025">
        <v>10</v>
      </c>
      <c r="CE1025">
        <v>0</v>
      </c>
      <c r="CF1025">
        <v>0</v>
      </c>
      <c r="CG1025">
        <v>0</v>
      </c>
      <c r="CM1025">
        <v>0</v>
      </c>
      <c r="CO1025">
        <v>0</v>
      </c>
      <c r="CP1025">
        <f t="shared" si="966"/>
        <v>0</v>
      </c>
      <c r="CQ1025">
        <f t="shared" si="967"/>
        <v>0</v>
      </c>
      <c r="CR1025">
        <f t="shared" si="968"/>
        <v>0</v>
      </c>
      <c r="CS1025">
        <f t="shared" si="969"/>
        <v>0</v>
      </c>
      <c r="CT1025">
        <f t="shared" si="970"/>
        <v>0</v>
      </c>
      <c r="CU1025">
        <f t="shared" si="971"/>
        <v>0</v>
      </c>
      <c r="CV1025">
        <f t="shared" si="972"/>
        <v>0</v>
      </c>
      <c r="CW1025">
        <f t="shared" si="973"/>
        <v>0</v>
      </c>
      <c r="CX1025">
        <f t="shared" si="974"/>
        <v>0</v>
      </c>
      <c r="CY1025">
        <f t="shared" si="975"/>
        <v>0</v>
      </c>
      <c r="CZ1025">
        <f t="shared" si="976"/>
        <v>0</v>
      </c>
      <c r="DN1025">
        <v>0</v>
      </c>
      <c r="DO1025">
        <v>0</v>
      </c>
      <c r="DP1025">
        <v>1</v>
      </c>
      <c r="DQ1025">
        <v>1</v>
      </c>
      <c r="DU1025">
        <v>1009</v>
      </c>
      <c r="DV1025" t="s">
        <v>151</v>
      </c>
      <c r="DW1025" t="s">
        <v>151</v>
      </c>
      <c r="DX1025">
        <v>1000</v>
      </c>
      <c r="EE1025">
        <v>51761345</v>
      </c>
      <c r="EF1025">
        <v>1</v>
      </c>
      <c r="EG1025" t="s">
        <v>18</v>
      </c>
      <c r="EH1025">
        <v>0</v>
      </c>
      <c r="EJ1025">
        <v>4</v>
      </c>
      <c r="EK1025">
        <v>0</v>
      </c>
      <c r="EL1025" t="s">
        <v>146</v>
      </c>
      <c r="EM1025" t="s">
        <v>147</v>
      </c>
      <c r="EQ1025">
        <v>32768</v>
      </c>
      <c r="ER1025">
        <v>0</v>
      </c>
      <c r="ES1025">
        <v>0</v>
      </c>
      <c r="ET1025">
        <v>0</v>
      </c>
      <c r="EU1025">
        <v>0</v>
      </c>
      <c r="EV1025">
        <v>0</v>
      </c>
      <c r="EW1025">
        <v>0</v>
      </c>
      <c r="EX1025">
        <v>0</v>
      </c>
      <c r="FQ1025">
        <v>0</v>
      </c>
      <c r="FR1025">
        <f t="shared" si="977"/>
        <v>0</v>
      </c>
      <c r="FS1025">
        <v>0</v>
      </c>
      <c r="FX1025">
        <v>70</v>
      </c>
      <c r="FY1025">
        <v>10</v>
      </c>
      <c r="GD1025">
        <v>0</v>
      </c>
      <c r="GF1025">
        <v>1489638031</v>
      </c>
      <c r="GG1025">
        <v>2</v>
      </c>
      <c r="GH1025">
        <v>1</v>
      </c>
      <c r="GI1025">
        <v>-2</v>
      </c>
      <c r="GJ1025">
        <v>0</v>
      </c>
      <c r="GK1025">
        <f>ROUND(R1025*(R12)/100,2)</f>
        <v>0</v>
      </c>
      <c r="GL1025">
        <f t="shared" si="978"/>
        <v>0</v>
      </c>
      <c r="GM1025">
        <f t="shared" si="979"/>
        <v>0</v>
      </c>
      <c r="GN1025">
        <f t="shared" si="980"/>
        <v>0</v>
      </c>
      <c r="GO1025">
        <f t="shared" si="981"/>
        <v>0</v>
      </c>
      <c r="GP1025">
        <f t="shared" si="982"/>
        <v>0</v>
      </c>
      <c r="GR1025">
        <v>0</v>
      </c>
      <c r="GS1025">
        <v>3</v>
      </c>
      <c r="GT1025">
        <v>0</v>
      </c>
      <c r="GV1025">
        <f t="shared" si="983"/>
        <v>0</v>
      </c>
      <c r="GW1025">
        <v>1</v>
      </c>
      <c r="GX1025">
        <f t="shared" si="984"/>
        <v>0</v>
      </c>
      <c r="HA1025">
        <v>0</v>
      </c>
      <c r="HB1025">
        <v>0</v>
      </c>
      <c r="HC1025">
        <f t="shared" si="985"/>
        <v>0</v>
      </c>
      <c r="IK1025">
        <v>0</v>
      </c>
    </row>
    <row r="1026" spans="1:245">
      <c r="A1026">
        <v>17</v>
      </c>
      <c r="B1026">
        <v>1</v>
      </c>
      <c r="D1026">
        <f>ROW(EtalonRes!A237)</f>
        <v>237</v>
      </c>
      <c r="E1026" t="s">
        <v>152</v>
      </c>
      <c r="F1026" t="s">
        <v>153</v>
      </c>
      <c r="G1026" t="s">
        <v>227</v>
      </c>
      <c r="H1026" t="s">
        <v>151</v>
      </c>
      <c r="I1026">
        <f>ROUND(30*0.8,9)</f>
        <v>24</v>
      </c>
      <c r="J1026">
        <v>0</v>
      </c>
      <c r="K1026">
        <f>ROUND(30*0.8,9)</f>
        <v>24</v>
      </c>
      <c r="O1026">
        <f t="shared" si="946"/>
        <v>1469.28</v>
      </c>
      <c r="P1026">
        <f t="shared" si="947"/>
        <v>0</v>
      </c>
      <c r="Q1026">
        <f t="shared" si="948"/>
        <v>1469.28</v>
      </c>
      <c r="R1026">
        <f t="shared" si="949"/>
        <v>792.24</v>
      </c>
      <c r="S1026">
        <f t="shared" si="950"/>
        <v>0</v>
      </c>
      <c r="T1026">
        <f t="shared" si="951"/>
        <v>0</v>
      </c>
      <c r="U1026">
        <f t="shared" si="952"/>
        <v>0</v>
      </c>
      <c r="V1026">
        <f t="shared" si="953"/>
        <v>0</v>
      </c>
      <c r="W1026">
        <f t="shared" si="954"/>
        <v>0</v>
      </c>
      <c r="X1026">
        <f t="shared" si="955"/>
        <v>0</v>
      </c>
      <c r="Y1026">
        <f t="shared" si="956"/>
        <v>0</v>
      </c>
      <c r="AA1026">
        <v>52146028</v>
      </c>
      <c r="AB1026">
        <f t="shared" si="957"/>
        <v>61.22</v>
      </c>
      <c r="AC1026">
        <f t="shared" si="958"/>
        <v>0</v>
      </c>
      <c r="AD1026">
        <f t="shared" si="959"/>
        <v>61.22</v>
      </c>
      <c r="AE1026">
        <f t="shared" si="960"/>
        <v>33.01</v>
      </c>
      <c r="AF1026">
        <f t="shared" si="961"/>
        <v>0</v>
      </c>
      <c r="AG1026">
        <f t="shared" si="962"/>
        <v>0</v>
      </c>
      <c r="AH1026">
        <f t="shared" si="963"/>
        <v>0</v>
      </c>
      <c r="AI1026">
        <f t="shared" si="964"/>
        <v>0</v>
      </c>
      <c r="AJ1026">
        <f t="shared" si="965"/>
        <v>0</v>
      </c>
      <c r="AK1026">
        <v>61.22</v>
      </c>
      <c r="AL1026">
        <v>0</v>
      </c>
      <c r="AM1026">
        <v>61.22</v>
      </c>
      <c r="AN1026">
        <v>33.01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Z1026">
        <v>1</v>
      </c>
      <c r="BA1026">
        <v>1</v>
      </c>
      <c r="BB1026">
        <v>1</v>
      </c>
      <c r="BC1026">
        <v>1</v>
      </c>
      <c r="BH1026">
        <v>0</v>
      </c>
      <c r="BI1026">
        <v>4</v>
      </c>
      <c r="BJ1026" t="s">
        <v>155</v>
      </c>
      <c r="BM1026">
        <v>1</v>
      </c>
      <c r="BN1026">
        <v>0</v>
      </c>
      <c r="BP1026">
        <v>0</v>
      </c>
      <c r="BQ1026">
        <v>1</v>
      </c>
      <c r="BR1026">
        <v>0</v>
      </c>
      <c r="BS1026">
        <v>1</v>
      </c>
      <c r="BT1026">
        <v>1</v>
      </c>
      <c r="BU1026">
        <v>1</v>
      </c>
      <c r="BV1026">
        <v>1</v>
      </c>
      <c r="BW1026">
        <v>1</v>
      </c>
      <c r="BX1026">
        <v>1</v>
      </c>
      <c r="BZ1026">
        <v>0</v>
      </c>
      <c r="CA1026">
        <v>0</v>
      </c>
      <c r="CE1026">
        <v>0</v>
      </c>
      <c r="CF1026">
        <v>0</v>
      </c>
      <c r="CG1026">
        <v>0</v>
      </c>
      <c r="CM1026">
        <v>0</v>
      </c>
      <c r="CO1026">
        <v>0</v>
      </c>
      <c r="CP1026">
        <f t="shared" si="966"/>
        <v>1469.28</v>
      </c>
      <c r="CQ1026">
        <f t="shared" si="967"/>
        <v>0</v>
      </c>
      <c r="CR1026">
        <f t="shared" si="968"/>
        <v>61.22</v>
      </c>
      <c r="CS1026">
        <f t="shared" si="969"/>
        <v>33.01</v>
      </c>
      <c r="CT1026">
        <f t="shared" si="970"/>
        <v>0</v>
      </c>
      <c r="CU1026">
        <f t="shared" si="971"/>
        <v>0</v>
      </c>
      <c r="CV1026">
        <f t="shared" si="972"/>
        <v>0</v>
      </c>
      <c r="CW1026">
        <f t="shared" si="973"/>
        <v>0</v>
      </c>
      <c r="CX1026">
        <f t="shared" si="974"/>
        <v>0</v>
      </c>
      <c r="CY1026">
        <f t="shared" si="975"/>
        <v>0</v>
      </c>
      <c r="CZ1026">
        <f t="shared" si="976"/>
        <v>0</v>
      </c>
      <c r="DN1026">
        <v>0</v>
      </c>
      <c r="DO1026">
        <v>0</v>
      </c>
      <c r="DP1026">
        <v>1</v>
      </c>
      <c r="DQ1026">
        <v>1</v>
      </c>
      <c r="DU1026">
        <v>1009</v>
      </c>
      <c r="DV1026" t="s">
        <v>151</v>
      </c>
      <c r="DW1026" t="s">
        <v>151</v>
      </c>
      <c r="DX1026">
        <v>1000</v>
      </c>
      <c r="EE1026">
        <v>51761347</v>
      </c>
      <c r="EF1026">
        <v>1</v>
      </c>
      <c r="EG1026" t="s">
        <v>18</v>
      </c>
      <c r="EH1026">
        <v>0</v>
      </c>
      <c r="EJ1026">
        <v>4</v>
      </c>
      <c r="EK1026">
        <v>1</v>
      </c>
      <c r="EL1026" t="s">
        <v>156</v>
      </c>
      <c r="EM1026" t="s">
        <v>147</v>
      </c>
      <c r="EQ1026">
        <v>0</v>
      </c>
      <c r="ER1026">
        <v>61.22</v>
      </c>
      <c r="ES1026">
        <v>0</v>
      </c>
      <c r="ET1026">
        <v>61.22</v>
      </c>
      <c r="EU1026">
        <v>33.01</v>
      </c>
      <c r="EV1026">
        <v>0</v>
      </c>
      <c r="EW1026">
        <v>0</v>
      </c>
      <c r="EX1026">
        <v>0</v>
      </c>
      <c r="EY1026">
        <v>0</v>
      </c>
      <c r="FQ1026">
        <v>0</v>
      </c>
      <c r="FR1026">
        <f t="shared" si="977"/>
        <v>0</v>
      </c>
      <c r="FS1026">
        <v>0</v>
      </c>
      <c r="FX1026">
        <v>0</v>
      </c>
      <c r="FY1026">
        <v>0</v>
      </c>
      <c r="GD1026">
        <v>1</v>
      </c>
      <c r="GF1026">
        <v>1602572179</v>
      </c>
      <c r="GG1026">
        <v>2</v>
      </c>
      <c r="GH1026">
        <v>1</v>
      </c>
      <c r="GI1026">
        <v>-2</v>
      </c>
      <c r="GJ1026">
        <v>0</v>
      </c>
      <c r="GK1026">
        <v>0</v>
      </c>
      <c r="GL1026">
        <f t="shared" si="978"/>
        <v>0</v>
      </c>
      <c r="GM1026">
        <f t="shared" ref="GM1026:GM1027" si="986">ROUND(O1026+X1026+Y1026,2)+GX1026</f>
        <v>1469.28</v>
      </c>
      <c r="GN1026">
        <f t="shared" ref="GN1026:GN1027" si="987">IF(OR(BI1026=0,BI1026=1),ROUND(O1026+X1026+Y1026,2),0)</f>
        <v>0</v>
      </c>
      <c r="GO1026">
        <f t="shared" ref="GO1026:GO1027" si="988">IF(BI1026=2,ROUND(O1026+X1026+Y1026,2),0)</f>
        <v>0</v>
      </c>
      <c r="GP1026">
        <f t="shared" ref="GP1026:GP1027" si="989">IF(BI1026=4,ROUND(O1026+X1026+Y1026,2)+GX1026,0)</f>
        <v>1469.28</v>
      </c>
      <c r="GR1026">
        <v>0</v>
      </c>
      <c r="GS1026">
        <v>3</v>
      </c>
      <c r="GT1026">
        <v>0</v>
      </c>
      <c r="GV1026">
        <f t="shared" si="983"/>
        <v>0</v>
      </c>
      <c r="GW1026">
        <v>1</v>
      </c>
      <c r="GX1026">
        <f t="shared" si="984"/>
        <v>0</v>
      </c>
      <c r="HA1026">
        <v>0</v>
      </c>
      <c r="HB1026">
        <v>0</v>
      </c>
      <c r="HC1026">
        <f t="shared" si="985"/>
        <v>0</v>
      </c>
      <c r="IK1026">
        <v>0</v>
      </c>
    </row>
    <row r="1027" spans="1:245">
      <c r="A1027">
        <v>17</v>
      </c>
      <c r="B1027">
        <v>1</v>
      </c>
      <c r="D1027">
        <f>ROW(EtalonRes!A239)</f>
        <v>239</v>
      </c>
      <c r="E1027" t="s">
        <v>157</v>
      </c>
      <c r="F1027" t="s">
        <v>158</v>
      </c>
      <c r="G1027" t="s">
        <v>159</v>
      </c>
      <c r="H1027" t="s">
        <v>151</v>
      </c>
      <c r="I1027">
        <f>ROUND(I1026,9)</f>
        <v>24</v>
      </c>
      <c r="J1027">
        <v>0</v>
      </c>
      <c r="K1027">
        <f>ROUND(I1026,9)</f>
        <v>24</v>
      </c>
      <c r="O1027">
        <f t="shared" si="946"/>
        <v>35483.760000000002</v>
      </c>
      <c r="P1027">
        <f t="shared" si="947"/>
        <v>0</v>
      </c>
      <c r="Q1027">
        <f t="shared" si="948"/>
        <v>35483.760000000002</v>
      </c>
      <c r="R1027">
        <f t="shared" si="949"/>
        <v>19143.36</v>
      </c>
      <c r="S1027">
        <f t="shared" si="950"/>
        <v>0</v>
      </c>
      <c r="T1027">
        <f t="shared" si="951"/>
        <v>0</v>
      </c>
      <c r="U1027">
        <f t="shared" si="952"/>
        <v>0</v>
      </c>
      <c r="V1027">
        <f t="shared" si="953"/>
        <v>0</v>
      </c>
      <c r="W1027">
        <f t="shared" si="954"/>
        <v>0</v>
      </c>
      <c r="X1027">
        <f t="shared" si="955"/>
        <v>0</v>
      </c>
      <c r="Y1027">
        <f t="shared" si="956"/>
        <v>0</v>
      </c>
      <c r="AA1027">
        <v>52146028</v>
      </c>
      <c r="AB1027">
        <f t="shared" si="957"/>
        <v>1478.49</v>
      </c>
      <c r="AC1027">
        <f t="shared" si="958"/>
        <v>0</v>
      </c>
      <c r="AD1027">
        <f>ROUND(((((ET1027*51))-((EU1027*51)))+AE1027),6)</f>
        <v>1478.49</v>
      </c>
      <c r="AE1027">
        <f>ROUND(((EU1027*51)),6)</f>
        <v>797.64</v>
      </c>
      <c r="AF1027">
        <f>ROUND(((EV1027*51)),6)</f>
        <v>0</v>
      </c>
      <c r="AG1027">
        <f t="shared" si="962"/>
        <v>0</v>
      </c>
      <c r="AH1027">
        <f>((EW1027*51))</f>
        <v>0</v>
      </c>
      <c r="AI1027">
        <f>((EX1027*51))</f>
        <v>0</v>
      </c>
      <c r="AJ1027">
        <f t="shared" si="965"/>
        <v>0</v>
      </c>
      <c r="AK1027">
        <v>28.99</v>
      </c>
      <c r="AL1027">
        <v>0</v>
      </c>
      <c r="AM1027">
        <v>28.99</v>
      </c>
      <c r="AN1027">
        <v>15.64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Z1027">
        <v>1</v>
      </c>
      <c r="BA1027">
        <v>1</v>
      </c>
      <c r="BB1027">
        <v>1</v>
      </c>
      <c r="BC1027">
        <v>1</v>
      </c>
      <c r="BH1027">
        <v>0</v>
      </c>
      <c r="BI1027">
        <v>4</v>
      </c>
      <c r="BJ1027" t="s">
        <v>160</v>
      </c>
      <c r="BM1027">
        <v>1</v>
      </c>
      <c r="BN1027">
        <v>0</v>
      </c>
      <c r="BP1027">
        <v>0</v>
      </c>
      <c r="BQ1027">
        <v>1</v>
      </c>
      <c r="BR1027">
        <v>0</v>
      </c>
      <c r="BS1027">
        <v>1</v>
      </c>
      <c r="BT1027">
        <v>1</v>
      </c>
      <c r="BU1027">
        <v>1</v>
      </c>
      <c r="BV1027">
        <v>1</v>
      </c>
      <c r="BW1027">
        <v>1</v>
      </c>
      <c r="BX1027">
        <v>1</v>
      </c>
      <c r="BZ1027">
        <v>0</v>
      </c>
      <c r="CA1027">
        <v>0</v>
      </c>
      <c r="CE1027">
        <v>0</v>
      </c>
      <c r="CF1027">
        <v>0</v>
      </c>
      <c r="CG1027">
        <v>0</v>
      </c>
      <c r="CM1027">
        <v>0</v>
      </c>
      <c r="CO1027">
        <v>0</v>
      </c>
      <c r="CP1027">
        <f t="shared" si="966"/>
        <v>35483.760000000002</v>
      </c>
      <c r="CQ1027">
        <f t="shared" si="967"/>
        <v>0</v>
      </c>
      <c r="CR1027">
        <f>(((((ET1027*51))*BB1027-((EU1027*51))*BS1027)+AE1027*BS1027)*AV1027)</f>
        <v>1478.49</v>
      </c>
      <c r="CS1027">
        <f t="shared" si="969"/>
        <v>797.64</v>
      </c>
      <c r="CT1027">
        <f t="shared" si="970"/>
        <v>0</v>
      </c>
      <c r="CU1027">
        <f t="shared" si="971"/>
        <v>0</v>
      </c>
      <c r="CV1027">
        <f t="shared" si="972"/>
        <v>0</v>
      </c>
      <c r="CW1027">
        <f t="shared" si="973"/>
        <v>0</v>
      </c>
      <c r="CX1027">
        <f t="shared" si="974"/>
        <v>0</v>
      </c>
      <c r="CY1027">
        <f t="shared" si="975"/>
        <v>0</v>
      </c>
      <c r="CZ1027">
        <f t="shared" si="976"/>
        <v>0</v>
      </c>
      <c r="DE1027" t="s">
        <v>161</v>
      </c>
      <c r="DF1027" t="s">
        <v>161</v>
      </c>
      <c r="DG1027" t="s">
        <v>161</v>
      </c>
      <c r="DI1027" t="s">
        <v>161</v>
      </c>
      <c r="DJ1027" t="s">
        <v>161</v>
      </c>
      <c r="DN1027">
        <v>0</v>
      </c>
      <c r="DO1027">
        <v>0</v>
      </c>
      <c r="DP1027">
        <v>1</v>
      </c>
      <c r="DQ1027">
        <v>1</v>
      </c>
      <c r="DU1027">
        <v>1009</v>
      </c>
      <c r="DV1027" t="s">
        <v>151</v>
      </c>
      <c r="DW1027" t="s">
        <v>151</v>
      </c>
      <c r="DX1027">
        <v>1000</v>
      </c>
      <c r="EE1027">
        <v>51761347</v>
      </c>
      <c r="EF1027">
        <v>1</v>
      </c>
      <c r="EG1027" t="s">
        <v>18</v>
      </c>
      <c r="EH1027">
        <v>0</v>
      </c>
      <c r="EJ1027">
        <v>4</v>
      </c>
      <c r="EK1027">
        <v>1</v>
      </c>
      <c r="EL1027" t="s">
        <v>156</v>
      </c>
      <c r="EM1027" t="s">
        <v>147</v>
      </c>
      <c r="EQ1027">
        <v>0</v>
      </c>
      <c r="ER1027">
        <v>28.99</v>
      </c>
      <c r="ES1027">
        <v>0</v>
      </c>
      <c r="ET1027">
        <v>28.99</v>
      </c>
      <c r="EU1027">
        <v>15.64</v>
      </c>
      <c r="EV1027">
        <v>0</v>
      </c>
      <c r="EW1027">
        <v>0</v>
      </c>
      <c r="EX1027">
        <v>0</v>
      </c>
      <c r="EY1027">
        <v>0</v>
      </c>
      <c r="FQ1027">
        <v>0</v>
      </c>
      <c r="FR1027">
        <f t="shared" si="977"/>
        <v>0</v>
      </c>
      <c r="FS1027">
        <v>0</v>
      </c>
      <c r="FX1027">
        <v>0</v>
      </c>
      <c r="FY1027">
        <v>0</v>
      </c>
      <c r="GD1027">
        <v>1</v>
      </c>
      <c r="GF1027">
        <v>-1355325295</v>
      </c>
      <c r="GG1027">
        <v>2</v>
      </c>
      <c r="GH1027">
        <v>1</v>
      </c>
      <c r="GI1027">
        <v>-2</v>
      </c>
      <c r="GJ1027">
        <v>0</v>
      </c>
      <c r="GK1027">
        <v>0</v>
      </c>
      <c r="GL1027">
        <f t="shared" si="978"/>
        <v>0</v>
      </c>
      <c r="GM1027">
        <f t="shared" si="986"/>
        <v>35483.760000000002</v>
      </c>
      <c r="GN1027">
        <f t="shared" si="987"/>
        <v>0</v>
      </c>
      <c r="GO1027">
        <f t="shared" si="988"/>
        <v>0</v>
      </c>
      <c r="GP1027">
        <f t="shared" si="989"/>
        <v>35483.760000000002</v>
      </c>
      <c r="GR1027">
        <v>0</v>
      </c>
      <c r="GS1027">
        <v>3</v>
      </c>
      <c r="GT1027">
        <v>0</v>
      </c>
      <c r="GV1027">
        <f t="shared" si="983"/>
        <v>0</v>
      </c>
      <c r="GW1027">
        <v>1</v>
      </c>
      <c r="GX1027">
        <f t="shared" si="984"/>
        <v>0</v>
      </c>
      <c r="HA1027">
        <v>0</v>
      </c>
      <c r="HB1027">
        <v>0</v>
      </c>
      <c r="HC1027">
        <f t="shared" si="985"/>
        <v>0</v>
      </c>
      <c r="IK1027">
        <v>0</v>
      </c>
    </row>
    <row r="1029" spans="1:245">
      <c r="A1029" s="53">
        <v>51</v>
      </c>
      <c r="B1029" s="53">
        <f>B1020</f>
        <v>1</v>
      </c>
      <c r="C1029" s="53">
        <f>A1020</f>
        <v>5</v>
      </c>
      <c r="D1029" s="53">
        <f>ROW(A1020)</f>
        <v>1020</v>
      </c>
      <c r="E1029" s="53"/>
      <c r="F1029" s="53" t="str">
        <f>IF(F1020&lt;&gt;"",F1020,"")</f>
        <v>Новый подраздел</v>
      </c>
      <c r="G1029" s="53" t="str">
        <f>IF(G1020&lt;&gt;"",G1020,"")</f>
        <v>Ремонт асфальтобетонного покрытия - 250,0 м2</v>
      </c>
      <c r="H1029" s="53">
        <v>0</v>
      </c>
      <c r="I1029" s="53"/>
      <c r="J1029" s="53"/>
      <c r="K1029" s="53"/>
      <c r="L1029" s="53"/>
      <c r="M1029" s="53"/>
      <c r="N1029" s="53"/>
      <c r="O1029" s="53">
        <f t="shared" ref="O1029:T1029" si="990">ROUND(AB1029,2)</f>
        <v>170278.04</v>
      </c>
      <c r="P1029" s="53">
        <f t="shared" si="990"/>
        <v>94685</v>
      </c>
      <c r="Q1029" s="53">
        <f t="shared" si="990"/>
        <v>59833.04</v>
      </c>
      <c r="R1029" s="53">
        <f t="shared" si="990"/>
        <v>30458.1</v>
      </c>
      <c r="S1029" s="53">
        <f t="shared" si="990"/>
        <v>15760</v>
      </c>
      <c r="T1029" s="53">
        <f t="shared" si="990"/>
        <v>0</v>
      </c>
      <c r="U1029" s="53">
        <f>AH1029</f>
        <v>57.5</v>
      </c>
      <c r="V1029" s="53">
        <f>AI1029</f>
        <v>0</v>
      </c>
      <c r="W1029" s="53">
        <f>ROUND(AJ1029,2)</f>
        <v>0</v>
      </c>
      <c r="X1029" s="53">
        <f>ROUND(AK1029,2)</f>
        <v>11032</v>
      </c>
      <c r="Y1029" s="53">
        <f>ROUND(AL1029,2)</f>
        <v>1576</v>
      </c>
      <c r="Z1029" s="53"/>
      <c r="AA1029" s="53"/>
      <c r="AB1029" s="53">
        <f>ROUND(SUMIF(AA1024:AA1027,"=52146028",O1024:O1027),2)</f>
        <v>170278.04</v>
      </c>
      <c r="AC1029" s="53">
        <f>ROUND(SUMIF(AA1024:AA1027,"=52146028",P1024:P1027),2)</f>
        <v>94685</v>
      </c>
      <c r="AD1029" s="53">
        <f>ROUND(SUMIF(AA1024:AA1027,"=52146028",Q1024:Q1027),2)</f>
        <v>59833.04</v>
      </c>
      <c r="AE1029" s="53">
        <f>ROUND(SUMIF(AA1024:AA1027,"=52146028",R1024:R1027),2)</f>
        <v>30458.1</v>
      </c>
      <c r="AF1029" s="53">
        <f>ROUND(SUMIF(AA1024:AA1027,"=52146028",S1024:S1027),2)</f>
        <v>15760</v>
      </c>
      <c r="AG1029" s="53">
        <f>ROUND(SUMIF(AA1024:AA1027,"=52146028",T1024:T1027),2)</f>
        <v>0</v>
      </c>
      <c r="AH1029" s="53">
        <f>SUMIF(AA1024:AA1027,"=52146028",U1024:U1027)</f>
        <v>57.5</v>
      </c>
      <c r="AI1029" s="53">
        <f>SUMIF(AA1024:AA1027,"=52146028",V1024:V1027)</f>
        <v>0</v>
      </c>
      <c r="AJ1029" s="53">
        <f>ROUND(SUMIF(AA1024:AA1027,"=52146028",W1024:W1027),2)</f>
        <v>0</v>
      </c>
      <c r="AK1029" s="53">
        <f>ROUND(SUMIF(AA1024:AA1027,"=52146028",X1024:X1027),2)</f>
        <v>11032</v>
      </c>
      <c r="AL1029" s="53">
        <f>ROUND(SUMIF(AA1024:AA1027,"=52146028",Y1024:Y1027),2)</f>
        <v>1576</v>
      </c>
      <c r="AM1029" s="53"/>
      <c r="AN1029" s="53"/>
      <c r="AO1029" s="53">
        <f t="shared" ref="AO1029:BD1029" si="991">ROUND(BX1029,2)</f>
        <v>0</v>
      </c>
      <c r="AP1029" s="53">
        <f t="shared" si="991"/>
        <v>0</v>
      </c>
      <c r="AQ1029" s="53">
        <f t="shared" si="991"/>
        <v>0</v>
      </c>
      <c r="AR1029" s="53">
        <f t="shared" si="991"/>
        <v>194250.34</v>
      </c>
      <c r="AS1029" s="53">
        <f t="shared" si="991"/>
        <v>0</v>
      </c>
      <c r="AT1029" s="53">
        <f t="shared" si="991"/>
        <v>0</v>
      </c>
      <c r="AU1029" s="53">
        <f t="shared" si="991"/>
        <v>194250.34</v>
      </c>
      <c r="AV1029" s="53">
        <f t="shared" si="991"/>
        <v>94685</v>
      </c>
      <c r="AW1029" s="53">
        <f t="shared" si="991"/>
        <v>94685</v>
      </c>
      <c r="AX1029" s="53">
        <f t="shared" si="991"/>
        <v>0</v>
      </c>
      <c r="AY1029" s="53">
        <f t="shared" si="991"/>
        <v>94685</v>
      </c>
      <c r="AZ1029" s="53">
        <f t="shared" si="991"/>
        <v>0</v>
      </c>
      <c r="BA1029" s="53">
        <f t="shared" si="991"/>
        <v>0</v>
      </c>
      <c r="BB1029" s="53">
        <f t="shared" si="991"/>
        <v>0</v>
      </c>
      <c r="BC1029" s="53">
        <f t="shared" si="991"/>
        <v>0</v>
      </c>
      <c r="BD1029" s="53">
        <f t="shared" si="991"/>
        <v>0</v>
      </c>
      <c r="BE1029" s="53"/>
      <c r="BF1029" s="53"/>
      <c r="BG1029" s="53"/>
      <c r="BH1029" s="53"/>
      <c r="BI1029" s="53"/>
      <c r="BJ1029" s="53"/>
      <c r="BK1029" s="53"/>
      <c r="BL1029" s="53"/>
      <c r="BM1029" s="53"/>
      <c r="BN1029" s="53"/>
      <c r="BO1029" s="53"/>
      <c r="BP1029" s="53"/>
      <c r="BQ1029" s="53"/>
      <c r="BR1029" s="53"/>
      <c r="BS1029" s="53"/>
      <c r="BT1029" s="53"/>
      <c r="BU1029" s="53"/>
      <c r="BV1029" s="53"/>
      <c r="BW1029" s="53"/>
      <c r="BX1029" s="53">
        <f>ROUND(SUMIF(AA1024:AA1027,"=52146028",FQ1024:FQ1027),2)</f>
        <v>0</v>
      </c>
      <c r="BY1029" s="53">
        <f>ROUND(SUMIF(AA1024:AA1027,"=52146028",FR1024:FR1027),2)</f>
        <v>0</v>
      </c>
      <c r="BZ1029" s="53">
        <f>ROUND(SUMIF(AA1024:AA1027,"=52146028",GL1024:GL1027),2)</f>
        <v>0</v>
      </c>
      <c r="CA1029" s="53">
        <f>ROUND(SUMIF(AA1024:AA1027,"=52146028",GM1024:GM1027),2)</f>
        <v>194250.34</v>
      </c>
      <c r="CB1029" s="53">
        <f>ROUND(SUMIF(AA1024:AA1027,"=52146028",GN1024:GN1027),2)</f>
        <v>0</v>
      </c>
      <c r="CC1029" s="53">
        <f>ROUND(SUMIF(AA1024:AA1027,"=52146028",GO1024:GO1027),2)</f>
        <v>0</v>
      </c>
      <c r="CD1029" s="53">
        <f>ROUND(SUMIF(AA1024:AA1027,"=52146028",GP1024:GP1027),2)</f>
        <v>194250.34</v>
      </c>
      <c r="CE1029" s="53">
        <f>AC1029-BX1029</f>
        <v>94685</v>
      </c>
      <c r="CF1029" s="53">
        <f>AC1029-BY1029</f>
        <v>94685</v>
      </c>
      <c r="CG1029" s="53">
        <f>BX1029-BZ1029</f>
        <v>0</v>
      </c>
      <c r="CH1029" s="53">
        <f>AC1029-BX1029-BY1029+BZ1029</f>
        <v>94685</v>
      </c>
      <c r="CI1029" s="53">
        <f>BY1029-BZ1029</f>
        <v>0</v>
      </c>
      <c r="CJ1029" s="53">
        <f>ROUND(SUMIF(AA1024:AA1027,"=52146028",GX1024:GX1027),2)</f>
        <v>0</v>
      </c>
      <c r="CK1029" s="53">
        <f>ROUND(SUMIF(AA1024:AA1027,"=52146028",GY1024:GY1027),2)</f>
        <v>0</v>
      </c>
      <c r="CL1029" s="53">
        <f>ROUND(SUMIF(AA1024:AA1027,"=52146028",GZ1024:GZ1027),2)</f>
        <v>0</v>
      </c>
      <c r="CM1029" s="53">
        <f>ROUND(SUMIF(AA1024:AA1027,"=52146028",HD1024:HD1027),2)</f>
        <v>0</v>
      </c>
      <c r="CN1029" s="53"/>
      <c r="CO1029" s="53"/>
      <c r="CP1029" s="53"/>
      <c r="CQ1029" s="53"/>
      <c r="CR1029" s="53"/>
      <c r="CS1029" s="53"/>
      <c r="CT1029" s="53"/>
      <c r="CU1029" s="53"/>
      <c r="CV1029" s="53"/>
      <c r="CW1029" s="53"/>
      <c r="CX1029" s="53"/>
      <c r="CY1029" s="53"/>
      <c r="CZ1029" s="53"/>
      <c r="DA1029" s="53"/>
      <c r="DB1029" s="53"/>
      <c r="DC1029" s="53"/>
      <c r="DD1029" s="53"/>
      <c r="DE1029" s="53"/>
      <c r="DF1029" s="53"/>
      <c r="DG1029" s="54"/>
      <c r="DH1029" s="54"/>
      <c r="DI1029" s="54"/>
      <c r="DJ1029" s="54"/>
      <c r="DK1029" s="54"/>
      <c r="DL1029" s="54"/>
      <c r="DM1029" s="54"/>
      <c r="DN1029" s="54"/>
      <c r="DO1029" s="54"/>
      <c r="DP1029" s="54"/>
      <c r="DQ1029" s="54"/>
      <c r="DR1029" s="54"/>
      <c r="DS1029" s="54"/>
      <c r="DT1029" s="54"/>
      <c r="DU1029" s="54"/>
      <c r="DV1029" s="54"/>
      <c r="DW1029" s="54"/>
      <c r="DX1029" s="54"/>
      <c r="DY1029" s="54"/>
      <c r="DZ1029" s="54"/>
      <c r="EA1029" s="54"/>
      <c r="EB1029" s="54"/>
      <c r="EC1029" s="54"/>
      <c r="ED1029" s="54"/>
      <c r="EE1029" s="54"/>
      <c r="EF1029" s="54"/>
      <c r="EG1029" s="54"/>
      <c r="EH1029" s="54"/>
      <c r="EI1029" s="54"/>
      <c r="EJ1029" s="54"/>
      <c r="EK1029" s="54"/>
      <c r="EL1029" s="54"/>
      <c r="EM1029" s="54"/>
      <c r="EN1029" s="54"/>
      <c r="EO1029" s="54"/>
      <c r="EP1029" s="54"/>
      <c r="EQ1029" s="54"/>
      <c r="ER1029" s="54"/>
      <c r="ES1029" s="54"/>
      <c r="ET1029" s="54"/>
      <c r="EU1029" s="54"/>
      <c r="EV1029" s="54"/>
      <c r="EW1029" s="54"/>
      <c r="EX1029" s="54"/>
      <c r="EY1029" s="54"/>
      <c r="EZ1029" s="54"/>
      <c r="FA1029" s="54"/>
      <c r="FB1029" s="54"/>
      <c r="FC1029" s="54"/>
      <c r="FD1029" s="54"/>
      <c r="FE1029" s="54"/>
      <c r="FF1029" s="54"/>
      <c r="FG1029" s="54"/>
      <c r="FH1029" s="54"/>
      <c r="FI1029" s="54"/>
      <c r="FJ1029" s="54"/>
      <c r="FK1029" s="54"/>
      <c r="FL1029" s="54"/>
      <c r="FM1029" s="54"/>
      <c r="FN1029" s="54"/>
      <c r="FO1029" s="54"/>
      <c r="FP1029" s="54"/>
      <c r="FQ1029" s="54"/>
      <c r="FR1029" s="54"/>
      <c r="FS1029" s="54"/>
      <c r="FT1029" s="54"/>
      <c r="FU1029" s="54"/>
      <c r="FV1029" s="54"/>
      <c r="FW1029" s="54"/>
      <c r="FX1029" s="54"/>
      <c r="FY1029" s="54"/>
      <c r="FZ1029" s="54"/>
      <c r="GA1029" s="54"/>
      <c r="GB1029" s="54"/>
      <c r="GC1029" s="54"/>
      <c r="GD1029" s="54"/>
      <c r="GE1029" s="54"/>
      <c r="GF1029" s="54"/>
      <c r="GG1029" s="54"/>
      <c r="GH1029" s="54"/>
      <c r="GI1029" s="54"/>
      <c r="GJ1029" s="54"/>
      <c r="GK1029" s="54"/>
      <c r="GL1029" s="54"/>
      <c r="GM1029" s="54"/>
      <c r="GN1029" s="54"/>
      <c r="GO1029" s="54"/>
      <c r="GP1029" s="54"/>
      <c r="GQ1029" s="54"/>
      <c r="GR1029" s="54"/>
      <c r="GS1029" s="54"/>
      <c r="GT1029" s="54"/>
      <c r="GU1029" s="54"/>
      <c r="GV1029" s="54"/>
      <c r="GW1029" s="54"/>
      <c r="GX1029" s="54">
        <v>0</v>
      </c>
    </row>
    <row r="1031" spans="1:245">
      <c r="A1031" s="55">
        <v>50</v>
      </c>
      <c r="B1031" s="55">
        <v>0</v>
      </c>
      <c r="C1031" s="55">
        <v>0</v>
      </c>
      <c r="D1031" s="55">
        <v>1</v>
      </c>
      <c r="E1031" s="55">
        <v>201</v>
      </c>
      <c r="F1031" s="55">
        <f>ROUND(Source!O1029,O1031)</f>
        <v>170278.04</v>
      </c>
      <c r="G1031" s="55" t="s">
        <v>162</v>
      </c>
      <c r="H1031" s="55" t="s">
        <v>163</v>
      </c>
      <c r="I1031" s="55"/>
      <c r="J1031" s="55"/>
      <c r="K1031" s="55">
        <v>201</v>
      </c>
      <c r="L1031" s="55">
        <v>1</v>
      </c>
      <c r="M1031" s="55">
        <v>3</v>
      </c>
      <c r="N1031" s="55"/>
      <c r="O1031" s="55">
        <v>2</v>
      </c>
      <c r="P1031" s="55"/>
      <c r="Q1031" s="55"/>
      <c r="R1031" s="55"/>
      <c r="S1031" s="55"/>
      <c r="T1031" s="55"/>
      <c r="U1031" s="55"/>
      <c r="V1031" s="55"/>
      <c r="W1031" s="55">
        <v>170278.04</v>
      </c>
      <c r="X1031" s="55">
        <v>1</v>
      </c>
      <c r="Y1031" s="55">
        <v>170278.04</v>
      </c>
      <c r="Z1031" s="55"/>
      <c r="AA1031" s="55"/>
      <c r="AB1031" s="55"/>
    </row>
    <row r="1032" spans="1:245">
      <c r="A1032" s="55">
        <v>50</v>
      </c>
      <c r="B1032" s="55">
        <v>0</v>
      </c>
      <c r="C1032" s="55">
        <v>0</v>
      </c>
      <c r="D1032" s="55">
        <v>1</v>
      </c>
      <c r="E1032" s="55">
        <v>202</v>
      </c>
      <c r="F1032" s="55">
        <f>ROUND(Source!P1029,O1032)</f>
        <v>94685</v>
      </c>
      <c r="G1032" s="55" t="s">
        <v>164</v>
      </c>
      <c r="H1032" s="55" t="s">
        <v>165</v>
      </c>
      <c r="I1032" s="55"/>
      <c r="J1032" s="55"/>
      <c r="K1032" s="55">
        <v>202</v>
      </c>
      <c r="L1032" s="55">
        <v>2</v>
      </c>
      <c r="M1032" s="55">
        <v>3</v>
      </c>
      <c r="N1032" s="55"/>
      <c r="O1032" s="55">
        <v>2</v>
      </c>
      <c r="P1032" s="55"/>
      <c r="Q1032" s="55"/>
      <c r="R1032" s="55"/>
      <c r="S1032" s="55"/>
      <c r="T1032" s="55"/>
      <c r="U1032" s="55"/>
      <c r="V1032" s="55"/>
      <c r="W1032" s="55">
        <v>94685</v>
      </c>
      <c r="X1032" s="55">
        <v>1</v>
      </c>
      <c r="Y1032" s="55">
        <v>94685</v>
      </c>
      <c r="Z1032" s="55"/>
      <c r="AA1032" s="55"/>
      <c r="AB1032" s="55"/>
    </row>
    <row r="1033" spans="1:245">
      <c r="A1033" s="55">
        <v>50</v>
      </c>
      <c r="B1033" s="55">
        <v>0</v>
      </c>
      <c r="C1033" s="55">
        <v>0</v>
      </c>
      <c r="D1033" s="55">
        <v>1</v>
      </c>
      <c r="E1033" s="55">
        <v>222</v>
      </c>
      <c r="F1033" s="55">
        <f>ROUND(Source!AO1029,O1033)</f>
        <v>0</v>
      </c>
      <c r="G1033" s="55" t="s">
        <v>166</v>
      </c>
      <c r="H1033" s="55" t="s">
        <v>167</v>
      </c>
      <c r="I1033" s="55"/>
      <c r="J1033" s="55"/>
      <c r="K1033" s="55">
        <v>222</v>
      </c>
      <c r="L1033" s="55">
        <v>3</v>
      </c>
      <c r="M1033" s="55">
        <v>3</v>
      </c>
      <c r="N1033" s="55"/>
      <c r="O1033" s="55">
        <v>2</v>
      </c>
      <c r="P1033" s="55"/>
      <c r="Q1033" s="55"/>
      <c r="R1033" s="55"/>
      <c r="S1033" s="55"/>
      <c r="T1033" s="55"/>
      <c r="U1033" s="55"/>
      <c r="V1033" s="55"/>
      <c r="W1033" s="55">
        <v>0</v>
      </c>
      <c r="X1033" s="55">
        <v>1</v>
      </c>
      <c r="Y1033" s="55">
        <v>0</v>
      </c>
      <c r="Z1033" s="55"/>
      <c r="AA1033" s="55"/>
      <c r="AB1033" s="55"/>
    </row>
    <row r="1034" spans="1:245">
      <c r="A1034" s="55">
        <v>50</v>
      </c>
      <c r="B1034" s="55">
        <v>0</v>
      </c>
      <c r="C1034" s="55">
        <v>0</v>
      </c>
      <c r="D1034" s="55">
        <v>1</v>
      </c>
      <c r="E1034" s="55">
        <v>225</v>
      </c>
      <c r="F1034" s="55">
        <f>ROUND(Source!AV1029,O1034)</f>
        <v>94685</v>
      </c>
      <c r="G1034" s="55" t="s">
        <v>168</v>
      </c>
      <c r="H1034" s="55" t="s">
        <v>169</v>
      </c>
      <c r="I1034" s="55"/>
      <c r="J1034" s="55"/>
      <c r="K1034" s="55">
        <v>225</v>
      </c>
      <c r="L1034" s="55">
        <v>4</v>
      </c>
      <c r="M1034" s="55">
        <v>3</v>
      </c>
      <c r="N1034" s="55"/>
      <c r="O1034" s="55">
        <v>2</v>
      </c>
      <c r="P1034" s="55"/>
      <c r="Q1034" s="55"/>
      <c r="R1034" s="55"/>
      <c r="S1034" s="55"/>
      <c r="T1034" s="55"/>
      <c r="U1034" s="55"/>
      <c r="V1034" s="55"/>
      <c r="W1034" s="55">
        <v>94685</v>
      </c>
      <c r="X1034" s="55">
        <v>1</v>
      </c>
      <c r="Y1034" s="55">
        <v>94685</v>
      </c>
      <c r="Z1034" s="55"/>
      <c r="AA1034" s="55"/>
      <c r="AB1034" s="55"/>
    </row>
    <row r="1035" spans="1:245">
      <c r="A1035" s="55">
        <v>50</v>
      </c>
      <c r="B1035" s="55">
        <v>0</v>
      </c>
      <c r="C1035" s="55">
        <v>0</v>
      </c>
      <c r="D1035" s="55">
        <v>1</v>
      </c>
      <c r="E1035" s="55">
        <v>226</v>
      </c>
      <c r="F1035" s="55">
        <f>ROUND(Source!AW1029,O1035)</f>
        <v>94685</v>
      </c>
      <c r="G1035" s="55" t="s">
        <v>170</v>
      </c>
      <c r="H1035" s="55" t="s">
        <v>171</v>
      </c>
      <c r="I1035" s="55"/>
      <c r="J1035" s="55"/>
      <c r="K1035" s="55">
        <v>226</v>
      </c>
      <c r="L1035" s="55">
        <v>5</v>
      </c>
      <c r="M1035" s="55">
        <v>3</v>
      </c>
      <c r="N1035" s="55"/>
      <c r="O1035" s="55">
        <v>2</v>
      </c>
      <c r="P1035" s="55"/>
      <c r="Q1035" s="55"/>
      <c r="R1035" s="55"/>
      <c r="S1035" s="55"/>
      <c r="T1035" s="55"/>
      <c r="U1035" s="55"/>
      <c r="V1035" s="55"/>
      <c r="W1035" s="55">
        <v>94685</v>
      </c>
      <c r="X1035" s="55">
        <v>1</v>
      </c>
      <c r="Y1035" s="55">
        <v>94685</v>
      </c>
      <c r="Z1035" s="55"/>
      <c r="AA1035" s="55"/>
      <c r="AB1035" s="55"/>
    </row>
    <row r="1036" spans="1:245">
      <c r="A1036" s="55">
        <v>50</v>
      </c>
      <c r="B1036" s="55">
        <v>0</v>
      </c>
      <c r="C1036" s="55">
        <v>0</v>
      </c>
      <c r="D1036" s="55">
        <v>1</v>
      </c>
      <c r="E1036" s="55">
        <v>227</v>
      </c>
      <c r="F1036" s="55">
        <f>ROUND(Source!AX1029,O1036)</f>
        <v>0</v>
      </c>
      <c r="G1036" s="55" t="s">
        <v>172</v>
      </c>
      <c r="H1036" s="55" t="s">
        <v>173</v>
      </c>
      <c r="I1036" s="55"/>
      <c r="J1036" s="55"/>
      <c r="K1036" s="55">
        <v>227</v>
      </c>
      <c r="L1036" s="55">
        <v>6</v>
      </c>
      <c r="M1036" s="55">
        <v>3</v>
      </c>
      <c r="N1036" s="55"/>
      <c r="O1036" s="55">
        <v>2</v>
      </c>
      <c r="P1036" s="55"/>
      <c r="Q1036" s="55"/>
      <c r="R1036" s="55"/>
      <c r="S1036" s="55"/>
      <c r="T1036" s="55"/>
      <c r="U1036" s="55"/>
      <c r="V1036" s="55"/>
      <c r="W1036" s="55">
        <v>0</v>
      </c>
      <c r="X1036" s="55">
        <v>1</v>
      </c>
      <c r="Y1036" s="55">
        <v>0</v>
      </c>
      <c r="Z1036" s="55"/>
      <c r="AA1036" s="55"/>
      <c r="AB1036" s="55"/>
    </row>
    <row r="1037" spans="1:245">
      <c r="A1037" s="55">
        <v>50</v>
      </c>
      <c r="B1037" s="55">
        <v>0</v>
      </c>
      <c r="C1037" s="55">
        <v>0</v>
      </c>
      <c r="D1037" s="55">
        <v>1</v>
      </c>
      <c r="E1037" s="55">
        <v>228</v>
      </c>
      <c r="F1037" s="55">
        <f>ROUND(Source!AY1029,O1037)</f>
        <v>94685</v>
      </c>
      <c r="G1037" s="55" t="s">
        <v>174</v>
      </c>
      <c r="H1037" s="55" t="s">
        <v>175</v>
      </c>
      <c r="I1037" s="55"/>
      <c r="J1037" s="55"/>
      <c r="K1037" s="55">
        <v>228</v>
      </c>
      <c r="L1037" s="55">
        <v>7</v>
      </c>
      <c r="M1037" s="55">
        <v>3</v>
      </c>
      <c r="N1037" s="55"/>
      <c r="O1037" s="55">
        <v>2</v>
      </c>
      <c r="P1037" s="55"/>
      <c r="Q1037" s="55"/>
      <c r="R1037" s="55"/>
      <c r="S1037" s="55"/>
      <c r="T1037" s="55"/>
      <c r="U1037" s="55"/>
      <c r="V1037" s="55"/>
      <c r="W1037" s="55">
        <v>94685</v>
      </c>
      <c r="X1037" s="55">
        <v>1</v>
      </c>
      <c r="Y1037" s="55">
        <v>94685</v>
      </c>
      <c r="Z1037" s="55"/>
      <c r="AA1037" s="55"/>
      <c r="AB1037" s="55"/>
    </row>
    <row r="1038" spans="1:245">
      <c r="A1038" s="55">
        <v>50</v>
      </c>
      <c r="B1038" s="55">
        <v>0</v>
      </c>
      <c r="C1038" s="55">
        <v>0</v>
      </c>
      <c r="D1038" s="55">
        <v>1</v>
      </c>
      <c r="E1038" s="55">
        <v>216</v>
      </c>
      <c r="F1038" s="55">
        <f>ROUND(Source!AP1029,O1038)</f>
        <v>0</v>
      </c>
      <c r="G1038" s="55" t="s">
        <v>176</v>
      </c>
      <c r="H1038" s="55" t="s">
        <v>177</v>
      </c>
      <c r="I1038" s="55"/>
      <c r="J1038" s="55"/>
      <c r="K1038" s="55">
        <v>216</v>
      </c>
      <c r="L1038" s="55">
        <v>8</v>
      </c>
      <c r="M1038" s="55">
        <v>3</v>
      </c>
      <c r="N1038" s="55"/>
      <c r="O1038" s="55">
        <v>2</v>
      </c>
      <c r="P1038" s="55"/>
      <c r="Q1038" s="55"/>
      <c r="R1038" s="55"/>
      <c r="S1038" s="55"/>
      <c r="T1038" s="55"/>
      <c r="U1038" s="55"/>
      <c r="V1038" s="55"/>
      <c r="W1038" s="55">
        <v>0</v>
      </c>
      <c r="X1038" s="55">
        <v>1</v>
      </c>
      <c r="Y1038" s="55">
        <v>0</v>
      </c>
      <c r="Z1038" s="55"/>
      <c r="AA1038" s="55"/>
      <c r="AB1038" s="55"/>
    </row>
    <row r="1039" spans="1:245">
      <c r="A1039" s="55">
        <v>50</v>
      </c>
      <c r="B1039" s="55">
        <v>0</v>
      </c>
      <c r="C1039" s="55">
        <v>0</v>
      </c>
      <c r="D1039" s="55">
        <v>1</v>
      </c>
      <c r="E1039" s="55">
        <v>223</v>
      </c>
      <c r="F1039" s="55">
        <f>ROUND(Source!AQ1029,O1039)</f>
        <v>0</v>
      </c>
      <c r="G1039" s="55" t="s">
        <v>178</v>
      </c>
      <c r="H1039" s="55" t="s">
        <v>179</v>
      </c>
      <c r="I1039" s="55"/>
      <c r="J1039" s="55"/>
      <c r="K1039" s="55">
        <v>223</v>
      </c>
      <c r="L1039" s="55">
        <v>9</v>
      </c>
      <c r="M1039" s="55">
        <v>3</v>
      </c>
      <c r="N1039" s="55"/>
      <c r="O1039" s="55">
        <v>2</v>
      </c>
      <c r="P1039" s="55"/>
      <c r="Q1039" s="55"/>
      <c r="R1039" s="55"/>
      <c r="S1039" s="55"/>
      <c r="T1039" s="55"/>
      <c r="U1039" s="55"/>
      <c r="V1039" s="55"/>
      <c r="W1039" s="55">
        <v>0</v>
      </c>
      <c r="X1039" s="55">
        <v>1</v>
      </c>
      <c r="Y1039" s="55">
        <v>0</v>
      </c>
      <c r="Z1039" s="55"/>
      <c r="AA1039" s="55"/>
      <c r="AB1039" s="55"/>
    </row>
    <row r="1040" spans="1:245">
      <c r="A1040" s="55">
        <v>50</v>
      </c>
      <c r="B1040" s="55">
        <v>0</v>
      </c>
      <c r="C1040" s="55">
        <v>0</v>
      </c>
      <c r="D1040" s="55">
        <v>1</v>
      </c>
      <c r="E1040" s="55">
        <v>229</v>
      </c>
      <c r="F1040" s="55">
        <f>ROUND(Source!AZ1029,O1040)</f>
        <v>0</v>
      </c>
      <c r="G1040" s="55" t="s">
        <v>180</v>
      </c>
      <c r="H1040" s="55" t="s">
        <v>181</v>
      </c>
      <c r="I1040" s="55"/>
      <c r="J1040" s="55"/>
      <c r="K1040" s="55">
        <v>229</v>
      </c>
      <c r="L1040" s="55">
        <v>10</v>
      </c>
      <c r="M1040" s="55">
        <v>3</v>
      </c>
      <c r="N1040" s="55"/>
      <c r="O1040" s="55">
        <v>2</v>
      </c>
      <c r="P1040" s="55"/>
      <c r="Q1040" s="55"/>
      <c r="R1040" s="55"/>
      <c r="S1040" s="55"/>
      <c r="T1040" s="55"/>
      <c r="U1040" s="55"/>
      <c r="V1040" s="55"/>
      <c r="W1040" s="55">
        <v>0</v>
      </c>
      <c r="X1040" s="55">
        <v>1</v>
      </c>
      <c r="Y1040" s="55">
        <v>0</v>
      </c>
      <c r="Z1040" s="55"/>
      <c r="AA1040" s="55"/>
      <c r="AB1040" s="55"/>
    </row>
    <row r="1041" spans="1:28">
      <c r="A1041" s="55">
        <v>50</v>
      </c>
      <c r="B1041" s="55">
        <v>0</v>
      </c>
      <c r="C1041" s="55">
        <v>0</v>
      </c>
      <c r="D1041" s="55">
        <v>1</v>
      </c>
      <c r="E1041" s="55">
        <v>203</v>
      </c>
      <c r="F1041" s="55">
        <f>ROUND(Source!Q1029,O1041)</f>
        <v>59833.04</v>
      </c>
      <c r="G1041" s="55" t="s">
        <v>182</v>
      </c>
      <c r="H1041" s="55" t="s">
        <v>183</v>
      </c>
      <c r="I1041" s="55"/>
      <c r="J1041" s="55"/>
      <c r="K1041" s="55">
        <v>203</v>
      </c>
      <c r="L1041" s="55">
        <v>11</v>
      </c>
      <c r="M1041" s="55">
        <v>3</v>
      </c>
      <c r="N1041" s="55"/>
      <c r="O1041" s="55">
        <v>2</v>
      </c>
      <c r="P1041" s="55"/>
      <c r="Q1041" s="55"/>
      <c r="R1041" s="55"/>
      <c r="S1041" s="55"/>
      <c r="T1041" s="55"/>
      <c r="U1041" s="55"/>
      <c r="V1041" s="55"/>
      <c r="W1041" s="55">
        <v>59833.04</v>
      </c>
      <c r="X1041" s="55">
        <v>1</v>
      </c>
      <c r="Y1041" s="55">
        <v>59833.04</v>
      </c>
      <c r="Z1041" s="55"/>
      <c r="AA1041" s="55"/>
      <c r="AB1041" s="55"/>
    </row>
    <row r="1042" spans="1:28">
      <c r="A1042" s="55">
        <v>50</v>
      </c>
      <c r="B1042" s="55">
        <v>0</v>
      </c>
      <c r="C1042" s="55">
        <v>0</v>
      </c>
      <c r="D1042" s="55">
        <v>1</v>
      </c>
      <c r="E1042" s="55">
        <v>231</v>
      </c>
      <c r="F1042" s="55">
        <f>ROUND(Source!BB1029,O1042)</f>
        <v>0</v>
      </c>
      <c r="G1042" s="55" t="s">
        <v>184</v>
      </c>
      <c r="H1042" s="55" t="s">
        <v>185</v>
      </c>
      <c r="I1042" s="55"/>
      <c r="J1042" s="55"/>
      <c r="K1042" s="55">
        <v>231</v>
      </c>
      <c r="L1042" s="55">
        <v>12</v>
      </c>
      <c r="M1042" s="55">
        <v>3</v>
      </c>
      <c r="N1042" s="55"/>
      <c r="O1042" s="55">
        <v>2</v>
      </c>
      <c r="P1042" s="55"/>
      <c r="Q1042" s="55"/>
      <c r="R1042" s="55"/>
      <c r="S1042" s="55"/>
      <c r="T1042" s="55"/>
      <c r="U1042" s="55"/>
      <c r="V1042" s="55"/>
      <c r="W1042" s="55">
        <v>0</v>
      </c>
      <c r="X1042" s="55">
        <v>1</v>
      </c>
      <c r="Y1042" s="55">
        <v>0</v>
      </c>
      <c r="Z1042" s="55"/>
      <c r="AA1042" s="55"/>
      <c r="AB1042" s="55"/>
    </row>
    <row r="1043" spans="1:28">
      <c r="A1043" s="55">
        <v>50</v>
      </c>
      <c r="B1043" s="55">
        <v>0</v>
      </c>
      <c r="C1043" s="55">
        <v>0</v>
      </c>
      <c r="D1043" s="55">
        <v>1</v>
      </c>
      <c r="E1043" s="55">
        <v>204</v>
      </c>
      <c r="F1043" s="55">
        <f>ROUND(Source!R1029,O1043)</f>
        <v>30458.1</v>
      </c>
      <c r="G1043" s="55" t="s">
        <v>186</v>
      </c>
      <c r="H1043" s="55" t="s">
        <v>187</v>
      </c>
      <c r="I1043" s="55"/>
      <c r="J1043" s="55"/>
      <c r="K1043" s="55">
        <v>204</v>
      </c>
      <c r="L1043" s="55">
        <v>13</v>
      </c>
      <c r="M1043" s="55">
        <v>3</v>
      </c>
      <c r="N1043" s="55"/>
      <c r="O1043" s="55">
        <v>2</v>
      </c>
      <c r="P1043" s="55"/>
      <c r="Q1043" s="55"/>
      <c r="R1043" s="55"/>
      <c r="S1043" s="55"/>
      <c r="T1043" s="55"/>
      <c r="U1043" s="55"/>
      <c r="V1043" s="55"/>
      <c r="W1043" s="55">
        <v>30458.1</v>
      </c>
      <c r="X1043" s="55">
        <v>1</v>
      </c>
      <c r="Y1043" s="55">
        <v>30458.1</v>
      </c>
      <c r="Z1043" s="55"/>
      <c r="AA1043" s="55"/>
      <c r="AB1043" s="55"/>
    </row>
    <row r="1044" spans="1:28">
      <c r="A1044" s="55">
        <v>50</v>
      </c>
      <c r="B1044" s="55">
        <v>0</v>
      </c>
      <c r="C1044" s="55">
        <v>0</v>
      </c>
      <c r="D1044" s="55">
        <v>1</v>
      </c>
      <c r="E1044" s="55">
        <v>205</v>
      </c>
      <c r="F1044" s="55">
        <f>ROUND(Source!S1029,O1044)</f>
        <v>15760</v>
      </c>
      <c r="G1044" s="55" t="s">
        <v>188</v>
      </c>
      <c r="H1044" s="55" t="s">
        <v>189</v>
      </c>
      <c r="I1044" s="55"/>
      <c r="J1044" s="55"/>
      <c r="K1044" s="55">
        <v>205</v>
      </c>
      <c r="L1044" s="55">
        <v>14</v>
      </c>
      <c r="M1044" s="55">
        <v>3</v>
      </c>
      <c r="N1044" s="55"/>
      <c r="O1044" s="55">
        <v>2</v>
      </c>
      <c r="P1044" s="55"/>
      <c r="Q1044" s="55"/>
      <c r="R1044" s="55"/>
      <c r="S1044" s="55"/>
      <c r="T1044" s="55"/>
      <c r="U1044" s="55"/>
      <c r="V1044" s="55"/>
      <c r="W1044" s="55">
        <v>15760</v>
      </c>
      <c r="X1044" s="55">
        <v>1</v>
      </c>
      <c r="Y1044" s="55">
        <v>15760</v>
      </c>
      <c r="Z1044" s="55"/>
      <c r="AA1044" s="55"/>
      <c r="AB1044" s="55"/>
    </row>
    <row r="1045" spans="1:28">
      <c r="A1045" s="55">
        <v>50</v>
      </c>
      <c r="B1045" s="55">
        <v>0</v>
      </c>
      <c r="C1045" s="55">
        <v>0</v>
      </c>
      <c r="D1045" s="55">
        <v>1</v>
      </c>
      <c r="E1045" s="55">
        <v>232</v>
      </c>
      <c r="F1045" s="55">
        <f>ROUND(Source!BC1029,O1045)</f>
        <v>0</v>
      </c>
      <c r="G1045" s="55" t="s">
        <v>190</v>
      </c>
      <c r="H1045" s="55" t="s">
        <v>191</v>
      </c>
      <c r="I1045" s="55"/>
      <c r="J1045" s="55"/>
      <c r="K1045" s="55">
        <v>232</v>
      </c>
      <c r="L1045" s="55">
        <v>15</v>
      </c>
      <c r="M1045" s="55">
        <v>3</v>
      </c>
      <c r="N1045" s="55"/>
      <c r="O1045" s="55">
        <v>2</v>
      </c>
      <c r="P1045" s="55"/>
      <c r="Q1045" s="55"/>
      <c r="R1045" s="55"/>
      <c r="S1045" s="55"/>
      <c r="T1045" s="55"/>
      <c r="U1045" s="55"/>
      <c r="V1045" s="55"/>
      <c r="W1045" s="55">
        <v>0</v>
      </c>
      <c r="X1045" s="55">
        <v>1</v>
      </c>
      <c r="Y1045" s="55">
        <v>0</v>
      </c>
      <c r="Z1045" s="55"/>
      <c r="AA1045" s="55"/>
      <c r="AB1045" s="55"/>
    </row>
    <row r="1046" spans="1:28">
      <c r="A1046" s="55">
        <v>50</v>
      </c>
      <c r="B1046" s="55">
        <v>0</v>
      </c>
      <c r="C1046" s="55">
        <v>0</v>
      </c>
      <c r="D1046" s="55">
        <v>1</v>
      </c>
      <c r="E1046" s="55">
        <v>214</v>
      </c>
      <c r="F1046" s="55">
        <f>ROUND(Source!AS1029,O1046)</f>
        <v>0</v>
      </c>
      <c r="G1046" s="55" t="s">
        <v>192</v>
      </c>
      <c r="H1046" s="55" t="s">
        <v>193</v>
      </c>
      <c r="I1046" s="55"/>
      <c r="J1046" s="55"/>
      <c r="K1046" s="55">
        <v>214</v>
      </c>
      <c r="L1046" s="55">
        <v>16</v>
      </c>
      <c r="M1046" s="55">
        <v>3</v>
      </c>
      <c r="N1046" s="55"/>
      <c r="O1046" s="55">
        <v>2</v>
      </c>
      <c r="P1046" s="55"/>
      <c r="Q1046" s="55"/>
      <c r="R1046" s="55"/>
      <c r="S1046" s="55"/>
      <c r="T1046" s="55"/>
      <c r="U1046" s="55"/>
      <c r="V1046" s="55"/>
      <c r="W1046" s="55">
        <v>0</v>
      </c>
      <c r="X1046" s="55">
        <v>1</v>
      </c>
      <c r="Y1046" s="55">
        <v>0</v>
      </c>
      <c r="Z1046" s="55"/>
      <c r="AA1046" s="55"/>
      <c r="AB1046" s="55"/>
    </row>
    <row r="1047" spans="1:28">
      <c r="A1047" s="55">
        <v>50</v>
      </c>
      <c r="B1047" s="55">
        <v>0</v>
      </c>
      <c r="C1047" s="55">
        <v>0</v>
      </c>
      <c r="D1047" s="55">
        <v>1</v>
      </c>
      <c r="E1047" s="55">
        <v>215</v>
      </c>
      <c r="F1047" s="55">
        <f>ROUND(Source!AT1029,O1047)</f>
        <v>0</v>
      </c>
      <c r="G1047" s="55" t="s">
        <v>194</v>
      </c>
      <c r="H1047" s="55" t="s">
        <v>195</v>
      </c>
      <c r="I1047" s="55"/>
      <c r="J1047" s="55"/>
      <c r="K1047" s="55">
        <v>215</v>
      </c>
      <c r="L1047" s="55">
        <v>17</v>
      </c>
      <c r="M1047" s="55">
        <v>3</v>
      </c>
      <c r="N1047" s="55"/>
      <c r="O1047" s="55">
        <v>2</v>
      </c>
      <c r="P1047" s="55"/>
      <c r="Q1047" s="55"/>
      <c r="R1047" s="55"/>
      <c r="S1047" s="55"/>
      <c r="T1047" s="55"/>
      <c r="U1047" s="55"/>
      <c r="V1047" s="55"/>
      <c r="W1047" s="55">
        <v>0</v>
      </c>
      <c r="X1047" s="55">
        <v>1</v>
      </c>
      <c r="Y1047" s="55">
        <v>0</v>
      </c>
      <c r="Z1047" s="55"/>
      <c r="AA1047" s="55"/>
      <c r="AB1047" s="55"/>
    </row>
    <row r="1048" spans="1:28">
      <c r="A1048" s="55">
        <v>50</v>
      </c>
      <c r="B1048" s="55">
        <v>0</v>
      </c>
      <c r="C1048" s="55">
        <v>0</v>
      </c>
      <c r="D1048" s="55">
        <v>1</v>
      </c>
      <c r="E1048" s="55">
        <v>217</v>
      </c>
      <c r="F1048" s="55">
        <f>ROUND(Source!AU1029,O1048)</f>
        <v>194250.34</v>
      </c>
      <c r="G1048" s="55" t="s">
        <v>196</v>
      </c>
      <c r="H1048" s="55" t="s">
        <v>197</v>
      </c>
      <c r="I1048" s="55"/>
      <c r="J1048" s="55"/>
      <c r="K1048" s="55">
        <v>217</v>
      </c>
      <c r="L1048" s="55">
        <v>18</v>
      </c>
      <c r="M1048" s="55">
        <v>3</v>
      </c>
      <c r="N1048" s="55"/>
      <c r="O1048" s="55">
        <v>2</v>
      </c>
      <c r="P1048" s="55"/>
      <c r="Q1048" s="55"/>
      <c r="R1048" s="55"/>
      <c r="S1048" s="55"/>
      <c r="T1048" s="55"/>
      <c r="U1048" s="55"/>
      <c r="V1048" s="55"/>
      <c r="W1048" s="55">
        <v>194250.34</v>
      </c>
      <c r="X1048" s="55">
        <v>1</v>
      </c>
      <c r="Y1048" s="55">
        <v>194250.34</v>
      </c>
      <c r="Z1048" s="55"/>
      <c r="AA1048" s="55"/>
      <c r="AB1048" s="55"/>
    </row>
    <row r="1049" spans="1:28">
      <c r="A1049" s="55">
        <v>50</v>
      </c>
      <c r="B1049" s="55">
        <v>0</v>
      </c>
      <c r="C1049" s="55">
        <v>0</v>
      </c>
      <c r="D1049" s="55">
        <v>1</v>
      </c>
      <c r="E1049" s="55">
        <v>230</v>
      </c>
      <c r="F1049" s="55">
        <f>ROUND(Source!BA1029,O1049)</f>
        <v>0</v>
      </c>
      <c r="G1049" s="55" t="s">
        <v>198</v>
      </c>
      <c r="H1049" s="55" t="s">
        <v>199</v>
      </c>
      <c r="I1049" s="55"/>
      <c r="J1049" s="55"/>
      <c r="K1049" s="55">
        <v>230</v>
      </c>
      <c r="L1049" s="55">
        <v>19</v>
      </c>
      <c r="M1049" s="55">
        <v>3</v>
      </c>
      <c r="N1049" s="55"/>
      <c r="O1049" s="55">
        <v>2</v>
      </c>
      <c r="P1049" s="55"/>
      <c r="Q1049" s="55"/>
      <c r="R1049" s="55"/>
      <c r="S1049" s="55"/>
      <c r="T1049" s="55"/>
      <c r="U1049" s="55"/>
      <c r="V1049" s="55"/>
      <c r="W1049" s="55">
        <v>0</v>
      </c>
      <c r="X1049" s="55">
        <v>1</v>
      </c>
      <c r="Y1049" s="55">
        <v>0</v>
      </c>
      <c r="Z1049" s="55"/>
      <c r="AA1049" s="55"/>
      <c r="AB1049" s="55"/>
    </row>
    <row r="1050" spans="1:28">
      <c r="A1050" s="55">
        <v>50</v>
      </c>
      <c r="B1050" s="55">
        <v>0</v>
      </c>
      <c r="C1050" s="55">
        <v>0</v>
      </c>
      <c r="D1050" s="55">
        <v>1</v>
      </c>
      <c r="E1050" s="55">
        <v>206</v>
      </c>
      <c r="F1050" s="55">
        <f>ROUND(Source!T1029,O1050)</f>
        <v>0</v>
      </c>
      <c r="G1050" s="55" t="s">
        <v>200</v>
      </c>
      <c r="H1050" s="55" t="s">
        <v>201</v>
      </c>
      <c r="I1050" s="55"/>
      <c r="J1050" s="55"/>
      <c r="K1050" s="55">
        <v>206</v>
      </c>
      <c r="L1050" s="55">
        <v>20</v>
      </c>
      <c r="M1050" s="55">
        <v>3</v>
      </c>
      <c r="N1050" s="55"/>
      <c r="O1050" s="55">
        <v>2</v>
      </c>
      <c r="P1050" s="55"/>
      <c r="Q1050" s="55"/>
      <c r="R1050" s="55"/>
      <c r="S1050" s="55"/>
      <c r="T1050" s="55"/>
      <c r="U1050" s="55"/>
      <c r="V1050" s="55"/>
      <c r="W1050" s="55">
        <v>0</v>
      </c>
      <c r="X1050" s="55">
        <v>1</v>
      </c>
      <c r="Y1050" s="55">
        <v>0</v>
      </c>
      <c r="Z1050" s="55"/>
      <c r="AA1050" s="55"/>
      <c r="AB1050" s="55"/>
    </row>
    <row r="1051" spans="1:28">
      <c r="A1051" s="55">
        <v>50</v>
      </c>
      <c r="B1051" s="55">
        <v>0</v>
      </c>
      <c r="C1051" s="55">
        <v>0</v>
      </c>
      <c r="D1051" s="55">
        <v>1</v>
      </c>
      <c r="E1051" s="55">
        <v>207</v>
      </c>
      <c r="F1051" s="55">
        <f>Source!U1029</f>
        <v>57.5</v>
      </c>
      <c r="G1051" s="55" t="s">
        <v>202</v>
      </c>
      <c r="H1051" s="55" t="s">
        <v>203</v>
      </c>
      <c r="I1051" s="55"/>
      <c r="J1051" s="55"/>
      <c r="K1051" s="55">
        <v>207</v>
      </c>
      <c r="L1051" s="55">
        <v>21</v>
      </c>
      <c r="M1051" s="55">
        <v>3</v>
      </c>
      <c r="N1051" s="55"/>
      <c r="O1051" s="55">
        <v>-1</v>
      </c>
      <c r="P1051" s="55"/>
      <c r="Q1051" s="55"/>
      <c r="R1051" s="55"/>
      <c r="S1051" s="55"/>
      <c r="T1051" s="55"/>
      <c r="U1051" s="55"/>
      <c r="V1051" s="55"/>
      <c r="W1051" s="55">
        <v>57.5</v>
      </c>
      <c r="X1051" s="55">
        <v>1</v>
      </c>
      <c r="Y1051" s="55">
        <v>57.5</v>
      </c>
      <c r="Z1051" s="55"/>
      <c r="AA1051" s="55"/>
      <c r="AB1051" s="55"/>
    </row>
    <row r="1052" spans="1:28">
      <c r="A1052" s="55">
        <v>50</v>
      </c>
      <c r="B1052" s="55">
        <v>0</v>
      </c>
      <c r="C1052" s="55">
        <v>0</v>
      </c>
      <c r="D1052" s="55">
        <v>1</v>
      </c>
      <c r="E1052" s="55">
        <v>208</v>
      </c>
      <c r="F1052" s="55">
        <f>Source!V1029</f>
        <v>0</v>
      </c>
      <c r="G1052" s="55" t="s">
        <v>204</v>
      </c>
      <c r="H1052" s="55" t="s">
        <v>205</v>
      </c>
      <c r="I1052" s="55"/>
      <c r="J1052" s="55"/>
      <c r="K1052" s="55">
        <v>208</v>
      </c>
      <c r="L1052" s="55">
        <v>22</v>
      </c>
      <c r="M1052" s="55">
        <v>3</v>
      </c>
      <c r="N1052" s="55"/>
      <c r="O1052" s="55">
        <v>-1</v>
      </c>
      <c r="P1052" s="55"/>
      <c r="Q1052" s="55"/>
      <c r="R1052" s="55"/>
      <c r="S1052" s="55"/>
      <c r="T1052" s="55"/>
      <c r="U1052" s="55"/>
      <c r="V1052" s="55"/>
      <c r="W1052" s="55">
        <v>0</v>
      </c>
      <c r="X1052" s="55">
        <v>1</v>
      </c>
      <c r="Y1052" s="55">
        <v>0</v>
      </c>
      <c r="Z1052" s="55"/>
      <c r="AA1052" s="55"/>
      <c r="AB1052" s="55"/>
    </row>
    <row r="1053" spans="1:28">
      <c r="A1053" s="55">
        <v>50</v>
      </c>
      <c r="B1053" s="55">
        <v>0</v>
      </c>
      <c r="C1053" s="55">
        <v>0</v>
      </c>
      <c r="D1053" s="55">
        <v>1</v>
      </c>
      <c r="E1053" s="55">
        <v>209</v>
      </c>
      <c r="F1053" s="55">
        <f>ROUND(Source!W1029,O1053)</f>
        <v>0</v>
      </c>
      <c r="G1053" s="55" t="s">
        <v>206</v>
      </c>
      <c r="H1053" s="55" t="s">
        <v>207</v>
      </c>
      <c r="I1053" s="55"/>
      <c r="J1053" s="55"/>
      <c r="K1053" s="55">
        <v>209</v>
      </c>
      <c r="L1053" s="55">
        <v>23</v>
      </c>
      <c r="M1053" s="55">
        <v>3</v>
      </c>
      <c r="N1053" s="55"/>
      <c r="O1053" s="55">
        <v>2</v>
      </c>
      <c r="P1053" s="55"/>
      <c r="Q1053" s="55"/>
      <c r="R1053" s="55"/>
      <c r="S1053" s="55"/>
      <c r="T1053" s="55"/>
      <c r="U1053" s="55"/>
      <c r="V1053" s="55"/>
      <c r="W1053" s="55">
        <v>0</v>
      </c>
      <c r="X1053" s="55">
        <v>1</v>
      </c>
      <c r="Y1053" s="55">
        <v>0</v>
      </c>
      <c r="Z1053" s="55"/>
      <c r="AA1053" s="55"/>
      <c r="AB1053" s="55"/>
    </row>
    <row r="1054" spans="1:28">
      <c r="A1054" s="55">
        <v>50</v>
      </c>
      <c r="B1054" s="55">
        <v>0</v>
      </c>
      <c r="C1054" s="55">
        <v>0</v>
      </c>
      <c r="D1054" s="55">
        <v>1</v>
      </c>
      <c r="E1054" s="55">
        <v>233</v>
      </c>
      <c r="F1054" s="55">
        <f>ROUND(Source!BD1029,O1054)</f>
        <v>0</v>
      </c>
      <c r="G1054" s="55" t="s">
        <v>208</v>
      </c>
      <c r="H1054" s="55" t="s">
        <v>209</v>
      </c>
      <c r="I1054" s="55"/>
      <c r="J1054" s="55"/>
      <c r="K1054" s="55">
        <v>233</v>
      </c>
      <c r="L1054" s="55">
        <v>24</v>
      </c>
      <c r="M1054" s="55">
        <v>3</v>
      </c>
      <c r="N1054" s="55"/>
      <c r="O1054" s="55">
        <v>2</v>
      </c>
      <c r="P1054" s="55"/>
      <c r="Q1054" s="55"/>
      <c r="R1054" s="55"/>
      <c r="S1054" s="55"/>
      <c r="T1054" s="55"/>
      <c r="U1054" s="55"/>
      <c r="V1054" s="55"/>
      <c r="W1054" s="55">
        <v>0</v>
      </c>
      <c r="X1054" s="55">
        <v>1</v>
      </c>
      <c r="Y1054" s="55">
        <v>0</v>
      </c>
      <c r="Z1054" s="55"/>
      <c r="AA1054" s="55"/>
      <c r="AB1054" s="55"/>
    </row>
    <row r="1055" spans="1:28">
      <c r="A1055" s="55">
        <v>50</v>
      </c>
      <c r="B1055" s="55">
        <v>0</v>
      </c>
      <c r="C1055" s="55">
        <v>0</v>
      </c>
      <c r="D1055" s="55">
        <v>1</v>
      </c>
      <c r="E1055" s="55">
        <v>210</v>
      </c>
      <c r="F1055" s="55">
        <f>ROUND(Source!X1029,O1055)</f>
        <v>11032</v>
      </c>
      <c r="G1055" s="55" t="s">
        <v>210</v>
      </c>
      <c r="H1055" s="55" t="s">
        <v>211</v>
      </c>
      <c r="I1055" s="55"/>
      <c r="J1055" s="55"/>
      <c r="K1055" s="55">
        <v>210</v>
      </c>
      <c r="L1055" s="55">
        <v>25</v>
      </c>
      <c r="M1055" s="55">
        <v>3</v>
      </c>
      <c r="N1055" s="55"/>
      <c r="O1055" s="55">
        <v>2</v>
      </c>
      <c r="P1055" s="55"/>
      <c r="Q1055" s="55"/>
      <c r="R1055" s="55"/>
      <c r="S1055" s="55"/>
      <c r="T1055" s="55"/>
      <c r="U1055" s="55"/>
      <c r="V1055" s="55"/>
      <c r="W1055" s="55">
        <v>11032</v>
      </c>
      <c r="X1055" s="55">
        <v>1</v>
      </c>
      <c r="Y1055" s="55">
        <v>11032</v>
      </c>
      <c r="Z1055" s="55"/>
      <c r="AA1055" s="55"/>
      <c r="AB1055" s="55"/>
    </row>
    <row r="1056" spans="1:28">
      <c r="A1056" s="55">
        <v>50</v>
      </c>
      <c r="B1056" s="55">
        <v>0</v>
      </c>
      <c r="C1056" s="55">
        <v>0</v>
      </c>
      <c r="D1056" s="55">
        <v>1</v>
      </c>
      <c r="E1056" s="55">
        <v>211</v>
      </c>
      <c r="F1056" s="55">
        <f>ROUND(Source!Y1029,O1056)</f>
        <v>1576</v>
      </c>
      <c r="G1056" s="55" t="s">
        <v>212</v>
      </c>
      <c r="H1056" s="55" t="s">
        <v>213</v>
      </c>
      <c r="I1056" s="55"/>
      <c r="J1056" s="55"/>
      <c r="K1056" s="55">
        <v>211</v>
      </c>
      <c r="L1056" s="55">
        <v>26</v>
      </c>
      <c r="M1056" s="55">
        <v>3</v>
      </c>
      <c r="N1056" s="55"/>
      <c r="O1056" s="55">
        <v>2</v>
      </c>
      <c r="P1056" s="55"/>
      <c r="Q1056" s="55"/>
      <c r="R1056" s="55"/>
      <c r="S1056" s="55"/>
      <c r="T1056" s="55"/>
      <c r="U1056" s="55"/>
      <c r="V1056" s="55"/>
      <c r="W1056" s="55">
        <v>1576</v>
      </c>
      <c r="X1056" s="55">
        <v>1</v>
      </c>
      <c r="Y1056" s="55">
        <v>1576</v>
      </c>
      <c r="Z1056" s="55"/>
      <c r="AA1056" s="55"/>
      <c r="AB1056" s="55"/>
    </row>
    <row r="1057" spans="1:245">
      <c r="A1057" s="55">
        <v>50</v>
      </c>
      <c r="B1057" s="55">
        <v>0</v>
      </c>
      <c r="C1057" s="55">
        <v>0</v>
      </c>
      <c r="D1057" s="55">
        <v>1</v>
      </c>
      <c r="E1057" s="55">
        <v>224</v>
      </c>
      <c r="F1057" s="55">
        <f>ROUND(Source!AR1029,O1057)</f>
        <v>194250.34</v>
      </c>
      <c r="G1057" s="55" t="s">
        <v>214</v>
      </c>
      <c r="H1057" s="55" t="s">
        <v>215</v>
      </c>
      <c r="I1057" s="55"/>
      <c r="J1057" s="55"/>
      <c r="K1057" s="55">
        <v>224</v>
      </c>
      <c r="L1057" s="55">
        <v>27</v>
      </c>
      <c r="M1057" s="55">
        <v>3</v>
      </c>
      <c r="N1057" s="55"/>
      <c r="O1057" s="55">
        <v>2</v>
      </c>
      <c r="P1057" s="55"/>
      <c r="Q1057" s="55"/>
      <c r="R1057" s="55"/>
      <c r="S1057" s="55"/>
      <c r="T1057" s="55"/>
      <c r="U1057" s="55"/>
      <c r="V1057" s="55"/>
      <c r="W1057" s="55">
        <v>194250.34</v>
      </c>
      <c r="X1057" s="55">
        <v>1</v>
      </c>
      <c r="Y1057" s="55">
        <v>194250.34</v>
      </c>
      <c r="Z1057" s="55"/>
      <c r="AA1057" s="55"/>
      <c r="AB1057" s="55"/>
    </row>
    <row r="1058" spans="1:245">
      <c r="A1058" s="55">
        <v>50</v>
      </c>
      <c r="B1058" s="55">
        <v>1</v>
      </c>
      <c r="C1058" s="55">
        <v>0</v>
      </c>
      <c r="D1058" s="55">
        <v>2</v>
      </c>
      <c r="E1058" s="55">
        <v>0</v>
      </c>
      <c r="F1058" s="55">
        <f>ROUND(F1057,O1058)</f>
        <v>194250.34</v>
      </c>
      <c r="G1058" s="55" t="s">
        <v>216</v>
      </c>
      <c r="H1058" s="55" t="s">
        <v>217</v>
      </c>
      <c r="I1058" s="55"/>
      <c r="J1058" s="55"/>
      <c r="K1058" s="55">
        <v>212</v>
      </c>
      <c r="L1058" s="55">
        <v>28</v>
      </c>
      <c r="M1058" s="55">
        <v>0</v>
      </c>
      <c r="N1058" s="55"/>
      <c r="O1058" s="55">
        <v>2</v>
      </c>
      <c r="P1058" s="55"/>
      <c r="Q1058" s="55"/>
      <c r="R1058" s="55"/>
      <c r="S1058" s="55"/>
      <c r="T1058" s="55"/>
      <c r="U1058" s="55"/>
      <c r="V1058" s="55"/>
      <c r="W1058" s="55">
        <v>194250.34</v>
      </c>
      <c r="X1058" s="55">
        <v>1</v>
      </c>
      <c r="Y1058" s="55">
        <v>194250.34</v>
      </c>
      <c r="Z1058" s="55"/>
      <c r="AA1058" s="55"/>
      <c r="AB1058" s="55"/>
    </row>
    <row r="1059" spans="1:245">
      <c r="A1059" s="55">
        <v>50</v>
      </c>
      <c r="B1059" s="55">
        <v>1</v>
      </c>
      <c r="C1059" s="55">
        <v>0</v>
      </c>
      <c r="D1059" s="55">
        <v>2</v>
      </c>
      <c r="E1059" s="55">
        <v>0</v>
      </c>
      <c r="F1059" s="55">
        <f>ROUND(F1058*0.2,O1059)</f>
        <v>38850.07</v>
      </c>
      <c r="G1059" s="55" t="s">
        <v>218</v>
      </c>
      <c r="H1059" s="55" t="s">
        <v>219</v>
      </c>
      <c r="I1059" s="55"/>
      <c r="J1059" s="55"/>
      <c r="K1059" s="55">
        <v>212</v>
      </c>
      <c r="L1059" s="55">
        <v>29</v>
      </c>
      <c r="M1059" s="55">
        <v>0</v>
      </c>
      <c r="N1059" s="55"/>
      <c r="O1059" s="55">
        <v>2</v>
      </c>
      <c r="P1059" s="55"/>
      <c r="Q1059" s="55"/>
      <c r="R1059" s="55"/>
      <c r="S1059" s="55"/>
      <c r="T1059" s="55"/>
      <c r="U1059" s="55"/>
      <c r="V1059" s="55"/>
      <c r="W1059" s="55">
        <v>38850.07</v>
      </c>
      <c r="X1059" s="55">
        <v>1</v>
      </c>
      <c r="Y1059" s="55">
        <v>38850.07</v>
      </c>
      <c r="Z1059" s="55"/>
      <c r="AA1059" s="55"/>
      <c r="AB1059" s="55"/>
    </row>
    <row r="1060" spans="1:245">
      <c r="A1060" s="55">
        <v>50</v>
      </c>
      <c r="B1060" s="55">
        <v>1</v>
      </c>
      <c r="C1060" s="55">
        <v>0</v>
      </c>
      <c r="D1060" s="55">
        <v>2</v>
      </c>
      <c r="E1060" s="55">
        <v>213</v>
      </c>
      <c r="F1060" s="55">
        <f>ROUND(F1058+F1059,O1060)</f>
        <v>233100.41</v>
      </c>
      <c r="G1060" s="55" t="s">
        <v>220</v>
      </c>
      <c r="H1060" s="55" t="s">
        <v>214</v>
      </c>
      <c r="I1060" s="55"/>
      <c r="J1060" s="55"/>
      <c r="K1060" s="55">
        <v>212</v>
      </c>
      <c r="L1060" s="55">
        <v>30</v>
      </c>
      <c r="M1060" s="55">
        <v>0</v>
      </c>
      <c r="N1060" s="55"/>
      <c r="O1060" s="55">
        <v>2</v>
      </c>
      <c r="P1060" s="55"/>
      <c r="Q1060" s="55"/>
      <c r="R1060" s="55"/>
      <c r="S1060" s="55"/>
      <c r="T1060" s="55"/>
      <c r="U1060" s="55"/>
      <c r="V1060" s="55"/>
      <c r="W1060" s="55">
        <v>233100.41</v>
      </c>
      <c r="X1060" s="55">
        <v>1</v>
      </c>
      <c r="Y1060" s="55">
        <v>233100.41</v>
      </c>
      <c r="Z1060" s="55"/>
      <c r="AA1060" s="55"/>
      <c r="AB1060" s="55"/>
    </row>
    <row r="1061" spans="1:245">
      <c r="A1061" s="55">
        <v>50</v>
      </c>
      <c r="B1061" s="55">
        <v>1</v>
      </c>
      <c r="C1061" s="55">
        <v>0</v>
      </c>
      <c r="D1061" s="55">
        <v>2</v>
      </c>
      <c r="E1061" s="55">
        <v>0</v>
      </c>
      <c r="F1061" s="55">
        <f>ROUND(F1060*0.5857501461,O1061)</f>
        <v>136538.6</v>
      </c>
      <c r="G1061" s="55" t="s">
        <v>221</v>
      </c>
      <c r="H1061" s="55" t="s">
        <v>222</v>
      </c>
      <c r="I1061" s="55"/>
      <c r="J1061" s="55"/>
      <c r="K1061" s="55">
        <v>212</v>
      </c>
      <c r="L1061" s="55">
        <v>31</v>
      </c>
      <c r="M1061" s="55">
        <v>0</v>
      </c>
      <c r="N1061" s="55"/>
      <c r="O1061" s="55">
        <v>2</v>
      </c>
      <c r="P1061" s="55"/>
      <c r="Q1061" s="55"/>
      <c r="R1061" s="55"/>
      <c r="S1061" s="55"/>
      <c r="T1061" s="55"/>
      <c r="U1061" s="55"/>
      <c r="V1061" s="55"/>
      <c r="W1061" s="55">
        <v>136538.6</v>
      </c>
      <c r="X1061" s="55">
        <v>1</v>
      </c>
      <c r="Y1061" s="55">
        <v>136538.6</v>
      </c>
      <c r="Z1061" s="55"/>
      <c r="AA1061" s="55"/>
      <c r="AB1061" s="55"/>
    </row>
    <row r="1063" spans="1:245">
      <c r="A1063" s="52">
        <v>5</v>
      </c>
      <c r="B1063" s="52">
        <v>1</v>
      </c>
      <c r="C1063" s="52"/>
      <c r="D1063" s="52">
        <f>ROW(A1072)</f>
        <v>1072</v>
      </c>
      <c r="E1063" s="52"/>
      <c r="F1063" s="52" t="s">
        <v>140</v>
      </c>
      <c r="G1063" s="52" t="s">
        <v>230</v>
      </c>
      <c r="H1063" s="52"/>
      <c r="I1063" s="52">
        <v>0</v>
      </c>
      <c r="J1063" s="52"/>
      <c r="K1063" s="52">
        <v>-1</v>
      </c>
      <c r="L1063" s="52"/>
      <c r="M1063" s="52"/>
      <c r="N1063" s="52"/>
      <c r="O1063" s="52"/>
      <c r="P1063" s="52"/>
      <c r="Q1063" s="52"/>
      <c r="R1063" s="52"/>
      <c r="S1063" s="52">
        <v>0</v>
      </c>
      <c r="T1063" s="52"/>
      <c r="U1063" s="52"/>
      <c r="V1063" s="52">
        <v>0</v>
      </c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  <c r="BE1063" s="52"/>
      <c r="BF1063" s="52"/>
      <c r="BG1063" s="52"/>
      <c r="BH1063" s="52"/>
      <c r="BI1063" s="52"/>
      <c r="BJ1063" s="52"/>
      <c r="BK1063" s="52"/>
      <c r="BL1063" s="52"/>
      <c r="BM1063" s="52"/>
      <c r="BN1063" s="52"/>
      <c r="BO1063" s="52"/>
      <c r="BP1063" s="52"/>
      <c r="BQ1063" s="52"/>
      <c r="BR1063" s="52"/>
      <c r="BS1063" s="52"/>
      <c r="BT1063" s="52"/>
      <c r="BU1063" s="52"/>
      <c r="BV1063" s="52"/>
      <c r="BW1063" s="52"/>
      <c r="BX1063" s="52">
        <v>0</v>
      </c>
      <c r="BY1063" s="52"/>
      <c r="BZ1063" s="52"/>
      <c r="CA1063" s="52"/>
      <c r="CB1063" s="52"/>
      <c r="CC1063" s="52"/>
      <c r="CD1063" s="52"/>
      <c r="CE1063" s="52"/>
      <c r="CF1063" s="52"/>
      <c r="CG1063" s="52"/>
      <c r="CH1063" s="52"/>
      <c r="CI1063" s="52"/>
      <c r="CJ1063" s="52">
        <v>0</v>
      </c>
    </row>
    <row r="1065" spans="1:245">
      <c r="A1065" s="53">
        <v>52</v>
      </c>
      <c r="B1065" s="53">
        <f t="shared" ref="B1065:G1065" si="992">B1072</f>
        <v>1</v>
      </c>
      <c r="C1065" s="53">
        <f t="shared" si="992"/>
        <v>5</v>
      </c>
      <c r="D1065" s="53">
        <f t="shared" si="992"/>
        <v>1063</v>
      </c>
      <c r="E1065" s="53">
        <f t="shared" si="992"/>
        <v>0</v>
      </c>
      <c r="F1065" s="53" t="str">
        <f t="shared" si="992"/>
        <v>Новый подраздел</v>
      </c>
      <c r="G1065" s="53" t="str">
        <f t="shared" si="992"/>
        <v>Замена бортового камня - 40,0 м.п.</v>
      </c>
      <c r="H1065" s="53"/>
      <c r="I1065" s="53"/>
      <c r="J1065" s="53"/>
      <c r="K1065" s="53"/>
      <c r="L1065" s="53"/>
      <c r="M1065" s="53"/>
      <c r="N1065" s="53"/>
      <c r="O1065" s="53">
        <f t="shared" ref="O1065:AT1065" si="993">O1072</f>
        <v>49026.99</v>
      </c>
      <c r="P1065" s="53">
        <f t="shared" si="993"/>
        <v>22982</v>
      </c>
      <c r="Q1065" s="53">
        <f t="shared" si="993"/>
        <v>20119.39</v>
      </c>
      <c r="R1065" s="53">
        <f t="shared" si="993"/>
        <v>11059.67</v>
      </c>
      <c r="S1065" s="53">
        <f t="shared" si="993"/>
        <v>5925.6</v>
      </c>
      <c r="T1065" s="53">
        <f t="shared" si="993"/>
        <v>0</v>
      </c>
      <c r="U1065" s="53">
        <f t="shared" si="993"/>
        <v>26.400000000000002</v>
      </c>
      <c r="V1065" s="53">
        <f t="shared" si="993"/>
        <v>0</v>
      </c>
      <c r="W1065" s="53">
        <f t="shared" si="993"/>
        <v>0</v>
      </c>
      <c r="X1065" s="53">
        <f t="shared" si="993"/>
        <v>4147.92</v>
      </c>
      <c r="Y1065" s="53">
        <f t="shared" si="993"/>
        <v>592.55999999999995</v>
      </c>
      <c r="Z1065" s="53">
        <f t="shared" si="993"/>
        <v>0</v>
      </c>
      <c r="AA1065" s="53">
        <f t="shared" si="993"/>
        <v>0</v>
      </c>
      <c r="AB1065" s="53">
        <f t="shared" si="993"/>
        <v>49026.99</v>
      </c>
      <c r="AC1065" s="53">
        <f t="shared" si="993"/>
        <v>22982</v>
      </c>
      <c r="AD1065" s="53">
        <f t="shared" si="993"/>
        <v>20119.39</v>
      </c>
      <c r="AE1065" s="53">
        <f t="shared" si="993"/>
        <v>11059.67</v>
      </c>
      <c r="AF1065" s="53">
        <f t="shared" si="993"/>
        <v>5925.6</v>
      </c>
      <c r="AG1065" s="53">
        <f t="shared" si="993"/>
        <v>0</v>
      </c>
      <c r="AH1065" s="53">
        <f t="shared" si="993"/>
        <v>26.400000000000002</v>
      </c>
      <c r="AI1065" s="53">
        <f t="shared" si="993"/>
        <v>0</v>
      </c>
      <c r="AJ1065" s="53">
        <f t="shared" si="993"/>
        <v>0</v>
      </c>
      <c r="AK1065" s="53">
        <f t="shared" si="993"/>
        <v>4147.92</v>
      </c>
      <c r="AL1065" s="53">
        <f t="shared" si="993"/>
        <v>592.55999999999995</v>
      </c>
      <c r="AM1065" s="53">
        <f t="shared" si="993"/>
        <v>0</v>
      </c>
      <c r="AN1065" s="53">
        <f t="shared" si="993"/>
        <v>0</v>
      </c>
      <c r="AO1065" s="53">
        <f t="shared" si="993"/>
        <v>0</v>
      </c>
      <c r="AP1065" s="53">
        <f t="shared" si="993"/>
        <v>0</v>
      </c>
      <c r="AQ1065" s="53">
        <f t="shared" si="993"/>
        <v>0</v>
      </c>
      <c r="AR1065" s="53">
        <f t="shared" si="993"/>
        <v>58649.93</v>
      </c>
      <c r="AS1065" s="53">
        <f t="shared" si="993"/>
        <v>0</v>
      </c>
      <c r="AT1065" s="53">
        <f t="shared" si="993"/>
        <v>0</v>
      </c>
      <c r="AU1065" s="53">
        <f t="shared" ref="AU1065:BZ1065" si="994">AU1072</f>
        <v>58649.93</v>
      </c>
      <c r="AV1065" s="53">
        <f t="shared" si="994"/>
        <v>22982</v>
      </c>
      <c r="AW1065" s="53">
        <f t="shared" si="994"/>
        <v>22982</v>
      </c>
      <c r="AX1065" s="53">
        <f t="shared" si="994"/>
        <v>0</v>
      </c>
      <c r="AY1065" s="53">
        <f t="shared" si="994"/>
        <v>22982</v>
      </c>
      <c r="AZ1065" s="53">
        <f t="shared" si="994"/>
        <v>0</v>
      </c>
      <c r="BA1065" s="53">
        <f t="shared" si="994"/>
        <v>0</v>
      </c>
      <c r="BB1065" s="53">
        <f t="shared" si="994"/>
        <v>0</v>
      </c>
      <c r="BC1065" s="53">
        <f t="shared" si="994"/>
        <v>0</v>
      </c>
      <c r="BD1065" s="53">
        <f t="shared" si="994"/>
        <v>0</v>
      </c>
      <c r="BE1065" s="53">
        <f t="shared" si="994"/>
        <v>0</v>
      </c>
      <c r="BF1065" s="53">
        <f t="shared" si="994"/>
        <v>0</v>
      </c>
      <c r="BG1065" s="53">
        <f t="shared" si="994"/>
        <v>0</v>
      </c>
      <c r="BH1065" s="53">
        <f t="shared" si="994"/>
        <v>0</v>
      </c>
      <c r="BI1065" s="53">
        <f t="shared" si="994"/>
        <v>0</v>
      </c>
      <c r="BJ1065" s="53">
        <f t="shared" si="994"/>
        <v>0</v>
      </c>
      <c r="BK1065" s="53">
        <f t="shared" si="994"/>
        <v>0</v>
      </c>
      <c r="BL1065" s="53">
        <f t="shared" si="994"/>
        <v>0</v>
      </c>
      <c r="BM1065" s="53">
        <f t="shared" si="994"/>
        <v>0</v>
      </c>
      <c r="BN1065" s="53">
        <f t="shared" si="994"/>
        <v>0</v>
      </c>
      <c r="BO1065" s="53">
        <f t="shared" si="994"/>
        <v>0</v>
      </c>
      <c r="BP1065" s="53">
        <f t="shared" si="994"/>
        <v>0</v>
      </c>
      <c r="BQ1065" s="53">
        <f t="shared" si="994"/>
        <v>0</v>
      </c>
      <c r="BR1065" s="53">
        <f t="shared" si="994"/>
        <v>0</v>
      </c>
      <c r="BS1065" s="53">
        <f t="shared" si="994"/>
        <v>0</v>
      </c>
      <c r="BT1065" s="53">
        <f t="shared" si="994"/>
        <v>0</v>
      </c>
      <c r="BU1065" s="53">
        <f t="shared" si="994"/>
        <v>0</v>
      </c>
      <c r="BV1065" s="53">
        <f t="shared" si="994"/>
        <v>0</v>
      </c>
      <c r="BW1065" s="53">
        <f t="shared" si="994"/>
        <v>0</v>
      </c>
      <c r="BX1065" s="53">
        <f t="shared" si="994"/>
        <v>0</v>
      </c>
      <c r="BY1065" s="53">
        <f t="shared" si="994"/>
        <v>0</v>
      </c>
      <c r="BZ1065" s="53">
        <f t="shared" si="994"/>
        <v>0</v>
      </c>
      <c r="CA1065" s="53">
        <f t="shared" ref="CA1065:DF1065" si="995">CA1072</f>
        <v>58649.93</v>
      </c>
      <c r="CB1065" s="53">
        <f t="shared" si="995"/>
        <v>0</v>
      </c>
      <c r="CC1065" s="53">
        <f t="shared" si="995"/>
        <v>0</v>
      </c>
      <c r="CD1065" s="53">
        <f t="shared" si="995"/>
        <v>58649.93</v>
      </c>
      <c r="CE1065" s="53">
        <f t="shared" si="995"/>
        <v>22982</v>
      </c>
      <c r="CF1065" s="53">
        <f t="shared" si="995"/>
        <v>22982</v>
      </c>
      <c r="CG1065" s="53">
        <f t="shared" si="995"/>
        <v>0</v>
      </c>
      <c r="CH1065" s="53">
        <f t="shared" si="995"/>
        <v>22982</v>
      </c>
      <c r="CI1065" s="53">
        <f t="shared" si="995"/>
        <v>0</v>
      </c>
      <c r="CJ1065" s="53">
        <f t="shared" si="995"/>
        <v>0</v>
      </c>
      <c r="CK1065" s="53">
        <f t="shared" si="995"/>
        <v>0</v>
      </c>
      <c r="CL1065" s="53">
        <f t="shared" si="995"/>
        <v>0</v>
      </c>
      <c r="CM1065" s="53">
        <f t="shared" si="995"/>
        <v>0</v>
      </c>
      <c r="CN1065" s="53">
        <f t="shared" si="995"/>
        <v>0</v>
      </c>
      <c r="CO1065" s="53">
        <f t="shared" si="995"/>
        <v>0</v>
      </c>
      <c r="CP1065" s="53">
        <f t="shared" si="995"/>
        <v>0</v>
      </c>
      <c r="CQ1065" s="53">
        <f t="shared" si="995"/>
        <v>0</v>
      </c>
      <c r="CR1065" s="53">
        <f t="shared" si="995"/>
        <v>0</v>
      </c>
      <c r="CS1065" s="53">
        <f t="shared" si="995"/>
        <v>0</v>
      </c>
      <c r="CT1065" s="53">
        <f t="shared" si="995"/>
        <v>0</v>
      </c>
      <c r="CU1065" s="53">
        <f t="shared" si="995"/>
        <v>0</v>
      </c>
      <c r="CV1065" s="53">
        <f t="shared" si="995"/>
        <v>0</v>
      </c>
      <c r="CW1065" s="53">
        <f t="shared" si="995"/>
        <v>0</v>
      </c>
      <c r="CX1065" s="53">
        <f t="shared" si="995"/>
        <v>0</v>
      </c>
      <c r="CY1065" s="53">
        <f t="shared" si="995"/>
        <v>0</v>
      </c>
      <c r="CZ1065" s="53">
        <f t="shared" si="995"/>
        <v>0</v>
      </c>
      <c r="DA1065" s="53">
        <f t="shared" si="995"/>
        <v>0</v>
      </c>
      <c r="DB1065" s="53">
        <f t="shared" si="995"/>
        <v>0</v>
      </c>
      <c r="DC1065" s="53">
        <f t="shared" si="995"/>
        <v>0</v>
      </c>
      <c r="DD1065" s="53">
        <f t="shared" si="995"/>
        <v>0</v>
      </c>
      <c r="DE1065" s="53">
        <f t="shared" si="995"/>
        <v>0</v>
      </c>
      <c r="DF1065" s="53">
        <f t="shared" si="995"/>
        <v>0</v>
      </c>
      <c r="DG1065" s="54">
        <f t="shared" ref="DG1065:EL1065" si="996">DG1072</f>
        <v>0</v>
      </c>
      <c r="DH1065" s="54">
        <f t="shared" si="996"/>
        <v>0</v>
      </c>
      <c r="DI1065" s="54">
        <f t="shared" si="996"/>
        <v>0</v>
      </c>
      <c r="DJ1065" s="54">
        <f t="shared" si="996"/>
        <v>0</v>
      </c>
      <c r="DK1065" s="54">
        <f t="shared" si="996"/>
        <v>0</v>
      </c>
      <c r="DL1065" s="54">
        <f t="shared" si="996"/>
        <v>0</v>
      </c>
      <c r="DM1065" s="54">
        <f t="shared" si="996"/>
        <v>0</v>
      </c>
      <c r="DN1065" s="54">
        <f t="shared" si="996"/>
        <v>0</v>
      </c>
      <c r="DO1065" s="54">
        <f t="shared" si="996"/>
        <v>0</v>
      </c>
      <c r="DP1065" s="54">
        <f t="shared" si="996"/>
        <v>0</v>
      </c>
      <c r="DQ1065" s="54">
        <f t="shared" si="996"/>
        <v>0</v>
      </c>
      <c r="DR1065" s="54">
        <f t="shared" si="996"/>
        <v>0</v>
      </c>
      <c r="DS1065" s="54">
        <f t="shared" si="996"/>
        <v>0</v>
      </c>
      <c r="DT1065" s="54">
        <f t="shared" si="996"/>
        <v>0</v>
      </c>
      <c r="DU1065" s="54">
        <f t="shared" si="996"/>
        <v>0</v>
      </c>
      <c r="DV1065" s="54">
        <f t="shared" si="996"/>
        <v>0</v>
      </c>
      <c r="DW1065" s="54">
        <f t="shared" si="996"/>
        <v>0</v>
      </c>
      <c r="DX1065" s="54">
        <f t="shared" si="996"/>
        <v>0</v>
      </c>
      <c r="DY1065" s="54">
        <f t="shared" si="996"/>
        <v>0</v>
      </c>
      <c r="DZ1065" s="54">
        <f t="shared" si="996"/>
        <v>0</v>
      </c>
      <c r="EA1065" s="54">
        <f t="shared" si="996"/>
        <v>0</v>
      </c>
      <c r="EB1065" s="54">
        <f t="shared" si="996"/>
        <v>0</v>
      </c>
      <c r="EC1065" s="54">
        <f t="shared" si="996"/>
        <v>0</v>
      </c>
      <c r="ED1065" s="54">
        <f t="shared" si="996"/>
        <v>0</v>
      </c>
      <c r="EE1065" s="54">
        <f t="shared" si="996"/>
        <v>0</v>
      </c>
      <c r="EF1065" s="54">
        <f t="shared" si="996"/>
        <v>0</v>
      </c>
      <c r="EG1065" s="54">
        <f t="shared" si="996"/>
        <v>0</v>
      </c>
      <c r="EH1065" s="54">
        <f t="shared" si="996"/>
        <v>0</v>
      </c>
      <c r="EI1065" s="54">
        <f t="shared" si="996"/>
        <v>0</v>
      </c>
      <c r="EJ1065" s="54">
        <f t="shared" si="996"/>
        <v>0</v>
      </c>
      <c r="EK1065" s="54">
        <f t="shared" si="996"/>
        <v>0</v>
      </c>
      <c r="EL1065" s="54">
        <f t="shared" si="996"/>
        <v>0</v>
      </c>
      <c r="EM1065" s="54">
        <f t="shared" ref="EM1065:FR1065" si="997">EM1072</f>
        <v>0</v>
      </c>
      <c r="EN1065" s="54">
        <f t="shared" si="997"/>
        <v>0</v>
      </c>
      <c r="EO1065" s="54">
        <f t="shared" si="997"/>
        <v>0</v>
      </c>
      <c r="EP1065" s="54">
        <f t="shared" si="997"/>
        <v>0</v>
      </c>
      <c r="EQ1065" s="54">
        <f t="shared" si="997"/>
        <v>0</v>
      </c>
      <c r="ER1065" s="54">
        <f t="shared" si="997"/>
        <v>0</v>
      </c>
      <c r="ES1065" s="54">
        <f t="shared" si="997"/>
        <v>0</v>
      </c>
      <c r="ET1065" s="54">
        <f t="shared" si="997"/>
        <v>0</v>
      </c>
      <c r="EU1065" s="54">
        <f t="shared" si="997"/>
        <v>0</v>
      </c>
      <c r="EV1065" s="54">
        <f t="shared" si="997"/>
        <v>0</v>
      </c>
      <c r="EW1065" s="54">
        <f t="shared" si="997"/>
        <v>0</v>
      </c>
      <c r="EX1065" s="54">
        <f t="shared" si="997"/>
        <v>0</v>
      </c>
      <c r="EY1065" s="54">
        <f t="shared" si="997"/>
        <v>0</v>
      </c>
      <c r="EZ1065" s="54">
        <f t="shared" si="997"/>
        <v>0</v>
      </c>
      <c r="FA1065" s="54">
        <f t="shared" si="997"/>
        <v>0</v>
      </c>
      <c r="FB1065" s="54">
        <f t="shared" si="997"/>
        <v>0</v>
      </c>
      <c r="FC1065" s="54">
        <f t="shared" si="997"/>
        <v>0</v>
      </c>
      <c r="FD1065" s="54">
        <f t="shared" si="997"/>
        <v>0</v>
      </c>
      <c r="FE1065" s="54">
        <f t="shared" si="997"/>
        <v>0</v>
      </c>
      <c r="FF1065" s="54">
        <f t="shared" si="997"/>
        <v>0</v>
      </c>
      <c r="FG1065" s="54">
        <f t="shared" si="997"/>
        <v>0</v>
      </c>
      <c r="FH1065" s="54">
        <f t="shared" si="997"/>
        <v>0</v>
      </c>
      <c r="FI1065" s="54">
        <f t="shared" si="997"/>
        <v>0</v>
      </c>
      <c r="FJ1065" s="54">
        <f t="shared" si="997"/>
        <v>0</v>
      </c>
      <c r="FK1065" s="54">
        <f t="shared" si="997"/>
        <v>0</v>
      </c>
      <c r="FL1065" s="54">
        <f t="shared" si="997"/>
        <v>0</v>
      </c>
      <c r="FM1065" s="54">
        <f t="shared" si="997"/>
        <v>0</v>
      </c>
      <c r="FN1065" s="54">
        <f t="shared" si="997"/>
        <v>0</v>
      </c>
      <c r="FO1065" s="54">
        <f t="shared" si="997"/>
        <v>0</v>
      </c>
      <c r="FP1065" s="54">
        <f t="shared" si="997"/>
        <v>0</v>
      </c>
      <c r="FQ1065" s="54">
        <f t="shared" si="997"/>
        <v>0</v>
      </c>
      <c r="FR1065" s="54">
        <f t="shared" si="997"/>
        <v>0</v>
      </c>
      <c r="FS1065" s="54">
        <f t="shared" ref="FS1065:GX1065" si="998">FS1072</f>
        <v>0</v>
      </c>
      <c r="FT1065" s="54">
        <f t="shared" si="998"/>
        <v>0</v>
      </c>
      <c r="FU1065" s="54">
        <f t="shared" si="998"/>
        <v>0</v>
      </c>
      <c r="FV1065" s="54">
        <f t="shared" si="998"/>
        <v>0</v>
      </c>
      <c r="FW1065" s="54">
        <f t="shared" si="998"/>
        <v>0</v>
      </c>
      <c r="FX1065" s="54">
        <f t="shared" si="998"/>
        <v>0</v>
      </c>
      <c r="FY1065" s="54">
        <f t="shared" si="998"/>
        <v>0</v>
      </c>
      <c r="FZ1065" s="54">
        <f t="shared" si="998"/>
        <v>0</v>
      </c>
      <c r="GA1065" s="54">
        <f t="shared" si="998"/>
        <v>0</v>
      </c>
      <c r="GB1065" s="54">
        <f t="shared" si="998"/>
        <v>0</v>
      </c>
      <c r="GC1065" s="54">
        <f t="shared" si="998"/>
        <v>0</v>
      </c>
      <c r="GD1065" s="54">
        <f t="shared" si="998"/>
        <v>0</v>
      </c>
      <c r="GE1065" s="54">
        <f t="shared" si="998"/>
        <v>0</v>
      </c>
      <c r="GF1065" s="54">
        <f t="shared" si="998"/>
        <v>0</v>
      </c>
      <c r="GG1065" s="54">
        <f t="shared" si="998"/>
        <v>0</v>
      </c>
      <c r="GH1065" s="54">
        <f t="shared" si="998"/>
        <v>0</v>
      </c>
      <c r="GI1065" s="54">
        <f t="shared" si="998"/>
        <v>0</v>
      </c>
      <c r="GJ1065" s="54">
        <f t="shared" si="998"/>
        <v>0</v>
      </c>
      <c r="GK1065" s="54">
        <f t="shared" si="998"/>
        <v>0</v>
      </c>
      <c r="GL1065" s="54">
        <f t="shared" si="998"/>
        <v>0</v>
      </c>
      <c r="GM1065" s="54">
        <f t="shared" si="998"/>
        <v>0</v>
      </c>
      <c r="GN1065" s="54">
        <f t="shared" si="998"/>
        <v>0</v>
      </c>
      <c r="GO1065" s="54">
        <f t="shared" si="998"/>
        <v>0</v>
      </c>
      <c r="GP1065" s="54">
        <f t="shared" si="998"/>
        <v>0</v>
      </c>
      <c r="GQ1065" s="54">
        <f t="shared" si="998"/>
        <v>0</v>
      </c>
      <c r="GR1065" s="54">
        <f t="shared" si="998"/>
        <v>0</v>
      </c>
      <c r="GS1065" s="54">
        <f t="shared" si="998"/>
        <v>0</v>
      </c>
      <c r="GT1065" s="54">
        <f t="shared" si="998"/>
        <v>0</v>
      </c>
      <c r="GU1065" s="54">
        <f t="shared" si="998"/>
        <v>0</v>
      </c>
      <c r="GV1065" s="54">
        <f t="shared" si="998"/>
        <v>0</v>
      </c>
      <c r="GW1065" s="54">
        <f t="shared" si="998"/>
        <v>0</v>
      </c>
      <c r="GX1065" s="54">
        <f t="shared" si="998"/>
        <v>0</v>
      </c>
    </row>
    <row r="1067" spans="1:245">
      <c r="A1067">
        <v>17</v>
      </c>
      <c r="B1067">
        <v>1</v>
      </c>
      <c r="D1067">
        <f>ROW(EtalonRes!A248)</f>
        <v>248</v>
      </c>
      <c r="E1067" t="s">
        <v>142</v>
      </c>
      <c r="F1067" t="s">
        <v>224</v>
      </c>
      <c r="G1067" t="s">
        <v>225</v>
      </c>
      <c r="H1067" t="s">
        <v>57</v>
      </c>
      <c r="I1067">
        <v>40</v>
      </c>
      <c r="J1067">
        <v>0</v>
      </c>
      <c r="K1067">
        <v>40</v>
      </c>
      <c r="O1067">
        <f t="shared" ref="O1067:O1070" si="999">ROUND(CP1067,2)</f>
        <v>36906.400000000001</v>
      </c>
      <c r="P1067">
        <f t="shared" ref="P1067:P1070" si="1000">ROUND(CQ1067*I1067,2)</f>
        <v>22982</v>
      </c>
      <c r="Q1067">
        <f t="shared" ref="Q1067:Q1070" si="1001">ROUND(CR1067*I1067,2)</f>
        <v>7998.8</v>
      </c>
      <c r="R1067">
        <f t="shared" ref="R1067:R1070" si="1002">ROUND(CS1067*I1067,2)</f>
        <v>4520.8</v>
      </c>
      <c r="S1067">
        <f t="shared" ref="S1067:S1070" si="1003">ROUND(CT1067*I1067,2)</f>
        <v>5925.6</v>
      </c>
      <c r="T1067">
        <f t="shared" ref="T1067:T1070" si="1004">ROUND(CU1067*I1067,2)</f>
        <v>0</v>
      </c>
      <c r="U1067">
        <f t="shared" ref="U1067:U1070" si="1005">CV1067*I1067</f>
        <v>26.400000000000002</v>
      </c>
      <c r="V1067">
        <f t="shared" ref="V1067:V1070" si="1006">CW1067*I1067</f>
        <v>0</v>
      </c>
      <c r="W1067">
        <f t="shared" ref="W1067:W1070" si="1007">ROUND(CX1067*I1067,2)</f>
        <v>0</v>
      </c>
      <c r="X1067">
        <f t="shared" ref="X1067:X1070" si="1008">ROUND(CY1067,2)</f>
        <v>4147.92</v>
      </c>
      <c r="Y1067">
        <f t="shared" ref="Y1067:Y1070" si="1009">ROUND(CZ1067,2)</f>
        <v>592.55999999999995</v>
      </c>
      <c r="AA1067">
        <v>52146028</v>
      </c>
      <c r="AB1067">
        <f t="shared" ref="AB1067:AB1070" si="1010">ROUND((AC1067+AD1067+AF1067),6)</f>
        <v>922.66</v>
      </c>
      <c r="AC1067">
        <f t="shared" ref="AC1067:AC1070" si="1011">ROUND((ES1067),6)</f>
        <v>574.54999999999995</v>
      </c>
      <c r="AD1067">
        <f t="shared" ref="AD1067:AD1069" si="1012">ROUND((((ET1067)-(EU1067))+AE1067),6)</f>
        <v>199.97</v>
      </c>
      <c r="AE1067">
        <f t="shared" ref="AE1067:AE1069" si="1013">ROUND((EU1067),6)</f>
        <v>113.02</v>
      </c>
      <c r="AF1067">
        <f t="shared" ref="AF1067:AF1069" si="1014">ROUND((EV1067),6)</f>
        <v>148.13999999999999</v>
      </c>
      <c r="AG1067">
        <f t="shared" ref="AG1067:AG1070" si="1015">ROUND((AP1067),6)</f>
        <v>0</v>
      </c>
      <c r="AH1067">
        <f t="shared" ref="AH1067:AH1069" si="1016">(EW1067)</f>
        <v>0.66</v>
      </c>
      <c r="AI1067">
        <f t="shared" ref="AI1067:AI1069" si="1017">(EX1067)</f>
        <v>0</v>
      </c>
      <c r="AJ1067">
        <f t="shared" ref="AJ1067:AJ1070" si="1018">(AS1067)</f>
        <v>0</v>
      </c>
      <c r="AK1067">
        <v>922.66</v>
      </c>
      <c r="AL1067">
        <v>574.54999999999995</v>
      </c>
      <c r="AM1067">
        <v>199.97</v>
      </c>
      <c r="AN1067">
        <v>113.02</v>
      </c>
      <c r="AO1067">
        <v>148.13999999999999</v>
      </c>
      <c r="AP1067">
        <v>0</v>
      </c>
      <c r="AQ1067">
        <v>0.66</v>
      </c>
      <c r="AR1067">
        <v>0</v>
      </c>
      <c r="AS1067">
        <v>0</v>
      </c>
      <c r="AT1067">
        <v>70</v>
      </c>
      <c r="AU1067">
        <v>10</v>
      </c>
      <c r="AV1067">
        <v>1</v>
      </c>
      <c r="AW1067">
        <v>1</v>
      </c>
      <c r="AZ1067">
        <v>1</v>
      </c>
      <c r="BA1067">
        <v>1</v>
      </c>
      <c r="BB1067">
        <v>1</v>
      </c>
      <c r="BC1067">
        <v>1</v>
      </c>
      <c r="BH1067">
        <v>0</v>
      </c>
      <c r="BI1067">
        <v>4</v>
      </c>
      <c r="BJ1067" t="s">
        <v>226</v>
      </c>
      <c r="BM1067">
        <v>0</v>
      </c>
      <c r="BN1067">
        <v>0</v>
      </c>
      <c r="BP1067">
        <v>0</v>
      </c>
      <c r="BQ1067">
        <v>1</v>
      </c>
      <c r="BR1067">
        <v>0</v>
      </c>
      <c r="BS1067">
        <v>1</v>
      </c>
      <c r="BT1067">
        <v>1</v>
      </c>
      <c r="BU1067">
        <v>1</v>
      </c>
      <c r="BV1067">
        <v>1</v>
      </c>
      <c r="BW1067">
        <v>1</v>
      </c>
      <c r="BX1067">
        <v>1</v>
      </c>
      <c r="BZ1067">
        <v>70</v>
      </c>
      <c r="CA1067">
        <v>10</v>
      </c>
      <c r="CE1067">
        <v>0</v>
      </c>
      <c r="CF1067">
        <v>0</v>
      </c>
      <c r="CG1067">
        <v>0</v>
      </c>
      <c r="CM1067">
        <v>0</v>
      </c>
      <c r="CO1067">
        <v>0</v>
      </c>
      <c r="CP1067">
        <f t="shared" ref="CP1067:CP1070" si="1019">(P1067+Q1067+S1067)</f>
        <v>36906.400000000001</v>
      </c>
      <c r="CQ1067">
        <f t="shared" ref="CQ1067:CQ1070" si="1020">(AC1067*BC1067*AW1067)</f>
        <v>574.54999999999995</v>
      </c>
      <c r="CR1067">
        <f t="shared" ref="CR1067:CR1069" si="1021">((((ET1067)*BB1067-(EU1067)*BS1067)+AE1067*BS1067)*AV1067)</f>
        <v>199.97</v>
      </c>
      <c r="CS1067">
        <f t="shared" ref="CS1067:CS1070" si="1022">(AE1067*BS1067*AV1067)</f>
        <v>113.02</v>
      </c>
      <c r="CT1067">
        <f t="shared" ref="CT1067:CT1070" si="1023">(AF1067*BA1067*AV1067)</f>
        <v>148.13999999999999</v>
      </c>
      <c r="CU1067">
        <f t="shared" ref="CU1067:CU1070" si="1024">AG1067</f>
        <v>0</v>
      </c>
      <c r="CV1067">
        <f t="shared" ref="CV1067:CV1070" si="1025">(AH1067*AV1067)</f>
        <v>0.66</v>
      </c>
      <c r="CW1067">
        <f t="shared" ref="CW1067:CW1070" si="1026">AI1067</f>
        <v>0</v>
      </c>
      <c r="CX1067">
        <f t="shared" ref="CX1067:CX1070" si="1027">AJ1067</f>
        <v>0</v>
      </c>
      <c r="CY1067">
        <f t="shared" ref="CY1067:CY1070" si="1028">((S1067*BZ1067)/100)</f>
        <v>4147.92</v>
      </c>
      <c r="CZ1067">
        <f t="shared" ref="CZ1067:CZ1070" si="1029">((S1067*CA1067)/100)</f>
        <v>592.55999999999995</v>
      </c>
      <c r="DN1067">
        <v>0</v>
      </c>
      <c r="DO1067">
        <v>0</v>
      </c>
      <c r="DP1067">
        <v>1</v>
      </c>
      <c r="DQ1067">
        <v>1</v>
      </c>
      <c r="DU1067">
        <v>1003</v>
      </c>
      <c r="DV1067" t="s">
        <v>57</v>
      </c>
      <c r="DW1067" t="s">
        <v>57</v>
      </c>
      <c r="DX1067">
        <v>1</v>
      </c>
      <c r="EE1067">
        <v>51761345</v>
      </c>
      <c r="EF1067">
        <v>1</v>
      </c>
      <c r="EG1067" t="s">
        <v>18</v>
      </c>
      <c r="EH1067">
        <v>0</v>
      </c>
      <c r="EJ1067">
        <v>4</v>
      </c>
      <c r="EK1067">
        <v>0</v>
      </c>
      <c r="EL1067" t="s">
        <v>146</v>
      </c>
      <c r="EM1067" t="s">
        <v>147</v>
      </c>
      <c r="EQ1067">
        <v>0</v>
      </c>
      <c r="ER1067">
        <v>922.66</v>
      </c>
      <c r="ES1067">
        <v>574.54999999999995</v>
      </c>
      <c r="ET1067">
        <v>199.97</v>
      </c>
      <c r="EU1067">
        <v>113.02</v>
      </c>
      <c r="EV1067">
        <v>148.13999999999999</v>
      </c>
      <c r="EW1067">
        <v>0.66</v>
      </c>
      <c r="EX1067">
        <v>0</v>
      </c>
      <c r="EY1067">
        <v>0</v>
      </c>
      <c r="FQ1067">
        <v>0</v>
      </c>
      <c r="FR1067">
        <f t="shared" ref="FR1067:FR1070" si="1030">ROUND(IF(AND(BH1067=3,BI1067=3),P1067,0),2)</f>
        <v>0</v>
      </c>
      <c r="FS1067">
        <v>0</v>
      </c>
      <c r="FX1067">
        <v>70</v>
      </c>
      <c r="FY1067">
        <v>10</v>
      </c>
      <c r="GD1067">
        <v>0</v>
      </c>
      <c r="GF1067">
        <v>999669814</v>
      </c>
      <c r="GG1067">
        <v>2</v>
      </c>
      <c r="GH1067">
        <v>1</v>
      </c>
      <c r="GI1067">
        <v>-2</v>
      </c>
      <c r="GJ1067">
        <v>0</v>
      </c>
      <c r="GK1067">
        <f>ROUND(R1067*(R12)/100,2)</f>
        <v>4882.46</v>
      </c>
      <c r="GL1067">
        <f t="shared" ref="GL1067:GL1070" si="1031">ROUND(IF(AND(BH1067=3,BI1067=3,FS1067&lt;&gt;0),P1067,0),2)</f>
        <v>0</v>
      </c>
      <c r="GM1067">
        <f t="shared" ref="GM1067:GM1068" si="1032">ROUND(O1067+X1067+Y1067+GK1067,2)+GX1067</f>
        <v>46529.34</v>
      </c>
      <c r="GN1067">
        <f t="shared" ref="GN1067:GN1068" si="1033">IF(OR(BI1067=0,BI1067=1),ROUND(O1067+X1067+Y1067+GK1067,2),0)</f>
        <v>0</v>
      </c>
      <c r="GO1067">
        <f t="shared" ref="GO1067:GO1068" si="1034">IF(BI1067=2,ROUND(O1067+X1067+Y1067+GK1067,2),0)</f>
        <v>0</v>
      </c>
      <c r="GP1067">
        <f t="shared" ref="GP1067:GP1068" si="1035">IF(BI1067=4,ROUND(O1067+X1067+Y1067+GK1067,2)+GX1067,0)</f>
        <v>46529.34</v>
      </c>
      <c r="GR1067">
        <v>0</v>
      </c>
      <c r="GS1067">
        <v>3</v>
      </c>
      <c r="GT1067">
        <v>0</v>
      </c>
      <c r="GV1067">
        <f t="shared" ref="GV1067:GV1070" si="1036">ROUND((GT1067),6)</f>
        <v>0</v>
      </c>
      <c r="GW1067">
        <v>1</v>
      </c>
      <c r="GX1067">
        <f t="shared" ref="GX1067:GX1070" si="1037">ROUND(HC1067*I1067,2)</f>
        <v>0</v>
      </c>
      <c r="HA1067">
        <v>0</v>
      </c>
      <c r="HB1067">
        <v>0</v>
      </c>
      <c r="HC1067">
        <f t="shared" si="985"/>
        <v>0</v>
      </c>
      <c r="IK1067">
        <v>0</v>
      </c>
    </row>
    <row r="1068" spans="1:245">
      <c r="A1068">
        <v>18</v>
      </c>
      <c r="B1068">
        <v>1</v>
      </c>
      <c r="E1068" t="s">
        <v>148</v>
      </c>
      <c r="F1068" t="s">
        <v>149</v>
      </c>
      <c r="G1068" t="s">
        <v>150</v>
      </c>
      <c r="H1068" t="s">
        <v>151</v>
      </c>
      <c r="I1068">
        <f>I1067*J1068</f>
        <v>-9.84</v>
      </c>
      <c r="J1068">
        <v>-0.246</v>
      </c>
      <c r="K1068">
        <v>-0.246</v>
      </c>
      <c r="O1068">
        <f t="shared" si="999"/>
        <v>0</v>
      </c>
      <c r="P1068">
        <f t="shared" si="1000"/>
        <v>0</v>
      </c>
      <c r="Q1068">
        <f t="shared" si="1001"/>
        <v>0</v>
      </c>
      <c r="R1068">
        <f t="shared" si="1002"/>
        <v>0</v>
      </c>
      <c r="S1068">
        <f t="shared" si="1003"/>
        <v>0</v>
      </c>
      <c r="T1068">
        <f t="shared" si="1004"/>
        <v>0</v>
      </c>
      <c r="U1068">
        <f t="shared" si="1005"/>
        <v>0</v>
      </c>
      <c r="V1068">
        <f t="shared" si="1006"/>
        <v>0</v>
      </c>
      <c r="W1068">
        <f t="shared" si="1007"/>
        <v>0</v>
      </c>
      <c r="X1068">
        <f t="shared" si="1008"/>
        <v>0</v>
      </c>
      <c r="Y1068">
        <f t="shared" si="1009"/>
        <v>0</v>
      </c>
      <c r="AA1068">
        <v>52146028</v>
      </c>
      <c r="AB1068">
        <f t="shared" si="1010"/>
        <v>0</v>
      </c>
      <c r="AC1068">
        <f t="shared" si="1011"/>
        <v>0</v>
      </c>
      <c r="AD1068">
        <f t="shared" si="1012"/>
        <v>0</v>
      </c>
      <c r="AE1068">
        <f t="shared" si="1013"/>
        <v>0</v>
      </c>
      <c r="AF1068">
        <f t="shared" si="1014"/>
        <v>0</v>
      </c>
      <c r="AG1068">
        <f t="shared" si="1015"/>
        <v>0</v>
      </c>
      <c r="AH1068">
        <f t="shared" si="1016"/>
        <v>0</v>
      </c>
      <c r="AI1068">
        <f t="shared" si="1017"/>
        <v>0</v>
      </c>
      <c r="AJ1068">
        <f t="shared" si="1018"/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70</v>
      </c>
      <c r="AU1068">
        <v>10</v>
      </c>
      <c r="AV1068">
        <v>1</v>
      </c>
      <c r="AW1068">
        <v>1</v>
      </c>
      <c r="AZ1068">
        <v>1</v>
      </c>
      <c r="BA1068">
        <v>1</v>
      </c>
      <c r="BB1068">
        <v>1</v>
      </c>
      <c r="BC1068">
        <v>1</v>
      </c>
      <c r="BH1068">
        <v>3</v>
      </c>
      <c r="BI1068">
        <v>4</v>
      </c>
      <c r="BM1068">
        <v>0</v>
      </c>
      <c r="BN1068">
        <v>0</v>
      </c>
      <c r="BP1068">
        <v>0</v>
      </c>
      <c r="BQ1068">
        <v>1</v>
      </c>
      <c r="BR1068">
        <v>1</v>
      </c>
      <c r="BS1068">
        <v>1</v>
      </c>
      <c r="BT1068">
        <v>1</v>
      </c>
      <c r="BU1068">
        <v>1</v>
      </c>
      <c r="BV1068">
        <v>1</v>
      </c>
      <c r="BW1068">
        <v>1</v>
      </c>
      <c r="BX1068">
        <v>1</v>
      </c>
      <c r="BZ1068">
        <v>70</v>
      </c>
      <c r="CA1068">
        <v>10</v>
      </c>
      <c r="CE1068">
        <v>0</v>
      </c>
      <c r="CF1068">
        <v>0</v>
      </c>
      <c r="CG1068">
        <v>0</v>
      </c>
      <c r="CM1068">
        <v>0</v>
      </c>
      <c r="CO1068">
        <v>0</v>
      </c>
      <c r="CP1068">
        <f t="shared" si="1019"/>
        <v>0</v>
      </c>
      <c r="CQ1068">
        <f t="shared" si="1020"/>
        <v>0</v>
      </c>
      <c r="CR1068">
        <f t="shared" si="1021"/>
        <v>0</v>
      </c>
      <c r="CS1068">
        <f t="shared" si="1022"/>
        <v>0</v>
      </c>
      <c r="CT1068">
        <f t="shared" si="1023"/>
        <v>0</v>
      </c>
      <c r="CU1068">
        <f t="shared" si="1024"/>
        <v>0</v>
      </c>
      <c r="CV1068">
        <f t="shared" si="1025"/>
        <v>0</v>
      </c>
      <c r="CW1068">
        <f t="shared" si="1026"/>
        <v>0</v>
      </c>
      <c r="CX1068">
        <f t="shared" si="1027"/>
        <v>0</v>
      </c>
      <c r="CY1068">
        <f t="shared" si="1028"/>
        <v>0</v>
      </c>
      <c r="CZ1068">
        <f t="shared" si="1029"/>
        <v>0</v>
      </c>
      <c r="DN1068">
        <v>0</v>
      </c>
      <c r="DO1068">
        <v>0</v>
      </c>
      <c r="DP1068">
        <v>1</v>
      </c>
      <c r="DQ1068">
        <v>1</v>
      </c>
      <c r="DU1068">
        <v>1009</v>
      </c>
      <c r="DV1068" t="s">
        <v>151</v>
      </c>
      <c r="DW1068" t="s">
        <v>151</v>
      </c>
      <c r="DX1068">
        <v>1000</v>
      </c>
      <c r="EE1068">
        <v>51761345</v>
      </c>
      <c r="EF1068">
        <v>1</v>
      </c>
      <c r="EG1068" t="s">
        <v>18</v>
      </c>
      <c r="EH1068">
        <v>0</v>
      </c>
      <c r="EJ1068">
        <v>4</v>
      </c>
      <c r="EK1068">
        <v>0</v>
      </c>
      <c r="EL1068" t="s">
        <v>146</v>
      </c>
      <c r="EM1068" t="s">
        <v>147</v>
      </c>
      <c r="EQ1068">
        <v>32768</v>
      </c>
      <c r="ER1068">
        <v>0</v>
      </c>
      <c r="ES1068">
        <v>0</v>
      </c>
      <c r="ET1068">
        <v>0</v>
      </c>
      <c r="EU1068">
        <v>0</v>
      </c>
      <c r="EV1068">
        <v>0</v>
      </c>
      <c r="EW1068">
        <v>0</v>
      </c>
      <c r="EX1068">
        <v>0</v>
      </c>
      <c r="FQ1068">
        <v>0</v>
      </c>
      <c r="FR1068">
        <f t="shared" si="1030"/>
        <v>0</v>
      </c>
      <c r="FS1068">
        <v>0</v>
      </c>
      <c r="FX1068">
        <v>70</v>
      </c>
      <c r="FY1068">
        <v>10</v>
      </c>
      <c r="GD1068">
        <v>0</v>
      </c>
      <c r="GF1068">
        <v>1489638031</v>
      </c>
      <c r="GG1068">
        <v>2</v>
      </c>
      <c r="GH1068">
        <v>1</v>
      </c>
      <c r="GI1068">
        <v>-2</v>
      </c>
      <c r="GJ1068">
        <v>0</v>
      </c>
      <c r="GK1068">
        <f>ROUND(R1068*(R12)/100,2)</f>
        <v>0</v>
      </c>
      <c r="GL1068">
        <f t="shared" si="1031"/>
        <v>0</v>
      </c>
      <c r="GM1068">
        <f t="shared" si="1032"/>
        <v>0</v>
      </c>
      <c r="GN1068">
        <f t="shared" si="1033"/>
        <v>0</v>
      </c>
      <c r="GO1068">
        <f t="shared" si="1034"/>
        <v>0</v>
      </c>
      <c r="GP1068">
        <f t="shared" si="1035"/>
        <v>0</v>
      </c>
      <c r="GR1068">
        <v>0</v>
      </c>
      <c r="GS1068">
        <v>3</v>
      </c>
      <c r="GT1068">
        <v>0</v>
      </c>
      <c r="GV1068">
        <f t="shared" si="1036"/>
        <v>0</v>
      </c>
      <c r="GW1068">
        <v>1</v>
      </c>
      <c r="GX1068">
        <f t="shared" si="1037"/>
        <v>0</v>
      </c>
      <c r="HA1068">
        <v>0</v>
      </c>
      <c r="HB1068">
        <v>0</v>
      </c>
      <c r="HC1068">
        <f t="shared" si="985"/>
        <v>0</v>
      </c>
      <c r="IK1068">
        <v>0</v>
      </c>
    </row>
    <row r="1069" spans="1:245">
      <c r="A1069">
        <v>17</v>
      </c>
      <c r="B1069">
        <v>1</v>
      </c>
      <c r="D1069">
        <f>ROW(EtalonRes!A250)</f>
        <v>250</v>
      </c>
      <c r="E1069" t="s">
        <v>152</v>
      </c>
      <c r="F1069" t="s">
        <v>153</v>
      </c>
      <c r="G1069" t="s">
        <v>227</v>
      </c>
      <c r="H1069" t="s">
        <v>151</v>
      </c>
      <c r="I1069">
        <f>ROUND(9.84*0.8,9)</f>
        <v>7.8719999999999999</v>
      </c>
      <c r="J1069">
        <v>0</v>
      </c>
      <c r="K1069">
        <f>ROUND(9.84*0.8,9)</f>
        <v>7.8719999999999999</v>
      </c>
      <c r="O1069">
        <f t="shared" si="999"/>
        <v>481.92</v>
      </c>
      <c r="P1069">
        <f t="shared" si="1000"/>
        <v>0</v>
      </c>
      <c r="Q1069">
        <f t="shared" si="1001"/>
        <v>481.92</v>
      </c>
      <c r="R1069">
        <f t="shared" si="1002"/>
        <v>259.85000000000002</v>
      </c>
      <c r="S1069">
        <f t="shared" si="1003"/>
        <v>0</v>
      </c>
      <c r="T1069">
        <f t="shared" si="1004"/>
        <v>0</v>
      </c>
      <c r="U1069">
        <f t="shared" si="1005"/>
        <v>0</v>
      </c>
      <c r="V1069">
        <f t="shared" si="1006"/>
        <v>0</v>
      </c>
      <c r="W1069">
        <f t="shared" si="1007"/>
        <v>0</v>
      </c>
      <c r="X1069">
        <f t="shared" si="1008"/>
        <v>0</v>
      </c>
      <c r="Y1069">
        <f t="shared" si="1009"/>
        <v>0</v>
      </c>
      <c r="AA1069">
        <v>52146028</v>
      </c>
      <c r="AB1069">
        <f t="shared" si="1010"/>
        <v>61.22</v>
      </c>
      <c r="AC1069">
        <f t="shared" si="1011"/>
        <v>0</v>
      </c>
      <c r="AD1069">
        <f t="shared" si="1012"/>
        <v>61.22</v>
      </c>
      <c r="AE1069">
        <f t="shared" si="1013"/>
        <v>33.01</v>
      </c>
      <c r="AF1069">
        <f t="shared" si="1014"/>
        <v>0</v>
      </c>
      <c r="AG1069">
        <f t="shared" si="1015"/>
        <v>0</v>
      </c>
      <c r="AH1069">
        <f t="shared" si="1016"/>
        <v>0</v>
      </c>
      <c r="AI1069">
        <f t="shared" si="1017"/>
        <v>0</v>
      </c>
      <c r="AJ1069">
        <f t="shared" si="1018"/>
        <v>0</v>
      </c>
      <c r="AK1069">
        <v>61.22</v>
      </c>
      <c r="AL1069">
        <v>0</v>
      </c>
      <c r="AM1069">
        <v>61.22</v>
      </c>
      <c r="AN1069">
        <v>33.01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Z1069">
        <v>1</v>
      </c>
      <c r="BA1069">
        <v>1</v>
      </c>
      <c r="BB1069">
        <v>1</v>
      </c>
      <c r="BC1069">
        <v>1</v>
      </c>
      <c r="BH1069">
        <v>0</v>
      </c>
      <c r="BI1069">
        <v>4</v>
      </c>
      <c r="BJ1069" t="s">
        <v>155</v>
      </c>
      <c r="BM1069">
        <v>1</v>
      </c>
      <c r="BN1069">
        <v>0</v>
      </c>
      <c r="BP1069">
        <v>0</v>
      </c>
      <c r="BQ1069">
        <v>1</v>
      </c>
      <c r="BR1069">
        <v>0</v>
      </c>
      <c r="BS1069">
        <v>1</v>
      </c>
      <c r="BT1069">
        <v>1</v>
      </c>
      <c r="BU1069">
        <v>1</v>
      </c>
      <c r="BV1069">
        <v>1</v>
      </c>
      <c r="BW1069">
        <v>1</v>
      </c>
      <c r="BX1069">
        <v>1</v>
      </c>
      <c r="BZ1069">
        <v>0</v>
      </c>
      <c r="CA1069">
        <v>0</v>
      </c>
      <c r="CE1069">
        <v>0</v>
      </c>
      <c r="CF1069">
        <v>0</v>
      </c>
      <c r="CG1069">
        <v>0</v>
      </c>
      <c r="CM1069">
        <v>0</v>
      </c>
      <c r="CO1069">
        <v>0</v>
      </c>
      <c r="CP1069">
        <f t="shared" si="1019"/>
        <v>481.92</v>
      </c>
      <c r="CQ1069">
        <f t="shared" si="1020"/>
        <v>0</v>
      </c>
      <c r="CR1069">
        <f t="shared" si="1021"/>
        <v>61.22</v>
      </c>
      <c r="CS1069">
        <f t="shared" si="1022"/>
        <v>33.01</v>
      </c>
      <c r="CT1069">
        <f t="shared" si="1023"/>
        <v>0</v>
      </c>
      <c r="CU1069">
        <f t="shared" si="1024"/>
        <v>0</v>
      </c>
      <c r="CV1069">
        <f t="shared" si="1025"/>
        <v>0</v>
      </c>
      <c r="CW1069">
        <f t="shared" si="1026"/>
        <v>0</v>
      </c>
      <c r="CX1069">
        <f t="shared" si="1027"/>
        <v>0</v>
      </c>
      <c r="CY1069">
        <f t="shared" si="1028"/>
        <v>0</v>
      </c>
      <c r="CZ1069">
        <f t="shared" si="1029"/>
        <v>0</v>
      </c>
      <c r="DN1069">
        <v>0</v>
      </c>
      <c r="DO1069">
        <v>0</v>
      </c>
      <c r="DP1069">
        <v>1</v>
      </c>
      <c r="DQ1069">
        <v>1</v>
      </c>
      <c r="DU1069">
        <v>1009</v>
      </c>
      <c r="DV1069" t="s">
        <v>151</v>
      </c>
      <c r="DW1069" t="s">
        <v>151</v>
      </c>
      <c r="DX1069">
        <v>1000</v>
      </c>
      <c r="EE1069">
        <v>51761347</v>
      </c>
      <c r="EF1069">
        <v>1</v>
      </c>
      <c r="EG1069" t="s">
        <v>18</v>
      </c>
      <c r="EH1069">
        <v>0</v>
      </c>
      <c r="EJ1069">
        <v>4</v>
      </c>
      <c r="EK1069">
        <v>1</v>
      </c>
      <c r="EL1069" t="s">
        <v>156</v>
      </c>
      <c r="EM1069" t="s">
        <v>147</v>
      </c>
      <c r="EQ1069">
        <v>0</v>
      </c>
      <c r="ER1069">
        <v>61.22</v>
      </c>
      <c r="ES1069">
        <v>0</v>
      </c>
      <c r="ET1069">
        <v>61.22</v>
      </c>
      <c r="EU1069">
        <v>33.01</v>
      </c>
      <c r="EV1069">
        <v>0</v>
      </c>
      <c r="EW1069">
        <v>0</v>
      </c>
      <c r="EX1069">
        <v>0</v>
      </c>
      <c r="EY1069">
        <v>0</v>
      </c>
      <c r="FQ1069">
        <v>0</v>
      </c>
      <c r="FR1069">
        <f t="shared" si="1030"/>
        <v>0</v>
      </c>
      <c r="FS1069">
        <v>0</v>
      </c>
      <c r="FX1069">
        <v>0</v>
      </c>
      <c r="FY1069">
        <v>0</v>
      </c>
      <c r="GD1069">
        <v>1</v>
      </c>
      <c r="GF1069">
        <v>1602572179</v>
      </c>
      <c r="GG1069">
        <v>2</v>
      </c>
      <c r="GH1069">
        <v>1</v>
      </c>
      <c r="GI1069">
        <v>-2</v>
      </c>
      <c r="GJ1069">
        <v>0</v>
      </c>
      <c r="GK1069">
        <v>0</v>
      </c>
      <c r="GL1069">
        <f t="shared" si="1031"/>
        <v>0</v>
      </c>
      <c r="GM1069">
        <f t="shared" ref="GM1069:GM1070" si="1038">ROUND(O1069+X1069+Y1069,2)+GX1069</f>
        <v>481.92</v>
      </c>
      <c r="GN1069">
        <f t="shared" ref="GN1069:GN1070" si="1039">IF(OR(BI1069=0,BI1069=1),ROUND(O1069+X1069+Y1069,2),0)</f>
        <v>0</v>
      </c>
      <c r="GO1069">
        <f t="shared" ref="GO1069:GO1070" si="1040">IF(BI1069=2,ROUND(O1069+X1069+Y1069,2),0)</f>
        <v>0</v>
      </c>
      <c r="GP1069">
        <f t="shared" ref="GP1069:GP1070" si="1041">IF(BI1069=4,ROUND(O1069+X1069+Y1069,2)+GX1069,0)</f>
        <v>481.92</v>
      </c>
      <c r="GR1069">
        <v>0</v>
      </c>
      <c r="GS1069">
        <v>3</v>
      </c>
      <c r="GT1069">
        <v>0</v>
      </c>
      <c r="GV1069">
        <f t="shared" si="1036"/>
        <v>0</v>
      </c>
      <c r="GW1069">
        <v>1</v>
      </c>
      <c r="GX1069">
        <f t="shared" si="1037"/>
        <v>0</v>
      </c>
      <c r="HA1069">
        <v>0</v>
      </c>
      <c r="HB1069">
        <v>0</v>
      </c>
      <c r="HC1069">
        <f t="shared" si="985"/>
        <v>0</v>
      </c>
      <c r="IK1069">
        <v>0</v>
      </c>
    </row>
    <row r="1070" spans="1:245">
      <c r="A1070">
        <v>17</v>
      </c>
      <c r="B1070">
        <v>1</v>
      </c>
      <c r="D1070">
        <f>ROW(EtalonRes!A252)</f>
        <v>252</v>
      </c>
      <c r="E1070" t="s">
        <v>157</v>
      </c>
      <c r="F1070" t="s">
        <v>158</v>
      </c>
      <c r="G1070" t="s">
        <v>159</v>
      </c>
      <c r="H1070" t="s">
        <v>151</v>
      </c>
      <c r="I1070">
        <f>ROUND(I1069,9)</f>
        <v>7.8719999999999999</v>
      </c>
      <c r="J1070">
        <v>0</v>
      </c>
      <c r="K1070">
        <f>ROUND(I1069,9)</f>
        <v>7.8719999999999999</v>
      </c>
      <c r="O1070">
        <f t="shared" si="999"/>
        <v>11638.67</v>
      </c>
      <c r="P1070">
        <f t="shared" si="1000"/>
        <v>0</v>
      </c>
      <c r="Q1070">
        <f t="shared" si="1001"/>
        <v>11638.67</v>
      </c>
      <c r="R1070">
        <f t="shared" si="1002"/>
        <v>6279.02</v>
      </c>
      <c r="S1070">
        <f t="shared" si="1003"/>
        <v>0</v>
      </c>
      <c r="T1070">
        <f t="shared" si="1004"/>
        <v>0</v>
      </c>
      <c r="U1070">
        <f t="shared" si="1005"/>
        <v>0</v>
      </c>
      <c r="V1070">
        <f t="shared" si="1006"/>
        <v>0</v>
      </c>
      <c r="W1070">
        <f t="shared" si="1007"/>
        <v>0</v>
      </c>
      <c r="X1070">
        <f t="shared" si="1008"/>
        <v>0</v>
      </c>
      <c r="Y1070">
        <f t="shared" si="1009"/>
        <v>0</v>
      </c>
      <c r="AA1070">
        <v>52146028</v>
      </c>
      <c r="AB1070">
        <f t="shared" si="1010"/>
        <v>1478.49</v>
      </c>
      <c r="AC1070">
        <f t="shared" si="1011"/>
        <v>0</v>
      </c>
      <c r="AD1070">
        <f>ROUND(((((ET1070*51))-((EU1070*51)))+AE1070),6)</f>
        <v>1478.49</v>
      </c>
      <c r="AE1070">
        <f>ROUND(((EU1070*51)),6)</f>
        <v>797.64</v>
      </c>
      <c r="AF1070">
        <f>ROUND(((EV1070*51)),6)</f>
        <v>0</v>
      </c>
      <c r="AG1070">
        <f t="shared" si="1015"/>
        <v>0</v>
      </c>
      <c r="AH1070">
        <f>((EW1070*51))</f>
        <v>0</v>
      </c>
      <c r="AI1070">
        <f>((EX1070*51))</f>
        <v>0</v>
      </c>
      <c r="AJ1070">
        <f t="shared" si="1018"/>
        <v>0</v>
      </c>
      <c r="AK1070">
        <v>28.99</v>
      </c>
      <c r="AL1070">
        <v>0</v>
      </c>
      <c r="AM1070">
        <v>28.99</v>
      </c>
      <c r="AN1070">
        <v>15.64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Z1070">
        <v>1</v>
      </c>
      <c r="BA1070">
        <v>1</v>
      </c>
      <c r="BB1070">
        <v>1</v>
      </c>
      <c r="BC1070">
        <v>1</v>
      </c>
      <c r="BH1070">
        <v>0</v>
      </c>
      <c r="BI1070">
        <v>4</v>
      </c>
      <c r="BJ1070" t="s">
        <v>160</v>
      </c>
      <c r="BM1070">
        <v>1</v>
      </c>
      <c r="BN1070">
        <v>0</v>
      </c>
      <c r="BP1070">
        <v>0</v>
      </c>
      <c r="BQ1070">
        <v>1</v>
      </c>
      <c r="BR1070">
        <v>0</v>
      </c>
      <c r="BS1070">
        <v>1</v>
      </c>
      <c r="BT1070">
        <v>1</v>
      </c>
      <c r="BU1070">
        <v>1</v>
      </c>
      <c r="BV1070">
        <v>1</v>
      </c>
      <c r="BW1070">
        <v>1</v>
      </c>
      <c r="BX1070">
        <v>1</v>
      </c>
      <c r="BZ1070">
        <v>0</v>
      </c>
      <c r="CA1070">
        <v>0</v>
      </c>
      <c r="CE1070">
        <v>0</v>
      </c>
      <c r="CF1070">
        <v>0</v>
      </c>
      <c r="CG1070">
        <v>0</v>
      </c>
      <c r="CM1070">
        <v>0</v>
      </c>
      <c r="CO1070">
        <v>0</v>
      </c>
      <c r="CP1070">
        <f t="shared" si="1019"/>
        <v>11638.67</v>
      </c>
      <c r="CQ1070">
        <f t="shared" si="1020"/>
        <v>0</v>
      </c>
      <c r="CR1070">
        <f>(((((ET1070*51))*BB1070-((EU1070*51))*BS1070)+AE1070*BS1070)*AV1070)</f>
        <v>1478.49</v>
      </c>
      <c r="CS1070">
        <f t="shared" si="1022"/>
        <v>797.64</v>
      </c>
      <c r="CT1070">
        <f t="shared" si="1023"/>
        <v>0</v>
      </c>
      <c r="CU1070">
        <f t="shared" si="1024"/>
        <v>0</v>
      </c>
      <c r="CV1070">
        <f t="shared" si="1025"/>
        <v>0</v>
      </c>
      <c r="CW1070">
        <f t="shared" si="1026"/>
        <v>0</v>
      </c>
      <c r="CX1070">
        <f t="shared" si="1027"/>
        <v>0</v>
      </c>
      <c r="CY1070">
        <f t="shared" si="1028"/>
        <v>0</v>
      </c>
      <c r="CZ1070">
        <f t="shared" si="1029"/>
        <v>0</v>
      </c>
      <c r="DE1070" t="s">
        <v>161</v>
      </c>
      <c r="DF1070" t="s">
        <v>161</v>
      </c>
      <c r="DG1070" t="s">
        <v>161</v>
      </c>
      <c r="DI1070" t="s">
        <v>161</v>
      </c>
      <c r="DJ1070" t="s">
        <v>161</v>
      </c>
      <c r="DN1070">
        <v>0</v>
      </c>
      <c r="DO1070">
        <v>0</v>
      </c>
      <c r="DP1070">
        <v>1</v>
      </c>
      <c r="DQ1070">
        <v>1</v>
      </c>
      <c r="DU1070">
        <v>1009</v>
      </c>
      <c r="DV1070" t="s">
        <v>151</v>
      </c>
      <c r="DW1070" t="s">
        <v>151</v>
      </c>
      <c r="DX1070">
        <v>1000</v>
      </c>
      <c r="EE1070">
        <v>51761347</v>
      </c>
      <c r="EF1070">
        <v>1</v>
      </c>
      <c r="EG1070" t="s">
        <v>18</v>
      </c>
      <c r="EH1070">
        <v>0</v>
      </c>
      <c r="EJ1070">
        <v>4</v>
      </c>
      <c r="EK1070">
        <v>1</v>
      </c>
      <c r="EL1070" t="s">
        <v>156</v>
      </c>
      <c r="EM1070" t="s">
        <v>147</v>
      </c>
      <c r="EQ1070">
        <v>0</v>
      </c>
      <c r="ER1070">
        <v>28.99</v>
      </c>
      <c r="ES1070">
        <v>0</v>
      </c>
      <c r="ET1070">
        <v>28.99</v>
      </c>
      <c r="EU1070">
        <v>15.64</v>
      </c>
      <c r="EV1070">
        <v>0</v>
      </c>
      <c r="EW1070">
        <v>0</v>
      </c>
      <c r="EX1070">
        <v>0</v>
      </c>
      <c r="EY1070">
        <v>0</v>
      </c>
      <c r="FQ1070">
        <v>0</v>
      </c>
      <c r="FR1070">
        <f t="shared" si="1030"/>
        <v>0</v>
      </c>
      <c r="FS1070">
        <v>0</v>
      </c>
      <c r="FX1070">
        <v>0</v>
      </c>
      <c r="FY1070">
        <v>0</v>
      </c>
      <c r="GD1070">
        <v>1</v>
      </c>
      <c r="GF1070">
        <v>-1355325295</v>
      </c>
      <c r="GG1070">
        <v>2</v>
      </c>
      <c r="GH1070">
        <v>1</v>
      </c>
      <c r="GI1070">
        <v>-2</v>
      </c>
      <c r="GJ1070">
        <v>0</v>
      </c>
      <c r="GK1070">
        <v>0</v>
      </c>
      <c r="GL1070">
        <f t="shared" si="1031"/>
        <v>0</v>
      </c>
      <c r="GM1070">
        <f t="shared" si="1038"/>
        <v>11638.67</v>
      </c>
      <c r="GN1070">
        <f t="shared" si="1039"/>
        <v>0</v>
      </c>
      <c r="GO1070">
        <f t="shared" si="1040"/>
        <v>0</v>
      </c>
      <c r="GP1070">
        <f t="shared" si="1041"/>
        <v>11638.67</v>
      </c>
      <c r="GR1070">
        <v>0</v>
      </c>
      <c r="GS1070">
        <v>3</v>
      </c>
      <c r="GT1070">
        <v>0</v>
      </c>
      <c r="GV1070">
        <f t="shared" si="1036"/>
        <v>0</v>
      </c>
      <c r="GW1070">
        <v>1</v>
      </c>
      <c r="GX1070">
        <f t="shared" si="1037"/>
        <v>0</v>
      </c>
      <c r="HA1070">
        <v>0</v>
      </c>
      <c r="HB1070">
        <v>0</v>
      </c>
      <c r="HC1070">
        <f t="shared" si="985"/>
        <v>0</v>
      </c>
      <c r="IK1070">
        <v>0</v>
      </c>
    </row>
    <row r="1072" spans="1:245">
      <c r="A1072" s="53">
        <v>51</v>
      </c>
      <c r="B1072" s="53">
        <f>B1063</f>
        <v>1</v>
      </c>
      <c r="C1072" s="53">
        <f>A1063</f>
        <v>5</v>
      </c>
      <c r="D1072" s="53">
        <f>ROW(A1063)</f>
        <v>1063</v>
      </c>
      <c r="E1072" s="53"/>
      <c r="F1072" s="53" t="str">
        <f>IF(F1063&lt;&gt;"",F1063,"")</f>
        <v>Новый подраздел</v>
      </c>
      <c r="G1072" s="53" t="str">
        <f>IF(G1063&lt;&gt;"",G1063,"")</f>
        <v>Замена бортового камня - 40,0 м.п.</v>
      </c>
      <c r="H1072" s="53">
        <v>0</v>
      </c>
      <c r="I1072" s="53"/>
      <c r="J1072" s="53"/>
      <c r="K1072" s="53"/>
      <c r="L1072" s="53"/>
      <c r="M1072" s="53"/>
      <c r="N1072" s="53"/>
      <c r="O1072" s="53">
        <f t="shared" ref="O1072:T1072" si="1042">ROUND(AB1072,2)</f>
        <v>49026.99</v>
      </c>
      <c r="P1072" s="53">
        <f t="shared" si="1042"/>
        <v>22982</v>
      </c>
      <c r="Q1072" s="53">
        <f t="shared" si="1042"/>
        <v>20119.39</v>
      </c>
      <c r="R1072" s="53">
        <f t="shared" si="1042"/>
        <v>11059.67</v>
      </c>
      <c r="S1072" s="53">
        <f t="shared" si="1042"/>
        <v>5925.6</v>
      </c>
      <c r="T1072" s="53">
        <f t="shared" si="1042"/>
        <v>0</v>
      </c>
      <c r="U1072" s="53">
        <f>AH1072</f>
        <v>26.400000000000002</v>
      </c>
      <c r="V1072" s="53">
        <f>AI1072</f>
        <v>0</v>
      </c>
      <c r="W1072" s="53">
        <f>ROUND(AJ1072,2)</f>
        <v>0</v>
      </c>
      <c r="X1072" s="53">
        <f>ROUND(AK1072,2)</f>
        <v>4147.92</v>
      </c>
      <c r="Y1072" s="53">
        <f>ROUND(AL1072,2)</f>
        <v>592.55999999999995</v>
      </c>
      <c r="Z1072" s="53"/>
      <c r="AA1072" s="53"/>
      <c r="AB1072" s="53">
        <f>ROUND(SUMIF(AA1067:AA1070,"=52146028",O1067:O1070),2)</f>
        <v>49026.99</v>
      </c>
      <c r="AC1072" s="53">
        <f>ROUND(SUMIF(AA1067:AA1070,"=52146028",P1067:P1070),2)</f>
        <v>22982</v>
      </c>
      <c r="AD1072" s="53">
        <f>ROUND(SUMIF(AA1067:AA1070,"=52146028",Q1067:Q1070),2)</f>
        <v>20119.39</v>
      </c>
      <c r="AE1072" s="53">
        <f>ROUND(SUMIF(AA1067:AA1070,"=52146028",R1067:R1070),2)</f>
        <v>11059.67</v>
      </c>
      <c r="AF1072" s="53">
        <f>ROUND(SUMIF(AA1067:AA1070,"=52146028",S1067:S1070),2)</f>
        <v>5925.6</v>
      </c>
      <c r="AG1072" s="53">
        <f>ROUND(SUMIF(AA1067:AA1070,"=52146028",T1067:T1070),2)</f>
        <v>0</v>
      </c>
      <c r="AH1072" s="53">
        <f>SUMIF(AA1067:AA1070,"=52146028",U1067:U1070)</f>
        <v>26.400000000000002</v>
      </c>
      <c r="AI1072" s="53">
        <f>SUMIF(AA1067:AA1070,"=52146028",V1067:V1070)</f>
        <v>0</v>
      </c>
      <c r="AJ1072" s="53">
        <f>ROUND(SUMIF(AA1067:AA1070,"=52146028",W1067:W1070),2)</f>
        <v>0</v>
      </c>
      <c r="AK1072" s="53">
        <f>ROUND(SUMIF(AA1067:AA1070,"=52146028",X1067:X1070),2)</f>
        <v>4147.92</v>
      </c>
      <c r="AL1072" s="53">
        <f>ROUND(SUMIF(AA1067:AA1070,"=52146028",Y1067:Y1070),2)</f>
        <v>592.55999999999995</v>
      </c>
      <c r="AM1072" s="53"/>
      <c r="AN1072" s="53"/>
      <c r="AO1072" s="53">
        <f t="shared" ref="AO1072:BD1072" si="1043">ROUND(BX1072,2)</f>
        <v>0</v>
      </c>
      <c r="AP1072" s="53">
        <f t="shared" si="1043"/>
        <v>0</v>
      </c>
      <c r="AQ1072" s="53">
        <f t="shared" si="1043"/>
        <v>0</v>
      </c>
      <c r="AR1072" s="53">
        <f t="shared" si="1043"/>
        <v>58649.93</v>
      </c>
      <c r="AS1072" s="53">
        <f t="shared" si="1043"/>
        <v>0</v>
      </c>
      <c r="AT1072" s="53">
        <f t="shared" si="1043"/>
        <v>0</v>
      </c>
      <c r="AU1072" s="53">
        <f t="shared" si="1043"/>
        <v>58649.93</v>
      </c>
      <c r="AV1072" s="53">
        <f t="shared" si="1043"/>
        <v>22982</v>
      </c>
      <c r="AW1072" s="53">
        <f t="shared" si="1043"/>
        <v>22982</v>
      </c>
      <c r="AX1072" s="53">
        <f t="shared" si="1043"/>
        <v>0</v>
      </c>
      <c r="AY1072" s="53">
        <f t="shared" si="1043"/>
        <v>22982</v>
      </c>
      <c r="AZ1072" s="53">
        <f t="shared" si="1043"/>
        <v>0</v>
      </c>
      <c r="BA1072" s="53">
        <f t="shared" si="1043"/>
        <v>0</v>
      </c>
      <c r="BB1072" s="53">
        <f t="shared" si="1043"/>
        <v>0</v>
      </c>
      <c r="BC1072" s="53">
        <f t="shared" si="1043"/>
        <v>0</v>
      </c>
      <c r="BD1072" s="53">
        <f t="shared" si="1043"/>
        <v>0</v>
      </c>
      <c r="BE1072" s="53"/>
      <c r="BF1072" s="53"/>
      <c r="BG1072" s="53"/>
      <c r="BH1072" s="53"/>
      <c r="BI1072" s="53"/>
      <c r="BJ1072" s="53"/>
      <c r="BK1072" s="53"/>
      <c r="BL1072" s="53"/>
      <c r="BM1072" s="53"/>
      <c r="BN1072" s="53"/>
      <c r="BO1072" s="53"/>
      <c r="BP1072" s="53"/>
      <c r="BQ1072" s="53"/>
      <c r="BR1072" s="53"/>
      <c r="BS1072" s="53"/>
      <c r="BT1072" s="53"/>
      <c r="BU1072" s="53"/>
      <c r="BV1072" s="53"/>
      <c r="BW1072" s="53"/>
      <c r="BX1072" s="53">
        <f>ROUND(SUMIF(AA1067:AA1070,"=52146028",FQ1067:FQ1070),2)</f>
        <v>0</v>
      </c>
      <c r="BY1072" s="53">
        <f>ROUND(SUMIF(AA1067:AA1070,"=52146028",FR1067:FR1070),2)</f>
        <v>0</v>
      </c>
      <c r="BZ1072" s="53">
        <f>ROUND(SUMIF(AA1067:AA1070,"=52146028",GL1067:GL1070),2)</f>
        <v>0</v>
      </c>
      <c r="CA1072" s="53">
        <f>ROUND(SUMIF(AA1067:AA1070,"=52146028",GM1067:GM1070),2)</f>
        <v>58649.93</v>
      </c>
      <c r="CB1072" s="53">
        <f>ROUND(SUMIF(AA1067:AA1070,"=52146028",GN1067:GN1070),2)</f>
        <v>0</v>
      </c>
      <c r="CC1072" s="53">
        <f>ROUND(SUMIF(AA1067:AA1070,"=52146028",GO1067:GO1070),2)</f>
        <v>0</v>
      </c>
      <c r="CD1072" s="53">
        <f>ROUND(SUMIF(AA1067:AA1070,"=52146028",GP1067:GP1070),2)</f>
        <v>58649.93</v>
      </c>
      <c r="CE1072" s="53">
        <f>AC1072-BX1072</f>
        <v>22982</v>
      </c>
      <c r="CF1072" s="53">
        <f>AC1072-BY1072</f>
        <v>22982</v>
      </c>
      <c r="CG1072" s="53">
        <f>BX1072-BZ1072</f>
        <v>0</v>
      </c>
      <c r="CH1072" s="53">
        <f>AC1072-BX1072-BY1072+BZ1072</f>
        <v>22982</v>
      </c>
      <c r="CI1072" s="53">
        <f>BY1072-BZ1072</f>
        <v>0</v>
      </c>
      <c r="CJ1072" s="53">
        <f>ROUND(SUMIF(AA1067:AA1070,"=52146028",GX1067:GX1070),2)</f>
        <v>0</v>
      </c>
      <c r="CK1072" s="53">
        <f>ROUND(SUMIF(AA1067:AA1070,"=52146028",GY1067:GY1070),2)</f>
        <v>0</v>
      </c>
      <c r="CL1072" s="53">
        <f>ROUND(SUMIF(AA1067:AA1070,"=52146028",GZ1067:GZ1070),2)</f>
        <v>0</v>
      </c>
      <c r="CM1072" s="53">
        <f>ROUND(SUMIF(AA1067:AA1070,"=52146028",HD1067:HD1070),2)</f>
        <v>0</v>
      </c>
      <c r="CN1072" s="53"/>
      <c r="CO1072" s="53"/>
      <c r="CP1072" s="53"/>
      <c r="CQ1072" s="53"/>
      <c r="CR1072" s="53"/>
      <c r="CS1072" s="53"/>
      <c r="CT1072" s="53"/>
      <c r="CU1072" s="53"/>
      <c r="CV1072" s="53"/>
      <c r="CW1072" s="53"/>
      <c r="CX1072" s="53"/>
      <c r="CY1072" s="53"/>
      <c r="CZ1072" s="53"/>
      <c r="DA1072" s="53"/>
      <c r="DB1072" s="53"/>
      <c r="DC1072" s="53"/>
      <c r="DD1072" s="53"/>
      <c r="DE1072" s="53"/>
      <c r="DF1072" s="53"/>
      <c r="DG1072" s="54"/>
      <c r="DH1072" s="54"/>
      <c r="DI1072" s="54"/>
      <c r="DJ1072" s="54"/>
      <c r="DK1072" s="54"/>
      <c r="DL1072" s="54"/>
      <c r="DM1072" s="54"/>
      <c r="DN1072" s="54"/>
      <c r="DO1072" s="54"/>
      <c r="DP1072" s="54"/>
      <c r="DQ1072" s="54"/>
      <c r="DR1072" s="54"/>
      <c r="DS1072" s="54"/>
      <c r="DT1072" s="54"/>
      <c r="DU1072" s="54"/>
      <c r="DV1072" s="54"/>
      <c r="DW1072" s="54"/>
      <c r="DX1072" s="54"/>
      <c r="DY1072" s="54"/>
      <c r="DZ1072" s="54"/>
      <c r="EA1072" s="54"/>
      <c r="EB1072" s="54"/>
      <c r="EC1072" s="54"/>
      <c r="ED1072" s="54"/>
      <c r="EE1072" s="54"/>
      <c r="EF1072" s="54"/>
      <c r="EG1072" s="54"/>
      <c r="EH1072" s="54"/>
      <c r="EI1072" s="54"/>
      <c r="EJ1072" s="54"/>
      <c r="EK1072" s="54"/>
      <c r="EL1072" s="54"/>
      <c r="EM1072" s="54"/>
      <c r="EN1072" s="54"/>
      <c r="EO1072" s="54"/>
      <c r="EP1072" s="54"/>
      <c r="EQ1072" s="54"/>
      <c r="ER1072" s="54"/>
      <c r="ES1072" s="54"/>
      <c r="ET1072" s="54"/>
      <c r="EU1072" s="54"/>
      <c r="EV1072" s="54"/>
      <c r="EW1072" s="54"/>
      <c r="EX1072" s="54"/>
      <c r="EY1072" s="54"/>
      <c r="EZ1072" s="54"/>
      <c r="FA1072" s="54"/>
      <c r="FB1072" s="54"/>
      <c r="FC1072" s="54"/>
      <c r="FD1072" s="54"/>
      <c r="FE1072" s="54"/>
      <c r="FF1072" s="54"/>
      <c r="FG1072" s="54"/>
      <c r="FH1072" s="54"/>
      <c r="FI1072" s="54"/>
      <c r="FJ1072" s="54"/>
      <c r="FK1072" s="54"/>
      <c r="FL1072" s="54"/>
      <c r="FM1072" s="54"/>
      <c r="FN1072" s="54"/>
      <c r="FO1072" s="54"/>
      <c r="FP1072" s="54"/>
      <c r="FQ1072" s="54"/>
      <c r="FR1072" s="54"/>
      <c r="FS1072" s="54"/>
      <c r="FT1072" s="54"/>
      <c r="FU1072" s="54"/>
      <c r="FV1072" s="54"/>
      <c r="FW1072" s="54"/>
      <c r="FX1072" s="54"/>
      <c r="FY1072" s="54"/>
      <c r="FZ1072" s="54"/>
      <c r="GA1072" s="54"/>
      <c r="GB1072" s="54"/>
      <c r="GC1072" s="54"/>
      <c r="GD1072" s="54"/>
      <c r="GE1072" s="54"/>
      <c r="GF1072" s="54"/>
      <c r="GG1072" s="54"/>
      <c r="GH1072" s="54"/>
      <c r="GI1072" s="54"/>
      <c r="GJ1072" s="54"/>
      <c r="GK1072" s="54"/>
      <c r="GL1072" s="54"/>
      <c r="GM1072" s="54"/>
      <c r="GN1072" s="54"/>
      <c r="GO1072" s="54"/>
      <c r="GP1072" s="54"/>
      <c r="GQ1072" s="54"/>
      <c r="GR1072" s="54"/>
      <c r="GS1072" s="54"/>
      <c r="GT1072" s="54"/>
      <c r="GU1072" s="54"/>
      <c r="GV1072" s="54"/>
      <c r="GW1072" s="54"/>
      <c r="GX1072" s="54">
        <v>0</v>
      </c>
    </row>
    <row r="1074" spans="1:28">
      <c r="A1074" s="55">
        <v>50</v>
      </c>
      <c r="B1074" s="55">
        <v>0</v>
      </c>
      <c r="C1074" s="55">
        <v>0</v>
      </c>
      <c r="D1074" s="55">
        <v>1</v>
      </c>
      <c r="E1074" s="55">
        <v>201</v>
      </c>
      <c r="F1074" s="55">
        <f>ROUND(Source!O1072,O1074)</f>
        <v>49026.99</v>
      </c>
      <c r="G1074" s="55" t="s">
        <v>162</v>
      </c>
      <c r="H1074" s="55" t="s">
        <v>163</v>
      </c>
      <c r="I1074" s="55"/>
      <c r="J1074" s="55"/>
      <c r="K1074" s="55">
        <v>201</v>
      </c>
      <c r="L1074" s="55">
        <v>1</v>
      </c>
      <c r="M1074" s="55">
        <v>3</v>
      </c>
      <c r="N1074" s="55"/>
      <c r="O1074" s="55">
        <v>2</v>
      </c>
      <c r="P1074" s="55"/>
      <c r="Q1074" s="55"/>
      <c r="R1074" s="55"/>
      <c r="S1074" s="55"/>
      <c r="T1074" s="55"/>
      <c r="U1074" s="55"/>
      <c r="V1074" s="55"/>
      <c r="W1074" s="55">
        <v>49026.99</v>
      </c>
      <c r="X1074" s="55">
        <v>1</v>
      </c>
      <c r="Y1074" s="55">
        <v>49026.99</v>
      </c>
      <c r="Z1074" s="55"/>
      <c r="AA1074" s="55"/>
      <c r="AB1074" s="55"/>
    </row>
    <row r="1075" spans="1:28">
      <c r="A1075" s="55">
        <v>50</v>
      </c>
      <c r="B1075" s="55">
        <v>0</v>
      </c>
      <c r="C1075" s="55">
        <v>0</v>
      </c>
      <c r="D1075" s="55">
        <v>1</v>
      </c>
      <c r="E1075" s="55">
        <v>202</v>
      </c>
      <c r="F1075" s="55">
        <f>ROUND(Source!P1072,O1075)</f>
        <v>22982</v>
      </c>
      <c r="G1075" s="55" t="s">
        <v>164</v>
      </c>
      <c r="H1075" s="55" t="s">
        <v>165</v>
      </c>
      <c r="I1075" s="55"/>
      <c r="J1075" s="55"/>
      <c r="K1075" s="55">
        <v>202</v>
      </c>
      <c r="L1075" s="55">
        <v>2</v>
      </c>
      <c r="M1075" s="55">
        <v>3</v>
      </c>
      <c r="N1075" s="55"/>
      <c r="O1075" s="55">
        <v>2</v>
      </c>
      <c r="P1075" s="55"/>
      <c r="Q1075" s="55"/>
      <c r="R1075" s="55"/>
      <c r="S1075" s="55"/>
      <c r="T1075" s="55"/>
      <c r="U1075" s="55"/>
      <c r="V1075" s="55"/>
      <c r="W1075" s="55">
        <v>22982</v>
      </c>
      <c r="X1075" s="55">
        <v>1</v>
      </c>
      <c r="Y1075" s="55">
        <v>22982</v>
      </c>
      <c r="Z1075" s="55"/>
      <c r="AA1075" s="55"/>
      <c r="AB1075" s="55"/>
    </row>
    <row r="1076" spans="1:28">
      <c r="A1076" s="55">
        <v>50</v>
      </c>
      <c r="B1076" s="55">
        <v>0</v>
      </c>
      <c r="C1076" s="55">
        <v>0</v>
      </c>
      <c r="D1076" s="55">
        <v>1</v>
      </c>
      <c r="E1076" s="55">
        <v>222</v>
      </c>
      <c r="F1076" s="55">
        <f>ROUND(Source!AO1072,O1076)</f>
        <v>0</v>
      </c>
      <c r="G1076" s="55" t="s">
        <v>166</v>
      </c>
      <c r="H1076" s="55" t="s">
        <v>167</v>
      </c>
      <c r="I1076" s="55"/>
      <c r="J1076" s="55"/>
      <c r="K1076" s="55">
        <v>222</v>
      </c>
      <c r="L1076" s="55">
        <v>3</v>
      </c>
      <c r="M1076" s="55">
        <v>3</v>
      </c>
      <c r="N1076" s="55"/>
      <c r="O1076" s="55">
        <v>2</v>
      </c>
      <c r="P1076" s="55"/>
      <c r="Q1076" s="55"/>
      <c r="R1076" s="55"/>
      <c r="S1076" s="55"/>
      <c r="T1076" s="55"/>
      <c r="U1076" s="55"/>
      <c r="V1076" s="55"/>
      <c r="W1076" s="55">
        <v>0</v>
      </c>
      <c r="X1076" s="55">
        <v>1</v>
      </c>
      <c r="Y1076" s="55">
        <v>0</v>
      </c>
      <c r="Z1076" s="55"/>
      <c r="AA1076" s="55"/>
      <c r="AB1076" s="55"/>
    </row>
    <row r="1077" spans="1:28">
      <c r="A1077" s="55">
        <v>50</v>
      </c>
      <c r="B1077" s="55">
        <v>0</v>
      </c>
      <c r="C1077" s="55">
        <v>0</v>
      </c>
      <c r="D1077" s="55">
        <v>1</v>
      </c>
      <c r="E1077" s="55">
        <v>225</v>
      </c>
      <c r="F1077" s="55">
        <f>ROUND(Source!AV1072,O1077)</f>
        <v>22982</v>
      </c>
      <c r="G1077" s="55" t="s">
        <v>168</v>
      </c>
      <c r="H1077" s="55" t="s">
        <v>169</v>
      </c>
      <c r="I1077" s="55"/>
      <c r="J1077" s="55"/>
      <c r="K1077" s="55">
        <v>225</v>
      </c>
      <c r="L1077" s="55">
        <v>4</v>
      </c>
      <c r="M1077" s="55">
        <v>3</v>
      </c>
      <c r="N1077" s="55"/>
      <c r="O1077" s="55">
        <v>2</v>
      </c>
      <c r="P1077" s="55"/>
      <c r="Q1077" s="55"/>
      <c r="R1077" s="55"/>
      <c r="S1077" s="55"/>
      <c r="T1077" s="55"/>
      <c r="U1077" s="55"/>
      <c r="V1077" s="55"/>
      <c r="W1077" s="55">
        <v>22982</v>
      </c>
      <c r="X1077" s="55">
        <v>1</v>
      </c>
      <c r="Y1077" s="55">
        <v>22982</v>
      </c>
      <c r="Z1077" s="55"/>
      <c r="AA1077" s="55"/>
      <c r="AB1077" s="55"/>
    </row>
    <row r="1078" spans="1:28">
      <c r="A1078" s="55">
        <v>50</v>
      </c>
      <c r="B1078" s="55">
        <v>0</v>
      </c>
      <c r="C1078" s="55">
        <v>0</v>
      </c>
      <c r="D1078" s="55">
        <v>1</v>
      </c>
      <c r="E1078" s="55">
        <v>226</v>
      </c>
      <c r="F1078" s="55">
        <f>ROUND(Source!AW1072,O1078)</f>
        <v>22982</v>
      </c>
      <c r="G1078" s="55" t="s">
        <v>170</v>
      </c>
      <c r="H1078" s="55" t="s">
        <v>171</v>
      </c>
      <c r="I1078" s="55"/>
      <c r="J1078" s="55"/>
      <c r="K1078" s="55">
        <v>226</v>
      </c>
      <c r="L1078" s="55">
        <v>5</v>
      </c>
      <c r="M1078" s="55">
        <v>3</v>
      </c>
      <c r="N1078" s="55"/>
      <c r="O1078" s="55">
        <v>2</v>
      </c>
      <c r="P1078" s="55"/>
      <c r="Q1078" s="55"/>
      <c r="R1078" s="55"/>
      <c r="S1078" s="55"/>
      <c r="T1078" s="55"/>
      <c r="U1078" s="55"/>
      <c r="V1078" s="55"/>
      <c r="W1078" s="55">
        <v>22982</v>
      </c>
      <c r="X1078" s="55">
        <v>1</v>
      </c>
      <c r="Y1078" s="55">
        <v>22982</v>
      </c>
      <c r="Z1078" s="55"/>
      <c r="AA1078" s="55"/>
      <c r="AB1078" s="55"/>
    </row>
    <row r="1079" spans="1:28">
      <c r="A1079" s="55">
        <v>50</v>
      </c>
      <c r="B1079" s="55">
        <v>0</v>
      </c>
      <c r="C1079" s="55">
        <v>0</v>
      </c>
      <c r="D1079" s="55">
        <v>1</v>
      </c>
      <c r="E1079" s="55">
        <v>227</v>
      </c>
      <c r="F1079" s="55">
        <f>ROUND(Source!AX1072,O1079)</f>
        <v>0</v>
      </c>
      <c r="G1079" s="55" t="s">
        <v>172</v>
      </c>
      <c r="H1079" s="55" t="s">
        <v>173</v>
      </c>
      <c r="I1079" s="55"/>
      <c r="J1079" s="55"/>
      <c r="K1079" s="55">
        <v>227</v>
      </c>
      <c r="L1079" s="55">
        <v>6</v>
      </c>
      <c r="M1079" s="55">
        <v>3</v>
      </c>
      <c r="N1079" s="55"/>
      <c r="O1079" s="55">
        <v>2</v>
      </c>
      <c r="P1079" s="55"/>
      <c r="Q1079" s="55"/>
      <c r="R1079" s="55"/>
      <c r="S1079" s="55"/>
      <c r="T1079" s="55"/>
      <c r="U1079" s="55"/>
      <c r="V1079" s="55"/>
      <c r="W1079" s="55">
        <v>0</v>
      </c>
      <c r="X1079" s="55">
        <v>1</v>
      </c>
      <c r="Y1079" s="55">
        <v>0</v>
      </c>
      <c r="Z1079" s="55"/>
      <c r="AA1079" s="55"/>
      <c r="AB1079" s="55"/>
    </row>
    <row r="1080" spans="1:28">
      <c r="A1080" s="55">
        <v>50</v>
      </c>
      <c r="B1080" s="55">
        <v>0</v>
      </c>
      <c r="C1080" s="55">
        <v>0</v>
      </c>
      <c r="D1080" s="55">
        <v>1</v>
      </c>
      <c r="E1080" s="55">
        <v>228</v>
      </c>
      <c r="F1080" s="55">
        <f>ROUND(Source!AY1072,O1080)</f>
        <v>22982</v>
      </c>
      <c r="G1080" s="55" t="s">
        <v>174</v>
      </c>
      <c r="H1080" s="55" t="s">
        <v>175</v>
      </c>
      <c r="I1080" s="55"/>
      <c r="J1080" s="55"/>
      <c r="K1080" s="55">
        <v>228</v>
      </c>
      <c r="L1080" s="55">
        <v>7</v>
      </c>
      <c r="M1080" s="55">
        <v>3</v>
      </c>
      <c r="N1080" s="55"/>
      <c r="O1080" s="55">
        <v>2</v>
      </c>
      <c r="P1080" s="55"/>
      <c r="Q1080" s="55"/>
      <c r="R1080" s="55"/>
      <c r="S1080" s="55"/>
      <c r="T1080" s="55"/>
      <c r="U1080" s="55"/>
      <c r="V1080" s="55"/>
      <c r="W1080" s="55">
        <v>22982</v>
      </c>
      <c r="X1080" s="55">
        <v>1</v>
      </c>
      <c r="Y1080" s="55">
        <v>22982</v>
      </c>
      <c r="Z1080" s="55"/>
      <c r="AA1080" s="55"/>
      <c r="AB1080" s="55"/>
    </row>
    <row r="1081" spans="1:28">
      <c r="A1081" s="55">
        <v>50</v>
      </c>
      <c r="B1081" s="55">
        <v>0</v>
      </c>
      <c r="C1081" s="55">
        <v>0</v>
      </c>
      <c r="D1081" s="55">
        <v>1</v>
      </c>
      <c r="E1081" s="55">
        <v>216</v>
      </c>
      <c r="F1081" s="55">
        <f>ROUND(Source!AP1072,O1081)</f>
        <v>0</v>
      </c>
      <c r="G1081" s="55" t="s">
        <v>176</v>
      </c>
      <c r="H1081" s="55" t="s">
        <v>177</v>
      </c>
      <c r="I1081" s="55"/>
      <c r="J1081" s="55"/>
      <c r="K1081" s="55">
        <v>216</v>
      </c>
      <c r="L1081" s="55">
        <v>8</v>
      </c>
      <c r="M1081" s="55">
        <v>3</v>
      </c>
      <c r="N1081" s="55"/>
      <c r="O1081" s="55">
        <v>2</v>
      </c>
      <c r="P1081" s="55"/>
      <c r="Q1081" s="55"/>
      <c r="R1081" s="55"/>
      <c r="S1081" s="55"/>
      <c r="T1081" s="55"/>
      <c r="U1081" s="55"/>
      <c r="V1081" s="55"/>
      <c r="W1081" s="55">
        <v>0</v>
      </c>
      <c r="X1081" s="55">
        <v>1</v>
      </c>
      <c r="Y1081" s="55">
        <v>0</v>
      </c>
      <c r="Z1081" s="55"/>
      <c r="AA1081" s="55"/>
      <c r="AB1081" s="55"/>
    </row>
    <row r="1082" spans="1:28">
      <c r="A1082" s="55">
        <v>50</v>
      </c>
      <c r="B1082" s="55">
        <v>0</v>
      </c>
      <c r="C1082" s="55">
        <v>0</v>
      </c>
      <c r="D1082" s="55">
        <v>1</v>
      </c>
      <c r="E1082" s="55">
        <v>223</v>
      </c>
      <c r="F1082" s="55">
        <f>ROUND(Source!AQ1072,O1082)</f>
        <v>0</v>
      </c>
      <c r="G1082" s="55" t="s">
        <v>178</v>
      </c>
      <c r="H1082" s="55" t="s">
        <v>179</v>
      </c>
      <c r="I1082" s="55"/>
      <c r="J1082" s="55"/>
      <c r="K1082" s="55">
        <v>223</v>
      </c>
      <c r="L1082" s="55">
        <v>9</v>
      </c>
      <c r="M1082" s="55">
        <v>3</v>
      </c>
      <c r="N1082" s="55"/>
      <c r="O1082" s="55">
        <v>2</v>
      </c>
      <c r="P1082" s="55"/>
      <c r="Q1082" s="55"/>
      <c r="R1082" s="55"/>
      <c r="S1082" s="55"/>
      <c r="T1082" s="55"/>
      <c r="U1082" s="55"/>
      <c r="V1082" s="55"/>
      <c r="W1082" s="55">
        <v>0</v>
      </c>
      <c r="X1082" s="55">
        <v>1</v>
      </c>
      <c r="Y1082" s="55">
        <v>0</v>
      </c>
      <c r="Z1082" s="55"/>
      <c r="AA1082" s="55"/>
      <c r="AB1082" s="55"/>
    </row>
    <row r="1083" spans="1:28">
      <c r="A1083" s="55">
        <v>50</v>
      </c>
      <c r="B1083" s="55">
        <v>0</v>
      </c>
      <c r="C1083" s="55">
        <v>0</v>
      </c>
      <c r="D1083" s="55">
        <v>1</v>
      </c>
      <c r="E1083" s="55">
        <v>229</v>
      </c>
      <c r="F1083" s="55">
        <f>ROUND(Source!AZ1072,O1083)</f>
        <v>0</v>
      </c>
      <c r="G1083" s="55" t="s">
        <v>180</v>
      </c>
      <c r="H1083" s="55" t="s">
        <v>181</v>
      </c>
      <c r="I1083" s="55"/>
      <c r="J1083" s="55"/>
      <c r="K1083" s="55">
        <v>229</v>
      </c>
      <c r="L1083" s="55">
        <v>10</v>
      </c>
      <c r="M1083" s="55">
        <v>3</v>
      </c>
      <c r="N1083" s="55"/>
      <c r="O1083" s="55">
        <v>2</v>
      </c>
      <c r="P1083" s="55"/>
      <c r="Q1083" s="55"/>
      <c r="R1083" s="55"/>
      <c r="S1083" s="55"/>
      <c r="T1083" s="55"/>
      <c r="U1083" s="55"/>
      <c r="V1083" s="55"/>
      <c r="W1083" s="55">
        <v>0</v>
      </c>
      <c r="X1083" s="55">
        <v>1</v>
      </c>
      <c r="Y1083" s="55">
        <v>0</v>
      </c>
      <c r="Z1083" s="55"/>
      <c r="AA1083" s="55"/>
      <c r="AB1083" s="55"/>
    </row>
    <row r="1084" spans="1:28">
      <c r="A1084" s="55">
        <v>50</v>
      </c>
      <c r="B1084" s="55">
        <v>0</v>
      </c>
      <c r="C1084" s="55">
        <v>0</v>
      </c>
      <c r="D1084" s="55">
        <v>1</v>
      </c>
      <c r="E1084" s="55">
        <v>203</v>
      </c>
      <c r="F1084" s="55">
        <f>ROUND(Source!Q1072,O1084)</f>
        <v>20119.39</v>
      </c>
      <c r="G1084" s="55" t="s">
        <v>182</v>
      </c>
      <c r="H1084" s="55" t="s">
        <v>183</v>
      </c>
      <c r="I1084" s="55"/>
      <c r="J1084" s="55"/>
      <c r="K1084" s="55">
        <v>203</v>
      </c>
      <c r="L1084" s="55">
        <v>11</v>
      </c>
      <c r="M1084" s="55">
        <v>3</v>
      </c>
      <c r="N1084" s="55"/>
      <c r="O1084" s="55">
        <v>2</v>
      </c>
      <c r="P1084" s="55"/>
      <c r="Q1084" s="55"/>
      <c r="R1084" s="55"/>
      <c r="S1084" s="55"/>
      <c r="T1084" s="55"/>
      <c r="U1084" s="55"/>
      <c r="V1084" s="55"/>
      <c r="W1084" s="55">
        <v>20119.39</v>
      </c>
      <c r="X1084" s="55">
        <v>1</v>
      </c>
      <c r="Y1084" s="55">
        <v>20119.39</v>
      </c>
      <c r="Z1084" s="55"/>
      <c r="AA1084" s="55"/>
      <c r="AB1084" s="55"/>
    </row>
    <row r="1085" spans="1:28">
      <c r="A1085" s="55">
        <v>50</v>
      </c>
      <c r="B1085" s="55">
        <v>0</v>
      </c>
      <c r="C1085" s="55">
        <v>0</v>
      </c>
      <c r="D1085" s="55">
        <v>1</v>
      </c>
      <c r="E1085" s="55">
        <v>231</v>
      </c>
      <c r="F1085" s="55">
        <f>ROUND(Source!BB1072,O1085)</f>
        <v>0</v>
      </c>
      <c r="G1085" s="55" t="s">
        <v>184</v>
      </c>
      <c r="H1085" s="55" t="s">
        <v>185</v>
      </c>
      <c r="I1085" s="55"/>
      <c r="J1085" s="55"/>
      <c r="K1085" s="55">
        <v>231</v>
      </c>
      <c r="L1085" s="55">
        <v>12</v>
      </c>
      <c r="M1085" s="55">
        <v>3</v>
      </c>
      <c r="N1085" s="55"/>
      <c r="O1085" s="55">
        <v>2</v>
      </c>
      <c r="P1085" s="55"/>
      <c r="Q1085" s="55"/>
      <c r="R1085" s="55"/>
      <c r="S1085" s="55"/>
      <c r="T1085" s="55"/>
      <c r="U1085" s="55"/>
      <c r="V1085" s="55"/>
      <c r="W1085" s="55">
        <v>0</v>
      </c>
      <c r="X1085" s="55">
        <v>1</v>
      </c>
      <c r="Y1085" s="55">
        <v>0</v>
      </c>
      <c r="Z1085" s="55"/>
      <c r="AA1085" s="55"/>
      <c r="AB1085" s="55"/>
    </row>
    <row r="1086" spans="1:28">
      <c r="A1086" s="55">
        <v>50</v>
      </c>
      <c r="B1086" s="55">
        <v>0</v>
      </c>
      <c r="C1086" s="55">
        <v>0</v>
      </c>
      <c r="D1086" s="55">
        <v>1</v>
      </c>
      <c r="E1086" s="55">
        <v>204</v>
      </c>
      <c r="F1086" s="55">
        <f>ROUND(Source!R1072,O1086)</f>
        <v>11059.67</v>
      </c>
      <c r="G1086" s="55" t="s">
        <v>186</v>
      </c>
      <c r="H1086" s="55" t="s">
        <v>187</v>
      </c>
      <c r="I1086" s="55"/>
      <c r="J1086" s="55"/>
      <c r="K1086" s="55">
        <v>204</v>
      </c>
      <c r="L1086" s="55">
        <v>13</v>
      </c>
      <c r="M1086" s="55">
        <v>3</v>
      </c>
      <c r="N1086" s="55"/>
      <c r="O1086" s="55">
        <v>2</v>
      </c>
      <c r="P1086" s="55"/>
      <c r="Q1086" s="55"/>
      <c r="R1086" s="55"/>
      <c r="S1086" s="55"/>
      <c r="T1086" s="55"/>
      <c r="U1086" s="55"/>
      <c r="V1086" s="55"/>
      <c r="W1086" s="55">
        <v>11059.67</v>
      </c>
      <c r="X1086" s="55">
        <v>1</v>
      </c>
      <c r="Y1086" s="55">
        <v>11059.67</v>
      </c>
      <c r="Z1086" s="55"/>
      <c r="AA1086" s="55"/>
      <c r="AB1086" s="55"/>
    </row>
    <row r="1087" spans="1:28">
      <c r="A1087" s="55">
        <v>50</v>
      </c>
      <c r="B1087" s="55">
        <v>0</v>
      </c>
      <c r="C1087" s="55">
        <v>0</v>
      </c>
      <c r="D1087" s="55">
        <v>1</v>
      </c>
      <c r="E1087" s="55">
        <v>205</v>
      </c>
      <c r="F1087" s="55">
        <f>ROUND(Source!S1072,O1087)</f>
        <v>5925.6</v>
      </c>
      <c r="G1087" s="55" t="s">
        <v>188</v>
      </c>
      <c r="H1087" s="55" t="s">
        <v>189</v>
      </c>
      <c r="I1087" s="55"/>
      <c r="J1087" s="55"/>
      <c r="K1087" s="55">
        <v>205</v>
      </c>
      <c r="L1087" s="55">
        <v>14</v>
      </c>
      <c r="M1087" s="55">
        <v>3</v>
      </c>
      <c r="N1087" s="55"/>
      <c r="O1087" s="55">
        <v>2</v>
      </c>
      <c r="P1087" s="55"/>
      <c r="Q1087" s="55"/>
      <c r="R1087" s="55"/>
      <c r="S1087" s="55"/>
      <c r="T1087" s="55"/>
      <c r="U1087" s="55"/>
      <c r="V1087" s="55"/>
      <c r="W1087" s="55">
        <v>5925.6</v>
      </c>
      <c r="X1087" s="55">
        <v>1</v>
      </c>
      <c r="Y1087" s="55">
        <v>5925.6</v>
      </c>
      <c r="Z1087" s="55"/>
      <c r="AA1087" s="55"/>
      <c r="AB1087" s="55"/>
    </row>
    <row r="1088" spans="1:28">
      <c r="A1088" s="55">
        <v>50</v>
      </c>
      <c r="B1088" s="55">
        <v>0</v>
      </c>
      <c r="C1088" s="55">
        <v>0</v>
      </c>
      <c r="D1088" s="55">
        <v>1</v>
      </c>
      <c r="E1088" s="55">
        <v>232</v>
      </c>
      <c r="F1088" s="55">
        <f>ROUND(Source!BC1072,O1088)</f>
        <v>0</v>
      </c>
      <c r="G1088" s="55" t="s">
        <v>190</v>
      </c>
      <c r="H1088" s="55" t="s">
        <v>191</v>
      </c>
      <c r="I1088" s="55"/>
      <c r="J1088" s="55"/>
      <c r="K1088" s="55">
        <v>232</v>
      </c>
      <c r="L1088" s="55">
        <v>15</v>
      </c>
      <c r="M1088" s="55">
        <v>3</v>
      </c>
      <c r="N1088" s="55"/>
      <c r="O1088" s="55">
        <v>2</v>
      </c>
      <c r="P1088" s="55"/>
      <c r="Q1088" s="55"/>
      <c r="R1088" s="55"/>
      <c r="S1088" s="55"/>
      <c r="T1088" s="55"/>
      <c r="U1088" s="55"/>
      <c r="V1088" s="55"/>
      <c r="W1088" s="55">
        <v>0</v>
      </c>
      <c r="X1088" s="55">
        <v>1</v>
      </c>
      <c r="Y1088" s="55">
        <v>0</v>
      </c>
      <c r="Z1088" s="55"/>
      <c r="AA1088" s="55"/>
      <c r="AB1088" s="55"/>
    </row>
    <row r="1089" spans="1:28">
      <c r="A1089" s="55">
        <v>50</v>
      </c>
      <c r="B1089" s="55">
        <v>0</v>
      </c>
      <c r="C1089" s="55">
        <v>0</v>
      </c>
      <c r="D1089" s="55">
        <v>1</v>
      </c>
      <c r="E1089" s="55">
        <v>214</v>
      </c>
      <c r="F1089" s="55">
        <f>ROUND(Source!AS1072,O1089)</f>
        <v>0</v>
      </c>
      <c r="G1089" s="55" t="s">
        <v>192</v>
      </c>
      <c r="H1089" s="55" t="s">
        <v>193</v>
      </c>
      <c r="I1089" s="55"/>
      <c r="J1089" s="55"/>
      <c r="K1089" s="55">
        <v>214</v>
      </c>
      <c r="L1089" s="55">
        <v>16</v>
      </c>
      <c r="M1089" s="55">
        <v>3</v>
      </c>
      <c r="N1089" s="55"/>
      <c r="O1089" s="55">
        <v>2</v>
      </c>
      <c r="P1089" s="55"/>
      <c r="Q1089" s="55"/>
      <c r="R1089" s="55"/>
      <c r="S1089" s="55"/>
      <c r="T1089" s="55"/>
      <c r="U1089" s="55"/>
      <c r="V1089" s="55"/>
      <c r="W1089" s="55">
        <v>0</v>
      </c>
      <c r="X1089" s="55">
        <v>1</v>
      </c>
      <c r="Y1089" s="55">
        <v>0</v>
      </c>
      <c r="Z1089" s="55"/>
      <c r="AA1089" s="55"/>
      <c r="AB1089" s="55"/>
    </row>
    <row r="1090" spans="1:28">
      <c r="A1090" s="55">
        <v>50</v>
      </c>
      <c r="B1090" s="55">
        <v>0</v>
      </c>
      <c r="C1090" s="55">
        <v>0</v>
      </c>
      <c r="D1090" s="55">
        <v>1</v>
      </c>
      <c r="E1090" s="55">
        <v>215</v>
      </c>
      <c r="F1090" s="55">
        <f>ROUND(Source!AT1072,O1090)</f>
        <v>0</v>
      </c>
      <c r="G1090" s="55" t="s">
        <v>194</v>
      </c>
      <c r="H1090" s="55" t="s">
        <v>195</v>
      </c>
      <c r="I1090" s="55"/>
      <c r="J1090" s="55"/>
      <c r="K1090" s="55">
        <v>215</v>
      </c>
      <c r="L1090" s="55">
        <v>17</v>
      </c>
      <c r="M1090" s="55">
        <v>3</v>
      </c>
      <c r="N1090" s="55"/>
      <c r="O1090" s="55">
        <v>2</v>
      </c>
      <c r="P1090" s="55"/>
      <c r="Q1090" s="55"/>
      <c r="R1090" s="55"/>
      <c r="S1090" s="55"/>
      <c r="T1090" s="55"/>
      <c r="U1090" s="55"/>
      <c r="V1090" s="55"/>
      <c r="W1090" s="55">
        <v>0</v>
      </c>
      <c r="X1090" s="55">
        <v>1</v>
      </c>
      <c r="Y1090" s="55">
        <v>0</v>
      </c>
      <c r="Z1090" s="55"/>
      <c r="AA1090" s="55"/>
      <c r="AB1090" s="55"/>
    </row>
    <row r="1091" spans="1:28">
      <c r="A1091" s="55">
        <v>50</v>
      </c>
      <c r="B1091" s="55">
        <v>0</v>
      </c>
      <c r="C1091" s="55">
        <v>0</v>
      </c>
      <c r="D1091" s="55">
        <v>1</v>
      </c>
      <c r="E1091" s="55">
        <v>217</v>
      </c>
      <c r="F1091" s="55">
        <f>ROUND(Source!AU1072,O1091)</f>
        <v>58649.93</v>
      </c>
      <c r="G1091" s="55" t="s">
        <v>196</v>
      </c>
      <c r="H1091" s="55" t="s">
        <v>197</v>
      </c>
      <c r="I1091" s="55"/>
      <c r="J1091" s="55"/>
      <c r="K1091" s="55">
        <v>217</v>
      </c>
      <c r="L1091" s="55">
        <v>18</v>
      </c>
      <c r="M1091" s="55">
        <v>3</v>
      </c>
      <c r="N1091" s="55"/>
      <c r="O1091" s="55">
        <v>2</v>
      </c>
      <c r="P1091" s="55"/>
      <c r="Q1091" s="55"/>
      <c r="R1091" s="55"/>
      <c r="S1091" s="55"/>
      <c r="T1091" s="55"/>
      <c r="U1091" s="55"/>
      <c r="V1091" s="55"/>
      <c r="W1091" s="55">
        <v>58649.93</v>
      </c>
      <c r="X1091" s="55">
        <v>1</v>
      </c>
      <c r="Y1091" s="55">
        <v>58649.93</v>
      </c>
      <c r="Z1091" s="55"/>
      <c r="AA1091" s="55"/>
      <c r="AB1091" s="55"/>
    </row>
    <row r="1092" spans="1:28">
      <c r="A1092" s="55">
        <v>50</v>
      </c>
      <c r="B1092" s="55">
        <v>0</v>
      </c>
      <c r="C1092" s="55">
        <v>0</v>
      </c>
      <c r="D1092" s="55">
        <v>1</v>
      </c>
      <c r="E1092" s="55">
        <v>230</v>
      </c>
      <c r="F1092" s="55">
        <f>ROUND(Source!BA1072,O1092)</f>
        <v>0</v>
      </c>
      <c r="G1092" s="55" t="s">
        <v>198</v>
      </c>
      <c r="H1092" s="55" t="s">
        <v>199</v>
      </c>
      <c r="I1092" s="55"/>
      <c r="J1092" s="55"/>
      <c r="K1092" s="55">
        <v>230</v>
      </c>
      <c r="L1092" s="55">
        <v>19</v>
      </c>
      <c r="M1092" s="55">
        <v>3</v>
      </c>
      <c r="N1092" s="55"/>
      <c r="O1092" s="55">
        <v>2</v>
      </c>
      <c r="P1092" s="55"/>
      <c r="Q1092" s="55"/>
      <c r="R1092" s="55"/>
      <c r="S1092" s="55"/>
      <c r="T1092" s="55"/>
      <c r="U1092" s="55"/>
      <c r="V1092" s="55"/>
      <c r="W1092" s="55">
        <v>0</v>
      </c>
      <c r="X1092" s="55">
        <v>1</v>
      </c>
      <c r="Y1092" s="55">
        <v>0</v>
      </c>
      <c r="Z1092" s="55"/>
      <c r="AA1092" s="55"/>
      <c r="AB1092" s="55"/>
    </row>
    <row r="1093" spans="1:28">
      <c r="A1093" s="55">
        <v>50</v>
      </c>
      <c r="B1093" s="55">
        <v>0</v>
      </c>
      <c r="C1093" s="55">
        <v>0</v>
      </c>
      <c r="D1093" s="55">
        <v>1</v>
      </c>
      <c r="E1093" s="55">
        <v>206</v>
      </c>
      <c r="F1093" s="55">
        <f>ROUND(Source!T1072,O1093)</f>
        <v>0</v>
      </c>
      <c r="G1093" s="55" t="s">
        <v>200</v>
      </c>
      <c r="H1093" s="55" t="s">
        <v>201</v>
      </c>
      <c r="I1093" s="55"/>
      <c r="J1093" s="55"/>
      <c r="K1093" s="55">
        <v>206</v>
      </c>
      <c r="L1093" s="55">
        <v>20</v>
      </c>
      <c r="M1093" s="55">
        <v>3</v>
      </c>
      <c r="N1093" s="55"/>
      <c r="O1093" s="55">
        <v>2</v>
      </c>
      <c r="P1093" s="55"/>
      <c r="Q1093" s="55"/>
      <c r="R1093" s="55"/>
      <c r="S1093" s="55"/>
      <c r="T1093" s="55"/>
      <c r="U1093" s="55"/>
      <c r="V1093" s="55"/>
      <c r="W1093" s="55">
        <v>0</v>
      </c>
      <c r="X1093" s="55">
        <v>1</v>
      </c>
      <c r="Y1093" s="55">
        <v>0</v>
      </c>
      <c r="Z1093" s="55"/>
      <c r="AA1093" s="55"/>
      <c r="AB1093" s="55"/>
    </row>
    <row r="1094" spans="1:28">
      <c r="A1094" s="55">
        <v>50</v>
      </c>
      <c r="B1094" s="55">
        <v>0</v>
      </c>
      <c r="C1094" s="55">
        <v>0</v>
      </c>
      <c r="D1094" s="55">
        <v>1</v>
      </c>
      <c r="E1094" s="55">
        <v>207</v>
      </c>
      <c r="F1094" s="55">
        <f>Source!U1072</f>
        <v>26.400000000000002</v>
      </c>
      <c r="G1094" s="55" t="s">
        <v>202</v>
      </c>
      <c r="H1094" s="55" t="s">
        <v>203</v>
      </c>
      <c r="I1094" s="55"/>
      <c r="J1094" s="55"/>
      <c r="K1094" s="55">
        <v>207</v>
      </c>
      <c r="L1094" s="55">
        <v>21</v>
      </c>
      <c r="M1094" s="55">
        <v>3</v>
      </c>
      <c r="N1094" s="55"/>
      <c r="O1094" s="55">
        <v>-1</v>
      </c>
      <c r="P1094" s="55"/>
      <c r="Q1094" s="55"/>
      <c r="R1094" s="55"/>
      <c r="S1094" s="55"/>
      <c r="T1094" s="55"/>
      <c r="U1094" s="55"/>
      <c r="V1094" s="55"/>
      <c r="W1094" s="55">
        <v>26.4</v>
      </c>
      <c r="X1094" s="55">
        <v>1</v>
      </c>
      <c r="Y1094" s="55">
        <v>26.4</v>
      </c>
      <c r="Z1094" s="55"/>
      <c r="AA1094" s="55"/>
      <c r="AB1094" s="55"/>
    </row>
    <row r="1095" spans="1:28">
      <c r="A1095" s="55">
        <v>50</v>
      </c>
      <c r="B1095" s="55">
        <v>0</v>
      </c>
      <c r="C1095" s="55">
        <v>0</v>
      </c>
      <c r="D1095" s="55">
        <v>1</v>
      </c>
      <c r="E1095" s="55">
        <v>208</v>
      </c>
      <c r="F1095" s="55">
        <f>Source!V1072</f>
        <v>0</v>
      </c>
      <c r="G1095" s="55" t="s">
        <v>204</v>
      </c>
      <c r="H1095" s="55" t="s">
        <v>205</v>
      </c>
      <c r="I1095" s="55"/>
      <c r="J1095" s="55"/>
      <c r="K1095" s="55">
        <v>208</v>
      </c>
      <c r="L1095" s="55">
        <v>22</v>
      </c>
      <c r="M1095" s="55">
        <v>3</v>
      </c>
      <c r="N1095" s="55"/>
      <c r="O1095" s="55">
        <v>-1</v>
      </c>
      <c r="P1095" s="55"/>
      <c r="Q1095" s="55"/>
      <c r="R1095" s="55"/>
      <c r="S1095" s="55"/>
      <c r="T1095" s="55"/>
      <c r="U1095" s="55"/>
      <c r="V1095" s="55"/>
      <c r="W1095" s="55">
        <v>0</v>
      </c>
      <c r="X1095" s="55">
        <v>1</v>
      </c>
      <c r="Y1095" s="55">
        <v>0</v>
      </c>
      <c r="Z1095" s="55"/>
      <c r="AA1095" s="55"/>
      <c r="AB1095" s="55"/>
    </row>
    <row r="1096" spans="1:28">
      <c r="A1096" s="55">
        <v>50</v>
      </c>
      <c r="B1096" s="55">
        <v>0</v>
      </c>
      <c r="C1096" s="55">
        <v>0</v>
      </c>
      <c r="D1096" s="55">
        <v>1</v>
      </c>
      <c r="E1096" s="55">
        <v>209</v>
      </c>
      <c r="F1096" s="55">
        <f>ROUND(Source!W1072,O1096)</f>
        <v>0</v>
      </c>
      <c r="G1096" s="55" t="s">
        <v>206</v>
      </c>
      <c r="H1096" s="55" t="s">
        <v>207</v>
      </c>
      <c r="I1096" s="55"/>
      <c r="J1096" s="55"/>
      <c r="K1096" s="55">
        <v>209</v>
      </c>
      <c r="L1096" s="55">
        <v>23</v>
      </c>
      <c r="M1096" s="55">
        <v>3</v>
      </c>
      <c r="N1096" s="55"/>
      <c r="O1096" s="55">
        <v>2</v>
      </c>
      <c r="P1096" s="55"/>
      <c r="Q1096" s="55"/>
      <c r="R1096" s="55"/>
      <c r="S1096" s="55"/>
      <c r="T1096" s="55"/>
      <c r="U1096" s="55"/>
      <c r="V1096" s="55"/>
      <c r="W1096" s="55">
        <v>0</v>
      </c>
      <c r="X1096" s="55">
        <v>1</v>
      </c>
      <c r="Y1096" s="55">
        <v>0</v>
      </c>
      <c r="Z1096" s="55"/>
      <c r="AA1096" s="55"/>
      <c r="AB1096" s="55"/>
    </row>
    <row r="1097" spans="1:28">
      <c r="A1097" s="55">
        <v>50</v>
      </c>
      <c r="B1097" s="55">
        <v>0</v>
      </c>
      <c r="C1097" s="55">
        <v>0</v>
      </c>
      <c r="D1097" s="55">
        <v>1</v>
      </c>
      <c r="E1097" s="55">
        <v>233</v>
      </c>
      <c r="F1097" s="55">
        <f>ROUND(Source!BD1072,O1097)</f>
        <v>0</v>
      </c>
      <c r="G1097" s="55" t="s">
        <v>208</v>
      </c>
      <c r="H1097" s="55" t="s">
        <v>209</v>
      </c>
      <c r="I1097" s="55"/>
      <c r="J1097" s="55"/>
      <c r="K1097" s="55">
        <v>233</v>
      </c>
      <c r="L1097" s="55">
        <v>24</v>
      </c>
      <c r="M1097" s="55">
        <v>3</v>
      </c>
      <c r="N1097" s="55"/>
      <c r="O1097" s="55">
        <v>2</v>
      </c>
      <c r="P1097" s="55"/>
      <c r="Q1097" s="55"/>
      <c r="R1097" s="55"/>
      <c r="S1097" s="55"/>
      <c r="T1097" s="55"/>
      <c r="U1097" s="55"/>
      <c r="V1097" s="55"/>
      <c r="W1097" s="55">
        <v>0</v>
      </c>
      <c r="X1097" s="55">
        <v>1</v>
      </c>
      <c r="Y1097" s="55">
        <v>0</v>
      </c>
      <c r="Z1097" s="55"/>
      <c r="AA1097" s="55"/>
      <c r="AB1097" s="55"/>
    </row>
    <row r="1098" spans="1:28">
      <c r="A1098" s="55">
        <v>50</v>
      </c>
      <c r="B1098" s="55">
        <v>0</v>
      </c>
      <c r="C1098" s="55">
        <v>0</v>
      </c>
      <c r="D1098" s="55">
        <v>1</v>
      </c>
      <c r="E1098" s="55">
        <v>210</v>
      </c>
      <c r="F1098" s="55">
        <f>ROUND(Source!X1072,O1098)</f>
        <v>4147.92</v>
      </c>
      <c r="G1098" s="55" t="s">
        <v>210</v>
      </c>
      <c r="H1098" s="55" t="s">
        <v>211</v>
      </c>
      <c r="I1098" s="55"/>
      <c r="J1098" s="55"/>
      <c r="K1098" s="55">
        <v>210</v>
      </c>
      <c r="L1098" s="55">
        <v>25</v>
      </c>
      <c r="M1098" s="55">
        <v>3</v>
      </c>
      <c r="N1098" s="55"/>
      <c r="O1098" s="55">
        <v>2</v>
      </c>
      <c r="P1098" s="55"/>
      <c r="Q1098" s="55"/>
      <c r="R1098" s="55"/>
      <c r="S1098" s="55"/>
      <c r="T1098" s="55"/>
      <c r="U1098" s="55"/>
      <c r="V1098" s="55"/>
      <c r="W1098" s="55">
        <v>4147.92</v>
      </c>
      <c r="X1098" s="55">
        <v>1</v>
      </c>
      <c r="Y1098" s="55">
        <v>4147.92</v>
      </c>
      <c r="Z1098" s="55"/>
      <c r="AA1098" s="55"/>
      <c r="AB1098" s="55"/>
    </row>
    <row r="1099" spans="1:28">
      <c r="A1099" s="55">
        <v>50</v>
      </c>
      <c r="B1099" s="55">
        <v>0</v>
      </c>
      <c r="C1099" s="55">
        <v>0</v>
      </c>
      <c r="D1099" s="55">
        <v>1</v>
      </c>
      <c r="E1099" s="55">
        <v>211</v>
      </c>
      <c r="F1099" s="55">
        <f>ROUND(Source!Y1072,O1099)</f>
        <v>592.55999999999995</v>
      </c>
      <c r="G1099" s="55" t="s">
        <v>212</v>
      </c>
      <c r="H1099" s="55" t="s">
        <v>213</v>
      </c>
      <c r="I1099" s="55"/>
      <c r="J1099" s="55"/>
      <c r="K1099" s="55">
        <v>211</v>
      </c>
      <c r="L1099" s="55">
        <v>26</v>
      </c>
      <c r="M1099" s="55">
        <v>3</v>
      </c>
      <c r="N1099" s="55"/>
      <c r="O1099" s="55">
        <v>2</v>
      </c>
      <c r="P1099" s="55"/>
      <c r="Q1099" s="55"/>
      <c r="R1099" s="55"/>
      <c r="S1099" s="55"/>
      <c r="T1099" s="55"/>
      <c r="U1099" s="55"/>
      <c r="V1099" s="55"/>
      <c r="W1099" s="55">
        <v>592.55999999999995</v>
      </c>
      <c r="X1099" s="55">
        <v>1</v>
      </c>
      <c r="Y1099" s="55">
        <v>592.55999999999995</v>
      </c>
      <c r="Z1099" s="55"/>
      <c r="AA1099" s="55"/>
      <c r="AB1099" s="55"/>
    </row>
    <row r="1100" spans="1:28">
      <c r="A1100" s="55">
        <v>50</v>
      </c>
      <c r="B1100" s="55">
        <v>0</v>
      </c>
      <c r="C1100" s="55">
        <v>0</v>
      </c>
      <c r="D1100" s="55">
        <v>1</v>
      </c>
      <c r="E1100" s="55">
        <v>224</v>
      </c>
      <c r="F1100" s="55">
        <f>ROUND(Source!AR1072,O1100)</f>
        <v>58649.93</v>
      </c>
      <c r="G1100" s="55" t="s">
        <v>214</v>
      </c>
      <c r="H1100" s="55" t="s">
        <v>215</v>
      </c>
      <c r="I1100" s="55"/>
      <c r="J1100" s="55"/>
      <c r="K1100" s="55">
        <v>224</v>
      </c>
      <c r="L1100" s="55">
        <v>27</v>
      </c>
      <c r="M1100" s="55">
        <v>3</v>
      </c>
      <c r="N1100" s="55"/>
      <c r="O1100" s="55">
        <v>2</v>
      </c>
      <c r="P1100" s="55"/>
      <c r="Q1100" s="55"/>
      <c r="R1100" s="55"/>
      <c r="S1100" s="55"/>
      <c r="T1100" s="55"/>
      <c r="U1100" s="55"/>
      <c r="V1100" s="55"/>
      <c r="W1100" s="55">
        <v>58649.93</v>
      </c>
      <c r="X1100" s="55">
        <v>1</v>
      </c>
      <c r="Y1100" s="55">
        <v>58649.93</v>
      </c>
      <c r="Z1100" s="55"/>
      <c r="AA1100" s="55"/>
      <c r="AB1100" s="55"/>
    </row>
    <row r="1101" spans="1:28">
      <c r="A1101" s="55">
        <v>50</v>
      </c>
      <c r="B1101" s="55">
        <v>1</v>
      </c>
      <c r="C1101" s="55">
        <v>0</v>
      </c>
      <c r="D1101" s="55">
        <v>2</v>
      </c>
      <c r="E1101" s="55">
        <v>0</v>
      </c>
      <c r="F1101" s="55">
        <f>ROUND(F1100,O1101)</f>
        <v>58649.93</v>
      </c>
      <c r="G1101" s="55" t="s">
        <v>216</v>
      </c>
      <c r="H1101" s="55" t="s">
        <v>217</v>
      </c>
      <c r="I1101" s="55"/>
      <c r="J1101" s="55"/>
      <c r="K1101" s="55">
        <v>212</v>
      </c>
      <c r="L1101" s="55">
        <v>28</v>
      </c>
      <c r="M1101" s="55">
        <v>0</v>
      </c>
      <c r="N1101" s="55"/>
      <c r="O1101" s="55">
        <v>2</v>
      </c>
      <c r="P1101" s="55"/>
      <c r="Q1101" s="55"/>
      <c r="R1101" s="55"/>
      <c r="S1101" s="55"/>
      <c r="T1101" s="55"/>
      <c r="U1101" s="55"/>
      <c r="V1101" s="55"/>
      <c r="W1101" s="55">
        <v>58649.93</v>
      </c>
      <c r="X1101" s="55">
        <v>1</v>
      </c>
      <c r="Y1101" s="55">
        <v>58649.93</v>
      </c>
      <c r="Z1101" s="55"/>
      <c r="AA1101" s="55"/>
      <c r="AB1101" s="55"/>
    </row>
    <row r="1102" spans="1:28">
      <c r="A1102" s="55">
        <v>50</v>
      </c>
      <c r="B1102" s="55">
        <v>1</v>
      </c>
      <c r="C1102" s="55">
        <v>0</v>
      </c>
      <c r="D1102" s="55">
        <v>2</v>
      </c>
      <c r="E1102" s="55">
        <v>0</v>
      </c>
      <c r="F1102" s="55">
        <f>ROUND(F1101*0.2,O1102)</f>
        <v>11729.99</v>
      </c>
      <c r="G1102" s="55" t="s">
        <v>218</v>
      </c>
      <c r="H1102" s="55" t="s">
        <v>219</v>
      </c>
      <c r="I1102" s="55"/>
      <c r="J1102" s="55"/>
      <c r="K1102" s="55">
        <v>212</v>
      </c>
      <c r="L1102" s="55">
        <v>29</v>
      </c>
      <c r="M1102" s="55">
        <v>0</v>
      </c>
      <c r="N1102" s="55"/>
      <c r="O1102" s="55">
        <v>2</v>
      </c>
      <c r="P1102" s="55"/>
      <c r="Q1102" s="55"/>
      <c r="R1102" s="55"/>
      <c r="S1102" s="55"/>
      <c r="T1102" s="55"/>
      <c r="U1102" s="55"/>
      <c r="V1102" s="55"/>
      <c r="W1102" s="55">
        <v>11729.99</v>
      </c>
      <c r="X1102" s="55">
        <v>1</v>
      </c>
      <c r="Y1102" s="55">
        <v>11729.99</v>
      </c>
      <c r="Z1102" s="55"/>
      <c r="AA1102" s="55"/>
      <c r="AB1102" s="55"/>
    </row>
    <row r="1103" spans="1:28">
      <c r="A1103" s="55">
        <v>50</v>
      </c>
      <c r="B1103" s="55">
        <v>1</v>
      </c>
      <c r="C1103" s="55">
        <v>0</v>
      </c>
      <c r="D1103" s="55">
        <v>2</v>
      </c>
      <c r="E1103" s="55">
        <v>213</v>
      </c>
      <c r="F1103" s="55">
        <f>ROUND(F1101+F1102,O1103)</f>
        <v>70379.92</v>
      </c>
      <c r="G1103" s="55" t="s">
        <v>220</v>
      </c>
      <c r="H1103" s="55" t="s">
        <v>214</v>
      </c>
      <c r="I1103" s="55"/>
      <c r="J1103" s="55"/>
      <c r="K1103" s="55">
        <v>212</v>
      </c>
      <c r="L1103" s="55">
        <v>30</v>
      </c>
      <c r="M1103" s="55">
        <v>0</v>
      </c>
      <c r="N1103" s="55"/>
      <c r="O1103" s="55">
        <v>2</v>
      </c>
      <c r="P1103" s="55"/>
      <c r="Q1103" s="55"/>
      <c r="R1103" s="55"/>
      <c r="S1103" s="55"/>
      <c r="T1103" s="55"/>
      <c r="U1103" s="55"/>
      <c r="V1103" s="55"/>
      <c r="W1103" s="55">
        <v>70379.92</v>
      </c>
      <c r="X1103" s="55">
        <v>1</v>
      </c>
      <c r="Y1103" s="55">
        <v>70379.92</v>
      </c>
      <c r="Z1103" s="55"/>
      <c r="AA1103" s="55"/>
      <c r="AB1103" s="55"/>
    </row>
    <row r="1104" spans="1:28">
      <c r="A1104" s="55">
        <v>50</v>
      </c>
      <c r="B1104" s="55">
        <v>1</v>
      </c>
      <c r="C1104" s="55">
        <v>0</v>
      </c>
      <c r="D1104" s="55">
        <v>2</v>
      </c>
      <c r="E1104" s="55">
        <v>0</v>
      </c>
      <c r="F1104" s="55">
        <f>ROUND(F1103*0.5857501461,O1104)</f>
        <v>41225.050000000003</v>
      </c>
      <c r="G1104" s="55" t="s">
        <v>221</v>
      </c>
      <c r="H1104" s="55" t="s">
        <v>222</v>
      </c>
      <c r="I1104" s="55"/>
      <c r="J1104" s="55"/>
      <c r="K1104" s="55">
        <v>212</v>
      </c>
      <c r="L1104" s="55">
        <v>31</v>
      </c>
      <c r="M1104" s="55">
        <v>0</v>
      </c>
      <c r="N1104" s="55"/>
      <c r="O1104" s="55">
        <v>2</v>
      </c>
      <c r="P1104" s="55"/>
      <c r="Q1104" s="55"/>
      <c r="R1104" s="55"/>
      <c r="S1104" s="55"/>
      <c r="T1104" s="55"/>
      <c r="U1104" s="55"/>
      <c r="V1104" s="55"/>
      <c r="W1104" s="55">
        <v>41225.050000000003</v>
      </c>
      <c r="X1104" s="55">
        <v>1</v>
      </c>
      <c r="Y1104" s="55">
        <v>41225.050000000003</v>
      </c>
      <c r="Z1104" s="55"/>
      <c r="AA1104" s="55"/>
      <c r="AB1104" s="55"/>
    </row>
    <row r="1106" spans="1:206">
      <c r="A1106" s="53">
        <v>51</v>
      </c>
      <c r="B1106" s="53">
        <f>B1016</f>
        <v>1</v>
      </c>
      <c r="C1106" s="53">
        <f>A1016</f>
        <v>4</v>
      </c>
      <c r="D1106" s="53">
        <f>ROW(A1016)</f>
        <v>1016</v>
      </c>
      <c r="E1106" s="53"/>
      <c r="F1106" s="53" t="str">
        <f>IF(F1016&lt;&gt;"",F1016,"")</f>
        <v>Новый раздел</v>
      </c>
      <c r="G1106" s="53" t="str">
        <f>IF(G1016&lt;&gt;"",G1016,"")</f>
        <v>Старо-Покровское кладбище, 1-ый Дорожный проезд</v>
      </c>
      <c r="H1106" s="53">
        <v>0</v>
      </c>
      <c r="I1106" s="53"/>
      <c r="J1106" s="53"/>
      <c r="K1106" s="53"/>
      <c r="L1106" s="53"/>
      <c r="M1106" s="53"/>
      <c r="N1106" s="53"/>
      <c r="O1106" s="53">
        <f t="shared" ref="O1106:T1106" si="1044">ROUND(O1029+O1072+AB1106,2)</f>
        <v>219305.03</v>
      </c>
      <c r="P1106" s="53">
        <f t="shared" si="1044"/>
        <v>117667</v>
      </c>
      <c r="Q1106" s="53">
        <f t="shared" si="1044"/>
        <v>79952.429999999993</v>
      </c>
      <c r="R1106" s="53">
        <f t="shared" si="1044"/>
        <v>41517.769999999997</v>
      </c>
      <c r="S1106" s="53">
        <f t="shared" si="1044"/>
        <v>21685.599999999999</v>
      </c>
      <c r="T1106" s="53">
        <f t="shared" si="1044"/>
        <v>0</v>
      </c>
      <c r="U1106" s="53">
        <f>U1029+U1072+AH1106</f>
        <v>83.9</v>
      </c>
      <c r="V1106" s="53">
        <f>V1029+V1072+AI1106</f>
        <v>0</v>
      </c>
      <c r="W1106" s="53">
        <f>ROUND(W1029+W1072+AJ1106,2)</f>
        <v>0</v>
      </c>
      <c r="X1106" s="53">
        <f>ROUND(X1029+X1072+AK1106,2)</f>
        <v>15179.92</v>
      </c>
      <c r="Y1106" s="53">
        <f>ROUND(Y1029+Y1072+AL1106,2)</f>
        <v>2168.56</v>
      </c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3"/>
      <c r="AK1106" s="53"/>
      <c r="AL1106" s="53"/>
      <c r="AM1106" s="53"/>
      <c r="AN1106" s="53"/>
      <c r="AO1106" s="53">
        <f t="shared" ref="AO1106:BD1106" si="1045">ROUND(AO1029+AO1072+BX1106,2)</f>
        <v>0</v>
      </c>
      <c r="AP1106" s="53">
        <f t="shared" si="1045"/>
        <v>0</v>
      </c>
      <c r="AQ1106" s="53">
        <f t="shared" si="1045"/>
        <v>0</v>
      </c>
      <c r="AR1106" s="53">
        <f t="shared" si="1045"/>
        <v>252900.27</v>
      </c>
      <c r="AS1106" s="53">
        <f t="shared" si="1045"/>
        <v>0</v>
      </c>
      <c r="AT1106" s="53">
        <f t="shared" si="1045"/>
        <v>0</v>
      </c>
      <c r="AU1106" s="53">
        <f t="shared" si="1045"/>
        <v>252900.27</v>
      </c>
      <c r="AV1106" s="53">
        <f t="shared" si="1045"/>
        <v>117667</v>
      </c>
      <c r="AW1106" s="53">
        <f t="shared" si="1045"/>
        <v>117667</v>
      </c>
      <c r="AX1106" s="53">
        <f t="shared" si="1045"/>
        <v>0</v>
      </c>
      <c r="AY1106" s="53">
        <f t="shared" si="1045"/>
        <v>117667</v>
      </c>
      <c r="AZ1106" s="53">
        <f t="shared" si="1045"/>
        <v>0</v>
      </c>
      <c r="BA1106" s="53">
        <f t="shared" si="1045"/>
        <v>0</v>
      </c>
      <c r="BB1106" s="53">
        <f t="shared" si="1045"/>
        <v>0</v>
      </c>
      <c r="BC1106" s="53">
        <f t="shared" si="1045"/>
        <v>0</v>
      </c>
      <c r="BD1106" s="53">
        <f t="shared" si="1045"/>
        <v>0</v>
      </c>
      <c r="BE1106" s="53"/>
      <c r="BF1106" s="53"/>
      <c r="BG1106" s="53"/>
      <c r="BH1106" s="53"/>
      <c r="BI1106" s="53"/>
      <c r="BJ1106" s="53"/>
      <c r="BK1106" s="53"/>
      <c r="BL1106" s="53"/>
      <c r="BM1106" s="53"/>
      <c r="BN1106" s="53"/>
      <c r="BO1106" s="53"/>
      <c r="BP1106" s="53"/>
      <c r="BQ1106" s="53"/>
      <c r="BR1106" s="53"/>
      <c r="BS1106" s="53"/>
      <c r="BT1106" s="53"/>
      <c r="BU1106" s="53"/>
      <c r="BV1106" s="53"/>
      <c r="BW1106" s="53"/>
      <c r="BX1106" s="53"/>
      <c r="BY1106" s="53"/>
      <c r="BZ1106" s="53"/>
      <c r="CA1106" s="53"/>
      <c r="CB1106" s="53"/>
      <c r="CC1106" s="53"/>
      <c r="CD1106" s="53"/>
      <c r="CE1106" s="53"/>
      <c r="CF1106" s="53"/>
      <c r="CG1106" s="53"/>
      <c r="CH1106" s="53"/>
      <c r="CI1106" s="53"/>
      <c r="CJ1106" s="53"/>
      <c r="CK1106" s="53"/>
      <c r="CL1106" s="53"/>
      <c r="CM1106" s="53"/>
      <c r="CN1106" s="53"/>
      <c r="CO1106" s="53"/>
      <c r="CP1106" s="53"/>
      <c r="CQ1106" s="53"/>
      <c r="CR1106" s="53"/>
      <c r="CS1106" s="53"/>
      <c r="CT1106" s="53"/>
      <c r="CU1106" s="53"/>
      <c r="CV1106" s="53"/>
      <c r="CW1106" s="53"/>
      <c r="CX1106" s="53"/>
      <c r="CY1106" s="53"/>
      <c r="CZ1106" s="53"/>
      <c r="DA1106" s="53"/>
      <c r="DB1106" s="53"/>
      <c r="DC1106" s="53"/>
      <c r="DD1106" s="53"/>
      <c r="DE1106" s="53"/>
      <c r="DF1106" s="53"/>
      <c r="DG1106" s="54"/>
      <c r="DH1106" s="54"/>
      <c r="DI1106" s="54"/>
      <c r="DJ1106" s="54"/>
      <c r="DK1106" s="54"/>
      <c r="DL1106" s="54"/>
      <c r="DM1106" s="54"/>
      <c r="DN1106" s="54"/>
      <c r="DO1106" s="54"/>
      <c r="DP1106" s="54"/>
      <c r="DQ1106" s="54"/>
      <c r="DR1106" s="54"/>
      <c r="DS1106" s="54"/>
      <c r="DT1106" s="54"/>
      <c r="DU1106" s="54"/>
      <c r="DV1106" s="54"/>
      <c r="DW1106" s="54"/>
      <c r="DX1106" s="54"/>
      <c r="DY1106" s="54"/>
      <c r="DZ1106" s="54"/>
      <c r="EA1106" s="54"/>
      <c r="EB1106" s="54"/>
      <c r="EC1106" s="54"/>
      <c r="ED1106" s="54"/>
      <c r="EE1106" s="54"/>
      <c r="EF1106" s="54"/>
      <c r="EG1106" s="54"/>
      <c r="EH1106" s="54"/>
      <c r="EI1106" s="54"/>
      <c r="EJ1106" s="54"/>
      <c r="EK1106" s="54"/>
      <c r="EL1106" s="54"/>
      <c r="EM1106" s="54"/>
      <c r="EN1106" s="54"/>
      <c r="EO1106" s="54"/>
      <c r="EP1106" s="54"/>
      <c r="EQ1106" s="54"/>
      <c r="ER1106" s="54"/>
      <c r="ES1106" s="54"/>
      <c r="ET1106" s="54"/>
      <c r="EU1106" s="54"/>
      <c r="EV1106" s="54"/>
      <c r="EW1106" s="54"/>
      <c r="EX1106" s="54"/>
      <c r="EY1106" s="54"/>
      <c r="EZ1106" s="54"/>
      <c r="FA1106" s="54"/>
      <c r="FB1106" s="54"/>
      <c r="FC1106" s="54"/>
      <c r="FD1106" s="54"/>
      <c r="FE1106" s="54"/>
      <c r="FF1106" s="54"/>
      <c r="FG1106" s="54"/>
      <c r="FH1106" s="54"/>
      <c r="FI1106" s="54"/>
      <c r="FJ1106" s="54"/>
      <c r="FK1106" s="54"/>
      <c r="FL1106" s="54"/>
      <c r="FM1106" s="54"/>
      <c r="FN1106" s="54"/>
      <c r="FO1106" s="54"/>
      <c r="FP1106" s="54"/>
      <c r="FQ1106" s="54"/>
      <c r="FR1106" s="54"/>
      <c r="FS1106" s="54"/>
      <c r="FT1106" s="54"/>
      <c r="FU1106" s="54"/>
      <c r="FV1106" s="54"/>
      <c r="FW1106" s="54"/>
      <c r="FX1106" s="54"/>
      <c r="FY1106" s="54"/>
      <c r="FZ1106" s="54"/>
      <c r="GA1106" s="54"/>
      <c r="GB1106" s="54"/>
      <c r="GC1106" s="54"/>
      <c r="GD1106" s="54"/>
      <c r="GE1106" s="54"/>
      <c r="GF1106" s="54"/>
      <c r="GG1106" s="54"/>
      <c r="GH1106" s="54"/>
      <c r="GI1106" s="54"/>
      <c r="GJ1106" s="54"/>
      <c r="GK1106" s="54"/>
      <c r="GL1106" s="54"/>
      <c r="GM1106" s="54"/>
      <c r="GN1106" s="54"/>
      <c r="GO1106" s="54"/>
      <c r="GP1106" s="54"/>
      <c r="GQ1106" s="54"/>
      <c r="GR1106" s="54"/>
      <c r="GS1106" s="54"/>
      <c r="GT1106" s="54"/>
      <c r="GU1106" s="54"/>
      <c r="GV1106" s="54"/>
      <c r="GW1106" s="54"/>
      <c r="GX1106" s="54">
        <v>0</v>
      </c>
    </row>
    <row r="1108" spans="1:206">
      <c r="A1108" s="55">
        <v>50</v>
      </c>
      <c r="B1108" s="55">
        <v>0</v>
      </c>
      <c r="C1108" s="55">
        <v>0</v>
      </c>
      <c r="D1108" s="55">
        <v>1</v>
      </c>
      <c r="E1108" s="55">
        <v>201</v>
      </c>
      <c r="F1108" s="55">
        <f>ROUND(Source!O1106,O1108)</f>
        <v>219305.03</v>
      </c>
      <c r="G1108" s="55" t="s">
        <v>162</v>
      </c>
      <c r="H1108" s="55" t="s">
        <v>163</v>
      </c>
      <c r="I1108" s="55"/>
      <c r="J1108" s="55"/>
      <c r="K1108" s="55">
        <v>201</v>
      </c>
      <c r="L1108" s="55">
        <v>1</v>
      </c>
      <c r="M1108" s="55">
        <v>3</v>
      </c>
      <c r="N1108" s="55"/>
      <c r="O1108" s="55">
        <v>2</v>
      </c>
      <c r="P1108" s="55"/>
      <c r="Q1108" s="55"/>
      <c r="R1108" s="55"/>
      <c r="S1108" s="55"/>
      <c r="T1108" s="55"/>
      <c r="U1108" s="55"/>
      <c r="V1108" s="55"/>
      <c r="W1108" s="55">
        <v>219305.03</v>
      </c>
      <c r="X1108" s="55">
        <v>1</v>
      </c>
      <c r="Y1108" s="55">
        <v>219305.03</v>
      </c>
      <c r="Z1108" s="55"/>
      <c r="AA1108" s="55"/>
      <c r="AB1108" s="55"/>
    </row>
    <row r="1109" spans="1:206">
      <c r="A1109" s="55">
        <v>50</v>
      </c>
      <c r="B1109" s="55">
        <v>0</v>
      </c>
      <c r="C1109" s="55">
        <v>0</v>
      </c>
      <c r="D1109" s="55">
        <v>1</v>
      </c>
      <c r="E1109" s="55">
        <v>202</v>
      </c>
      <c r="F1109" s="55">
        <f>ROUND(Source!P1106,O1109)</f>
        <v>117667</v>
      </c>
      <c r="G1109" s="55" t="s">
        <v>164</v>
      </c>
      <c r="H1109" s="55" t="s">
        <v>165</v>
      </c>
      <c r="I1109" s="55"/>
      <c r="J1109" s="55"/>
      <c r="K1109" s="55">
        <v>202</v>
      </c>
      <c r="L1109" s="55">
        <v>2</v>
      </c>
      <c r="M1109" s="55">
        <v>3</v>
      </c>
      <c r="N1109" s="55"/>
      <c r="O1109" s="55">
        <v>2</v>
      </c>
      <c r="P1109" s="55"/>
      <c r="Q1109" s="55"/>
      <c r="R1109" s="55"/>
      <c r="S1109" s="55"/>
      <c r="T1109" s="55"/>
      <c r="U1109" s="55"/>
      <c r="V1109" s="55"/>
      <c r="W1109" s="55">
        <v>117667</v>
      </c>
      <c r="X1109" s="55">
        <v>1</v>
      </c>
      <c r="Y1109" s="55">
        <v>117667</v>
      </c>
      <c r="Z1109" s="55"/>
      <c r="AA1109" s="55"/>
      <c r="AB1109" s="55"/>
    </row>
    <row r="1110" spans="1:206">
      <c r="A1110" s="55">
        <v>50</v>
      </c>
      <c r="B1110" s="55">
        <v>0</v>
      </c>
      <c r="C1110" s="55">
        <v>0</v>
      </c>
      <c r="D1110" s="55">
        <v>1</v>
      </c>
      <c r="E1110" s="55">
        <v>222</v>
      </c>
      <c r="F1110" s="55">
        <f>ROUND(Source!AO1106,O1110)</f>
        <v>0</v>
      </c>
      <c r="G1110" s="55" t="s">
        <v>166</v>
      </c>
      <c r="H1110" s="55" t="s">
        <v>167</v>
      </c>
      <c r="I1110" s="55"/>
      <c r="J1110" s="55"/>
      <c r="K1110" s="55">
        <v>222</v>
      </c>
      <c r="L1110" s="55">
        <v>3</v>
      </c>
      <c r="M1110" s="55">
        <v>3</v>
      </c>
      <c r="N1110" s="55"/>
      <c r="O1110" s="55">
        <v>2</v>
      </c>
      <c r="P1110" s="55"/>
      <c r="Q1110" s="55"/>
      <c r="R1110" s="55"/>
      <c r="S1110" s="55"/>
      <c r="T1110" s="55"/>
      <c r="U1110" s="55"/>
      <c r="V1110" s="55"/>
      <c r="W1110" s="55">
        <v>0</v>
      </c>
      <c r="X1110" s="55">
        <v>1</v>
      </c>
      <c r="Y1110" s="55">
        <v>0</v>
      </c>
      <c r="Z1110" s="55"/>
      <c r="AA1110" s="55"/>
      <c r="AB1110" s="55"/>
    </row>
    <row r="1111" spans="1:206">
      <c r="A1111" s="55">
        <v>50</v>
      </c>
      <c r="B1111" s="55">
        <v>0</v>
      </c>
      <c r="C1111" s="55">
        <v>0</v>
      </c>
      <c r="D1111" s="55">
        <v>1</v>
      </c>
      <c r="E1111" s="55">
        <v>225</v>
      </c>
      <c r="F1111" s="55">
        <f>ROUND(Source!AV1106,O1111)</f>
        <v>117667</v>
      </c>
      <c r="G1111" s="55" t="s">
        <v>168</v>
      </c>
      <c r="H1111" s="55" t="s">
        <v>169</v>
      </c>
      <c r="I1111" s="55"/>
      <c r="J1111" s="55"/>
      <c r="K1111" s="55">
        <v>225</v>
      </c>
      <c r="L1111" s="55">
        <v>4</v>
      </c>
      <c r="M1111" s="55">
        <v>3</v>
      </c>
      <c r="N1111" s="55"/>
      <c r="O1111" s="55">
        <v>2</v>
      </c>
      <c r="P1111" s="55"/>
      <c r="Q1111" s="55"/>
      <c r="R1111" s="55"/>
      <c r="S1111" s="55"/>
      <c r="T1111" s="55"/>
      <c r="U1111" s="55"/>
      <c r="V1111" s="55"/>
      <c r="W1111" s="55">
        <v>117667</v>
      </c>
      <c r="X1111" s="55">
        <v>1</v>
      </c>
      <c r="Y1111" s="55">
        <v>117667</v>
      </c>
      <c r="Z1111" s="55"/>
      <c r="AA1111" s="55"/>
      <c r="AB1111" s="55"/>
    </row>
    <row r="1112" spans="1:206">
      <c r="A1112" s="55">
        <v>50</v>
      </c>
      <c r="B1112" s="55">
        <v>0</v>
      </c>
      <c r="C1112" s="55">
        <v>0</v>
      </c>
      <c r="D1112" s="55">
        <v>1</v>
      </c>
      <c r="E1112" s="55">
        <v>226</v>
      </c>
      <c r="F1112" s="55">
        <f>ROUND(Source!AW1106,O1112)</f>
        <v>117667</v>
      </c>
      <c r="G1112" s="55" t="s">
        <v>170</v>
      </c>
      <c r="H1112" s="55" t="s">
        <v>171</v>
      </c>
      <c r="I1112" s="55"/>
      <c r="J1112" s="55"/>
      <c r="K1112" s="55">
        <v>226</v>
      </c>
      <c r="L1112" s="55">
        <v>5</v>
      </c>
      <c r="M1112" s="55">
        <v>3</v>
      </c>
      <c r="N1112" s="55"/>
      <c r="O1112" s="55">
        <v>2</v>
      </c>
      <c r="P1112" s="55"/>
      <c r="Q1112" s="55"/>
      <c r="R1112" s="55"/>
      <c r="S1112" s="55"/>
      <c r="T1112" s="55"/>
      <c r="U1112" s="55"/>
      <c r="V1112" s="55"/>
      <c r="W1112" s="55">
        <v>117667</v>
      </c>
      <c r="X1112" s="55">
        <v>1</v>
      </c>
      <c r="Y1112" s="55">
        <v>117667</v>
      </c>
      <c r="Z1112" s="55"/>
      <c r="AA1112" s="55"/>
      <c r="AB1112" s="55"/>
    </row>
    <row r="1113" spans="1:206">
      <c r="A1113" s="55">
        <v>50</v>
      </c>
      <c r="B1113" s="55">
        <v>0</v>
      </c>
      <c r="C1113" s="55">
        <v>0</v>
      </c>
      <c r="D1113" s="55">
        <v>1</v>
      </c>
      <c r="E1113" s="55">
        <v>227</v>
      </c>
      <c r="F1113" s="55">
        <f>ROUND(Source!AX1106,O1113)</f>
        <v>0</v>
      </c>
      <c r="G1113" s="55" t="s">
        <v>172</v>
      </c>
      <c r="H1113" s="55" t="s">
        <v>173</v>
      </c>
      <c r="I1113" s="55"/>
      <c r="J1113" s="55"/>
      <c r="K1113" s="55">
        <v>227</v>
      </c>
      <c r="L1113" s="55">
        <v>6</v>
      </c>
      <c r="M1113" s="55">
        <v>3</v>
      </c>
      <c r="N1113" s="55"/>
      <c r="O1113" s="55">
        <v>2</v>
      </c>
      <c r="P1113" s="55"/>
      <c r="Q1113" s="55"/>
      <c r="R1113" s="55"/>
      <c r="S1113" s="55"/>
      <c r="T1113" s="55"/>
      <c r="U1113" s="55"/>
      <c r="V1113" s="55"/>
      <c r="W1113" s="55">
        <v>0</v>
      </c>
      <c r="X1113" s="55">
        <v>1</v>
      </c>
      <c r="Y1113" s="55">
        <v>0</v>
      </c>
      <c r="Z1113" s="55"/>
      <c r="AA1113" s="55"/>
      <c r="AB1113" s="55"/>
    </row>
    <row r="1114" spans="1:206">
      <c r="A1114" s="55">
        <v>50</v>
      </c>
      <c r="B1114" s="55">
        <v>0</v>
      </c>
      <c r="C1114" s="55">
        <v>0</v>
      </c>
      <c r="D1114" s="55">
        <v>1</v>
      </c>
      <c r="E1114" s="55">
        <v>228</v>
      </c>
      <c r="F1114" s="55">
        <f>ROUND(Source!AY1106,O1114)</f>
        <v>117667</v>
      </c>
      <c r="G1114" s="55" t="s">
        <v>174</v>
      </c>
      <c r="H1114" s="55" t="s">
        <v>175</v>
      </c>
      <c r="I1114" s="55"/>
      <c r="J1114" s="55"/>
      <c r="K1114" s="55">
        <v>228</v>
      </c>
      <c r="L1114" s="55">
        <v>7</v>
      </c>
      <c r="M1114" s="55">
        <v>3</v>
      </c>
      <c r="N1114" s="55"/>
      <c r="O1114" s="55">
        <v>2</v>
      </c>
      <c r="P1114" s="55"/>
      <c r="Q1114" s="55"/>
      <c r="R1114" s="55"/>
      <c r="S1114" s="55"/>
      <c r="T1114" s="55"/>
      <c r="U1114" s="55"/>
      <c r="V1114" s="55"/>
      <c r="W1114" s="55">
        <v>117667</v>
      </c>
      <c r="X1114" s="55">
        <v>1</v>
      </c>
      <c r="Y1114" s="55">
        <v>117667</v>
      </c>
      <c r="Z1114" s="55"/>
      <c r="AA1114" s="55"/>
      <c r="AB1114" s="55"/>
    </row>
    <row r="1115" spans="1:206">
      <c r="A1115" s="55">
        <v>50</v>
      </c>
      <c r="B1115" s="55">
        <v>0</v>
      </c>
      <c r="C1115" s="55">
        <v>0</v>
      </c>
      <c r="D1115" s="55">
        <v>1</v>
      </c>
      <c r="E1115" s="55">
        <v>216</v>
      </c>
      <c r="F1115" s="55">
        <f>ROUND(Source!AP1106,O1115)</f>
        <v>0</v>
      </c>
      <c r="G1115" s="55" t="s">
        <v>176</v>
      </c>
      <c r="H1115" s="55" t="s">
        <v>177</v>
      </c>
      <c r="I1115" s="55"/>
      <c r="J1115" s="55"/>
      <c r="K1115" s="55">
        <v>216</v>
      </c>
      <c r="L1115" s="55">
        <v>8</v>
      </c>
      <c r="M1115" s="55">
        <v>3</v>
      </c>
      <c r="N1115" s="55"/>
      <c r="O1115" s="55">
        <v>2</v>
      </c>
      <c r="P1115" s="55"/>
      <c r="Q1115" s="55"/>
      <c r="R1115" s="55"/>
      <c r="S1115" s="55"/>
      <c r="T1115" s="55"/>
      <c r="U1115" s="55"/>
      <c r="V1115" s="55"/>
      <c r="W1115" s="55">
        <v>0</v>
      </c>
      <c r="X1115" s="55">
        <v>1</v>
      </c>
      <c r="Y1115" s="55">
        <v>0</v>
      </c>
      <c r="Z1115" s="55"/>
      <c r="AA1115" s="55"/>
      <c r="AB1115" s="55"/>
    </row>
    <row r="1116" spans="1:206">
      <c r="A1116" s="55">
        <v>50</v>
      </c>
      <c r="B1116" s="55">
        <v>0</v>
      </c>
      <c r="C1116" s="55">
        <v>0</v>
      </c>
      <c r="D1116" s="55">
        <v>1</v>
      </c>
      <c r="E1116" s="55">
        <v>223</v>
      </c>
      <c r="F1116" s="55">
        <f>ROUND(Source!AQ1106,O1116)</f>
        <v>0</v>
      </c>
      <c r="G1116" s="55" t="s">
        <v>178</v>
      </c>
      <c r="H1116" s="55" t="s">
        <v>179</v>
      </c>
      <c r="I1116" s="55"/>
      <c r="J1116" s="55"/>
      <c r="K1116" s="55">
        <v>223</v>
      </c>
      <c r="L1116" s="55">
        <v>9</v>
      </c>
      <c r="M1116" s="55">
        <v>3</v>
      </c>
      <c r="N1116" s="55"/>
      <c r="O1116" s="55">
        <v>2</v>
      </c>
      <c r="P1116" s="55"/>
      <c r="Q1116" s="55"/>
      <c r="R1116" s="55"/>
      <c r="S1116" s="55"/>
      <c r="T1116" s="55"/>
      <c r="U1116" s="55"/>
      <c r="V1116" s="55"/>
      <c r="W1116" s="55">
        <v>0</v>
      </c>
      <c r="X1116" s="55">
        <v>1</v>
      </c>
      <c r="Y1116" s="55">
        <v>0</v>
      </c>
      <c r="Z1116" s="55"/>
      <c r="AA1116" s="55"/>
      <c r="AB1116" s="55"/>
    </row>
    <row r="1117" spans="1:206">
      <c r="A1117" s="55">
        <v>50</v>
      </c>
      <c r="B1117" s="55">
        <v>0</v>
      </c>
      <c r="C1117" s="55">
        <v>0</v>
      </c>
      <c r="D1117" s="55">
        <v>1</v>
      </c>
      <c r="E1117" s="55">
        <v>229</v>
      </c>
      <c r="F1117" s="55">
        <f>ROUND(Source!AZ1106,O1117)</f>
        <v>0</v>
      </c>
      <c r="G1117" s="55" t="s">
        <v>180</v>
      </c>
      <c r="H1117" s="55" t="s">
        <v>181</v>
      </c>
      <c r="I1117" s="55"/>
      <c r="J1117" s="55"/>
      <c r="K1117" s="55">
        <v>229</v>
      </c>
      <c r="L1117" s="55">
        <v>10</v>
      </c>
      <c r="M1117" s="55">
        <v>3</v>
      </c>
      <c r="N1117" s="55"/>
      <c r="O1117" s="55">
        <v>2</v>
      </c>
      <c r="P1117" s="55"/>
      <c r="Q1117" s="55"/>
      <c r="R1117" s="55"/>
      <c r="S1117" s="55"/>
      <c r="T1117" s="55"/>
      <c r="U1117" s="55"/>
      <c r="V1117" s="55"/>
      <c r="W1117" s="55">
        <v>0</v>
      </c>
      <c r="X1117" s="55">
        <v>1</v>
      </c>
      <c r="Y1117" s="55">
        <v>0</v>
      </c>
      <c r="Z1117" s="55"/>
      <c r="AA1117" s="55"/>
      <c r="AB1117" s="55"/>
    </row>
    <row r="1118" spans="1:206">
      <c r="A1118" s="55">
        <v>50</v>
      </c>
      <c r="B1118" s="55">
        <v>0</v>
      </c>
      <c r="C1118" s="55">
        <v>0</v>
      </c>
      <c r="D1118" s="55">
        <v>1</v>
      </c>
      <c r="E1118" s="55">
        <v>203</v>
      </c>
      <c r="F1118" s="55">
        <f>ROUND(Source!Q1106,O1118)</f>
        <v>79952.429999999993</v>
      </c>
      <c r="G1118" s="55" t="s">
        <v>182</v>
      </c>
      <c r="H1118" s="55" t="s">
        <v>183</v>
      </c>
      <c r="I1118" s="55"/>
      <c r="J1118" s="55"/>
      <c r="K1118" s="55">
        <v>203</v>
      </c>
      <c r="L1118" s="55">
        <v>11</v>
      </c>
      <c r="M1118" s="55">
        <v>3</v>
      </c>
      <c r="N1118" s="55"/>
      <c r="O1118" s="55">
        <v>2</v>
      </c>
      <c r="P1118" s="55"/>
      <c r="Q1118" s="55"/>
      <c r="R1118" s="55"/>
      <c r="S1118" s="55"/>
      <c r="T1118" s="55"/>
      <c r="U1118" s="55"/>
      <c r="V1118" s="55"/>
      <c r="W1118" s="55">
        <v>79952.429999999993</v>
      </c>
      <c r="X1118" s="55">
        <v>1</v>
      </c>
      <c r="Y1118" s="55">
        <v>79952.429999999993</v>
      </c>
      <c r="Z1118" s="55"/>
      <c r="AA1118" s="55"/>
      <c r="AB1118" s="55"/>
    </row>
    <row r="1119" spans="1:206">
      <c r="A1119" s="55">
        <v>50</v>
      </c>
      <c r="B1119" s="55">
        <v>0</v>
      </c>
      <c r="C1119" s="55">
        <v>0</v>
      </c>
      <c r="D1119" s="55">
        <v>1</v>
      </c>
      <c r="E1119" s="55">
        <v>231</v>
      </c>
      <c r="F1119" s="55">
        <f>ROUND(Source!BB1106,O1119)</f>
        <v>0</v>
      </c>
      <c r="G1119" s="55" t="s">
        <v>184</v>
      </c>
      <c r="H1119" s="55" t="s">
        <v>185</v>
      </c>
      <c r="I1119" s="55"/>
      <c r="J1119" s="55"/>
      <c r="K1119" s="55">
        <v>231</v>
      </c>
      <c r="L1119" s="55">
        <v>12</v>
      </c>
      <c r="M1119" s="55">
        <v>3</v>
      </c>
      <c r="N1119" s="55"/>
      <c r="O1119" s="55">
        <v>2</v>
      </c>
      <c r="P1119" s="55"/>
      <c r="Q1119" s="55"/>
      <c r="R1119" s="55"/>
      <c r="S1119" s="55"/>
      <c r="T1119" s="55"/>
      <c r="U1119" s="55"/>
      <c r="V1119" s="55"/>
      <c r="W1119" s="55">
        <v>0</v>
      </c>
      <c r="X1119" s="55">
        <v>1</v>
      </c>
      <c r="Y1119" s="55">
        <v>0</v>
      </c>
      <c r="Z1119" s="55"/>
      <c r="AA1119" s="55"/>
      <c r="AB1119" s="55"/>
    </row>
    <row r="1120" spans="1:206">
      <c r="A1120" s="55">
        <v>50</v>
      </c>
      <c r="B1120" s="55">
        <v>0</v>
      </c>
      <c r="C1120" s="55">
        <v>0</v>
      </c>
      <c r="D1120" s="55">
        <v>1</v>
      </c>
      <c r="E1120" s="55">
        <v>204</v>
      </c>
      <c r="F1120" s="55">
        <f>ROUND(Source!R1106,O1120)</f>
        <v>41517.769999999997</v>
      </c>
      <c r="G1120" s="55" t="s">
        <v>186</v>
      </c>
      <c r="H1120" s="55" t="s">
        <v>187</v>
      </c>
      <c r="I1120" s="55"/>
      <c r="J1120" s="55"/>
      <c r="K1120" s="55">
        <v>204</v>
      </c>
      <c r="L1120" s="55">
        <v>13</v>
      </c>
      <c r="M1120" s="55">
        <v>3</v>
      </c>
      <c r="N1120" s="55"/>
      <c r="O1120" s="55">
        <v>2</v>
      </c>
      <c r="P1120" s="55"/>
      <c r="Q1120" s="55"/>
      <c r="R1120" s="55"/>
      <c r="S1120" s="55"/>
      <c r="T1120" s="55"/>
      <c r="U1120" s="55"/>
      <c r="V1120" s="55"/>
      <c r="W1120" s="55">
        <v>41517.769999999997</v>
      </c>
      <c r="X1120" s="55">
        <v>1</v>
      </c>
      <c r="Y1120" s="55">
        <v>41517.769999999997</v>
      </c>
      <c r="Z1120" s="55"/>
      <c r="AA1120" s="55"/>
      <c r="AB1120" s="55"/>
    </row>
    <row r="1121" spans="1:28">
      <c r="A1121" s="55">
        <v>50</v>
      </c>
      <c r="B1121" s="55">
        <v>0</v>
      </c>
      <c r="C1121" s="55">
        <v>0</v>
      </c>
      <c r="D1121" s="55">
        <v>1</v>
      </c>
      <c r="E1121" s="55">
        <v>205</v>
      </c>
      <c r="F1121" s="55">
        <f>ROUND(Source!S1106,O1121)</f>
        <v>21685.599999999999</v>
      </c>
      <c r="G1121" s="55" t="s">
        <v>188</v>
      </c>
      <c r="H1121" s="55" t="s">
        <v>189</v>
      </c>
      <c r="I1121" s="55"/>
      <c r="J1121" s="55"/>
      <c r="K1121" s="55">
        <v>205</v>
      </c>
      <c r="L1121" s="55">
        <v>14</v>
      </c>
      <c r="M1121" s="55">
        <v>3</v>
      </c>
      <c r="N1121" s="55"/>
      <c r="O1121" s="55">
        <v>2</v>
      </c>
      <c r="P1121" s="55"/>
      <c r="Q1121" s="55"/>
      <c r="R1121" s="55"/>
      <c r="S1121" s="55"/>
      <c r="T1121" s="55"/>
      <c r="U1121" s="55"/>
      <c r="V1121" s="55"/>
      <c r="W1121" s="55">
        <v>21685.599999999999</v>
      </c>
      <c r="X1121" s="55">
        <v>1</v>
      </c>
      <c r="Y1121" s="55">
        <v>21685.599999999999</v>
      </c>
      <c r="Z1121" s="55"/>
      <c r="AA1121" s="55"/>
      <c r="AB1121" s="55"/>
    </row>
    <row r="1122" spans="1:28">
      <c r="A1122" s="55">
        <v>50</v>
      </c>
      <c r="B1122" s="55">
        <v>0</v>
      </c>
      <c r="C1122" s="55">
        <v>0</v>
      </c>
      <c r="D1122" s="55">
        <v>1</v>
      </c>
      <c r="E1122" s="55">
        <v>232</v>
      </c>
      <c r="F1122" s="55">
        <f>ROUND(Source!BC1106,O1122)</f>
        <v>0</v>
      </c>
      <c r="G1122" s="55" t="s">
        <v>190</v>
      </c>
      <c r="H1122" s="55" t="s">
        <v>191</v>
      </c>
      <c r="I1122" s="55"/>
      <c r="J1122" s="55"/>
      <c r="K1122" s="55">
        <v>232</v>
      </c>
      <c r="L1122" s="55">
        <v>15</v>
      </c>
      <c r="M1122" s="55">
        <v>3</v>
      </c>
      <c r="N1122" s="55"/>
      <c r="O1122" s="55">
        <v>2</v>
      </c>
      <c r="P1122" s="55"/>
      <c r="Q1122" s="55"/>
      <c r="R1122" s="55"/>
      <c r="S1122" s="55"/>
      <c r="T1122" s="55"/>
      <c r="U1122" s="55"/>
      <c r="V1122" s="55"/>
      <c r="W1122" s="55">
        <v>0</v>
      </c>
      <c r="X1122" s="55">
        <v>1</v>
      </c>
      <c r="Y1122" s="55">
        <v>0</v>
      </c>
      <c r="Z1122" s="55"/>
      <c r="AA1122" s="55"/>
      <c r="AB1122" s="55"/>
    </row>
    <row r="1123" spans="1:28">
      <c r="A1123" s="55">
        <v>50</v>
      </c>
      <c r="B1123" s="55">
        <v>0</v>
      </c>
      <c r="C1123" s="55">
        <v>0</v>
      </c>
      <c r="D1123" s="55">
        <v>1</v>
      </c>
      <c r="E1123" s="55">
        <v>214</v>
      </c>
      <c r="F1123" s="55">
        <f>ROUND(Source!AS1106,O1123)</f>
        <v>0</v>
      </c>
      <c r="G1123" s="55" t="s">
        <v>192</v>
      </c>
      <c r="H1123" s="55" t="s">
        <v>193</v>
      </c>
      <c r="I1123" s="55"/>
      <c r="J1123" s="55"/>
      <c r="K1123" s="55">
        <v>214</v>
      </c>
      <c r="L1123" s="55">
        <v>16</v>
      </c>
      <c r="M1123" s="55">
        <v>3</v>
      </c>
      <c r="N1123" s="55"/>
      <c r="O1123" s="55">
        <v>2</v>
      </c>
      <c r="P1123" s="55"/>
      <c r="Q1123" s="55"/>
      <c r="R1123" s="55"/>
      <c r="S1123" s="55"/>
      <c r="T1123" s="55"/>
      <c r="U1123" s="55"/>
      <c r="V1123" s="55"/>
      <c r="W1123" s="55">
        <v>0</v>
      </c>
      <c r="X1123" s="55">
        <v>1</v>
      </c>
      <c r="Y1123" s="55">
        <v>0</v>
      </c>
      <c r="Z1123" s="55"/>
      <c r="AA1123" s="55"/>
      <c r="AB1123" s="55"/>
    </row>
    <row r="1124" spans="1:28">
      <c r="A1124" s="55">
        <v>50</v>
      </c>
      <c r="B1124" s="55">
        <v>0</v>
      </c>
      <c r="C1124" s="55">
        <v>0</v>
      </c>
      <c r="D1124" s="55">
        <v>1</v>
      </c>
      <c r="E1124" s="55">
        <v>215</v>
      </c>
      <c r="F1124" s="55">
        <f>ROUND(Source!AT1106,O1124)</f>
        <v>0</v>
      </c>
      <c r="G1124" s="55" t="s">
        <v>194</v>
      </c>
      <c r="H1124" s="55" t="s">
        <v>195</v>
      </c>
      <c r="I1124" s="55"/>
      <c r="J1124" s="55"/>
      <c r="K1124" s="55">
        <v>215</v>
      </c>
      <c r="L1124" s="55">
        <v>17</v>
      </c>
      <c r="M1124" s="55">
        <v>3</v>
      </c>
      <c r="N1124" s="55"/>
      <c r="O1124" s="55">
        <v>2</v>
      </c>
      <c r="P1124" s="55"/>
      <c r="Q1124" s="55"/>
      <c r="R1124" s="55"/>
      <c r="S1124" s="55"/>
      <c r="T1124" s="55"/>
      <c r="U1124" s="55"/>
      <c r="V1124" s="55"/>
      <c r="W1124" s="55">
        <v>0</v>
      </c>
      <c r="X1124" s="55">
        <v>1</v>
      </c>
      <c r="Y1124" s="55">
        <v>0</v>
      </c>
      <c r="Z1124" s="55"/>
      <c r="AA1124" s="55"/>
      <c r="AB1124" s="55"/>
    </row>
    <row r="1125" spans="1:28">
      <c r="A1125" s="55">
        <v>50</v>
      </c>
      <c r="B1125" s="55">
        <v>0</v>
      </c>
      <c r="C1125" s="55">
        <v>0</v>
      </c>
      <c r="D1125" s="55">
        <v>1</v>
      </c>
      <c r="E1125" s="55">
        <v>217</v>
      </c>
      <c r="F1125" s="55">
        <f>ROUND(Source!AU1106,O1125)</f>
        <v>252900.27</v>
      </c>
      <c r="G1125" s="55" t="s">
        <v>196</v>
      </c>
      <c r="H1125" s="55" t="s">
        <v>197</v>
      </c>
      <c r="I1125" s="55"/>
      <c r="J1125" s="55"/>
      <c r="K1125" s="55">
        <v>217</v>
      </c>
      <c r="L1125" s="55">
        <v>18</v>
      </c>
      <c r="M1125" s="55">
        <v>3</v>
      </c>
      <c r="N1125" s="55"/>
      <c r="O1125" s="55">
        <v>2</v>
      </c>
      <c r="P1125" s="55"/>
      <c r="Q1125" s="55"/>
      <c r="R1125" s="55"/>
      <c r="S1125" s="55"/>
      <c r="T1125" s="55"/>
      <c r="U1125" s="55"/>
      <c r="V1125" s="55"/>
      <c r="W1125" s="55">
        <v>252900.27</v>
      </c>
      <c r="X1125" s="55">
        <v>1</v>
      </c>
      <c r="Y1125" s="55">
        <v>252900.27</v>
      </c>
      <c r="Z1125" s="55"/>
      <c r="AA1125" s="55"/>
      <c r="AB1125" s="55"/>
    </row>
    <row r="1126" spans="1:28">
      <c r="A1126" s="55">
        <v>50</v>
      </c>
      <c r="B1126" s="55">
        <v>0</v>
      </c>
      <c r="C1126" s="55">
        <v>0</v>
      </c>
      <c r="D1126" s="55">
        <v>1</v>
      </c>
      <c r="E1126" s="55">
        <v>230</v>
      </c>
      <c r="F1126" s="55">
        <f>ROUND(Source!BA1106,O1126)</f>
        <v>0</v>
      </c>
      <c r="G1126" s="55" t="s">
        <v>198</v>
      </c>
      <c r="H1126" s="55" t="s">
        <v>199</v>
      </c>
      <c r="I1126" s="55"/>
      <c r="J1126" s="55"/>
      <c r="K1126" s="55">
        <v>230</v>
      </c>
      <c r="L1126" s="55">
        <v>19</v>
      </c>
      <c r="M1126" s="55">
        <v>3</v>
      </c>
      <c r="N1126" s="55"/>
      <c r="O1126" s="55">
        <v>2</v>
      </c>
      <c r="P1126" s="55"/>
      <c r="Q1126" s="55"/>
      <c r="R1126" s="55"/>
      <c r="S1126" s="55"/>
      <c r="T1126" s="55"/>
      <c r="U1126" s="55"/>
      <c r="V1126" s="55"/>
      <c r="W1126" s="55">
        <v>0</v>
      </c>
      <c r="X1126" s="55">
        <v>1</v>
      </c>
      <c r="Y1126" s="55">
        <v>0</v>
      </c>
      <c r="Z1126" s="55"/>
      <c r="AA1126" s="55"/>
      <c r="AB1126" s="55"/>
    </row>
    <row r="1127" spans="1:28">
      <c r="A1127" s="55">
        <v>50</v>
      </c>
      <c r="B1127" s="55">
        <v>0</v>
      </c>
      <c r="C1127" s="55">
        <v>0</v>
      </c>
      <c r="D1127" s="55">
        <v>1</v>
      </c>
      <c r="E1127" s="55">
        <v>206</v>
      </c>
      <c r="F1127" s="55">
        <f>ROUND(Source!T1106,O1127)</f>
        <v>0</v>
      </c>
      <c r="G1127" s="55" t="s">
        <v>200</v>
      </c>
      <c r="H1127" s="55" t="s">
        <v>201</v>
      </c>
      <c r="I1127" s="55"/>
      <c r="J1127" s="55"/>
      <c r="K1127" s="55">
        <v>206</v>
      </c>
      <c r="L1127" s="55">
        <v>20</v>
      </c>
      <c r="M1127" s="55">
        <v>3</v>
      </c>
      <c r="N1127" s="55"/>
      <c r="O1127" s="55">
        <v>2</v>
      </c>
      <c r="P1127" s="55"/>
      <c r="Q1127" s="55"/>
      <c r="R1127" s="55"/>
      <c r="S1127" s="55"/>
      <c r="T1127" s="55"/>
      <c r="U1127" s="55"/>
      <c r="V1127" s="55"/>
      <c r="W1127" s="55">
        <v>0</v>
      </c>
      <c r="X1127" s="55">
        <v>1</v>
      </c>
      <c r="Y1127" s="55">
        <v>0</v>
      </c>
      <c r="Z1127" s="55"/>
      <c r="AA1127" s="55"/>
      <c r="AB1127" s="55"/>
    </row>
    <row r="1128" spans="1:28">
      <c r="A1128" s="55">
        <v>50</v>
      </c>
      <c r="B1128" s="55">
        <v>0</v>
      </c>
      <c r="C1128" s="55">
        <v>0</v>
      </c>
      <c r="D1128" s="55">
        <v>1</v>
      </c>
      <c r="E1128" s="55">
        <v>207</v>
      </c>
      <c r="F1128" s="55">
        <f>Source!U1106</f>
        <v>83.9</v>
      </c>
      <c r="G1128" s="55" t="s">
        <v>202</v>
      </c>
      <c r="H1128" s="55" t="s">
        <v>203</v>
      </c>
      <c r="I1128" s="55"/>
      <c r="J1128" s="55"/>
      <c r="K1128" s="55">
        <v>207</v>
      </c>
      <c r="L1128" s="55">
        <v>21</v>
      </c>
      <c r="M1128" s="55">
        <v>3</v>
      </c>
      <c r="N1128" s="55"/>
      <c r="O1128" s="55">
        <v>-1</v>
      </c>
      <c r="P1128" s="55"/>
      <c r="Q1128" s="55"/>
      <c r="R1128" s="55"/>
      <c r="S1128" s="55"/>
      <c r="T1128" s="55"/>
      <c r="U1128" s="55"/>
      <c r="V1128" s="55"/>
      <c r="W1128" s="55">
        <v>83.9</v>
      </c>
      <c r="X1128" s="55">
        <v>1</v>
      </c>
      <c r="Y1128" s="55">
        <v>83.9</v>
      </c>
      <c r="Z1128" s="55"/>
      <c r="AA1128" s="55"/>
      <c r="AB1128" s="55"/>
    </row>
    <row r="1129" spans="1:28">
      <c r="A1129" s="55">
        <v>50</v>
      </c>
      <c r="B1129" s="55">
        <v>0</v>
      </c>
      <c r="C1129" s="55">
        <v>0</v>
      </c>
      <c r="D1129" s="55">
        <v>1</v>
      </c>
      <c r="E1129" s="55">
        <v>208</v>
      </c>
      <c r="F1129" s="55">
        <f>Source!V1106</f>
        <v>0</v>
      </c>
      <c r="G1129" s="55" t="s">
        <v>204</v>
      </c>
      <c r="H1129" s="55" t="s">
        <v>205</v>
      </c>
      <c r="I1129" s="55"/>
      <c r="J1129" s="55"/>
      <c r="K1129" s="55">
        <v>208</v>
      </c>
      <c r="L1129" s="55">
        <v>22</v>
      </c>
      <c r="M1129" s="55">
        <v>3</v>
      </c>
      <c r="N1129" s="55"/>
      <c r="O1129" s="55">
        <v>-1</v>
      </c>
      <c r="P1129" s="55"/>
      <c r="Q1129" s="55"/>
      <c r="R1129" s="55"/>
      <c r="S1129" s="55"/>
      <c r="T1129" s="55"/>
      <c r="U1129" s="55"/>
      <c r="V1129" s="55"/>
      <c r="W1129" s="55">
        <v>0</v>
      </c>
      <c r="X1129" s="55">
        <v>1</v>
      </c>
      <c r="Y1129" s="55">
        <v>0</v>
      </c>
      <c r="Z1129" s="55"/>
      <c r="AA1129" s="55"/>
      <c r="AB1129" s="55"/>
    </row>
    <row r="1130" spans="1:28">
      <c r="A1130" s="55">
        <v>50</v>
      </c>
      <c r="B1130" s="55">
        <v>0</v>
      </c>
      <c r="C1130" s="55">
        <v>0</v>
      </c>
      <c r="D1130" s="55">
        <v>1</v>
      </c>
      <c r="E1130" s="55">
        <v>209</v>
      </c>
      <c r="F1130" s="55">
        <f>ROUND(Source!W1106,O1130)</f>
        <v>0</v>
      </c>
      <c r="G1130" s="55" t="s">
        <v>206</v>
      </c>
      <c r="H1130" s="55" t="s">
        <v>207</v>
      </c>
      <c r="I1130" s="55"/>
      <c r="J1130" s="55"/>
      <c r="K1130" s="55">
        <v>209</v>
      </c>
      <c r="L1130" s="55">
        <v>23</v>
      </c>
      <c r="M1130" s="55">
        <v>3</v>
      </c>
      <c r="N1130" s="55"/>
      <c r="O1130" s="55">
        <v>2</v>
      </c>
      <c r="P1130" s="55"/>
      <c r="Q1130" s="55"/>
      <c r="R1130" s="55"/>
      <c r="S1130" s="55"/>
      <c r="T1130" s="55"/>
      <c r="U1130" s="55"/>
      <c r="V1130" s="55"/>
      <c r="W1130" s="55">
        <v>0</v>
      </c>
      <c r="X1130" s="55">
        <v>1</v>
      </c>
      <c r="Y1130" s="55">
        <v>0</v>
      </c>
      <c r="Z1130" s="55"/>
      <c r="AA1130" s="55"/>
      <c r="AB1130" s="55"/>
    </row>
    <row r="1131" spans="1:28">
      <c r="A1131" s="55">
        <v>50</v>
      </c>
      <c r="B1131" s="55">
        <v>0</v>
      </c>
      <c r="C1131" s="55">
        <v>0</v>
      </c>
      <c r="D1131" s="55">
        <v>1</v>
      </c>
      <c r="E1131" s="55">
        <v>233</v>
      </c>
      <c r="F1131" s="55">
        <f>ROUND(Source!BD1106,O1131)</f>
        <v>0</v>
      </c>
      <c r="G1131" s="55" t="s">
        <v>208</v>
      </c>
      <c r="H1131" s="55" t="s">
        <v>209</v>
      </c>
      <c r="I1131" s="55"/>
      <c r="J1131" s="55"/>
      <c r="K1131" s="55">
        <v>233</v>
      </c>
      <c r="L1131" s="55">
        <v>24</v>
      </c>
      <c r="M1131" s="55">
        <v>3</v>
      </c>
      <c r="N1131" s="55"/>
      <c r="O1131" s="55">
        <v>2</v>
      </c>
      <c r="P1131" s="55"/>
      <c r="Q1131" s="55"/>
      <c r="R1131" s="55"/>
      <c r="S1131" s="55"/>
      <c r="T1131" s="55"/>
      <c r="U1131" s="55"/>
      <c r="V1131" s="55"/>
      <c r="W1131" s="55">
        <v>0</v>
      </c>
      <c r="X1131" s="55">
        <v>1</v>
      </c>
      <c r="Y1131" s="55">
        <v>0</v>
      </c>
      <c r="Z1131" s="55"/>
      <c r="AA1131" s="55"/>
      <c r="AB1131" s="55"/>
    </row>
    <row r="1132" spans="1:28">
      <c r="A1132" s="55">
        <v>50</v>
      </c>
      <c r="B1132" s="55">
        <v>0</v>
      </c>
      <c r="C1132" s="55">
        <v>0</v>
      </c>
      <c r="D1132" s="55">
        <v>1</v>
      </c>
      <c r="E1132" s="55">
        <v>210</v>
      </c>
      <c r="F1132" s="55">
        <f>ROUND(Source!X1106,O1132)</f>
        <v>15179.92</v>
      </c>
      <c r="G1132" s="55" t="s">
        <v>210</v>
      </c>
      <c r="H1132" s="55" t="s">
        <v>211</v>
      </c>
      <c r="I1132" s="55"/>
      <c r="J1132" s="55"/>
      <c r="K1132" s="55">
        <v>210</v>
      </c>
      <c r="L1132" s="55">
        <v>25</v>
      </c>
      <c r="M1132" s="55">
        <v>3</v>
      </c>
      <c r="N1132" s="55"/>
      <c r="O1132" s="55">
        <v>2</v>
      </c>
      <c r="P1132" s="55"/>
      <c r="Q1132" s="55"/>
      <c r="R1132" s="55"/>
      <c r="S1132" s="55"/>
      <c r="T1132" s="55"/>
      <c r="U1132" s="55"/>
      <c r="V1132" s="55"/>
      <c r="W1132" s="55">
        <v>15179.92</v>
      </c>
      <c r="X1132" s="55">
        <v>1</v>
      </c>
      <c r="Y1132" s="55">
        <v>15179.92</v>
      </c>
      <c r="Z1132" s="55"/>
      <c r="AA1132" s="55"/>
      <c r="AB1132" s="55"/>
    </row>
    <row r="1133" spans="1:28">
      <c r="A1133" s="55">
        <v>50</v>
      </c>
      <c r="B1133" s="55">
        <v>0</v>
      </c>
      <c r="C1133" s="55">
        <v>0</v>
      </c>
      <c r="D1133" s="55">
        <v>1</v>
      </c>
      <c r="E1133" s="55">
        <v>211</v>
      </c>
      <c r="F1133" s="55">
        <f>ROUND(Source!Y1106,O1133)</f>
        <v>2168.56</v>
      </c>
      <c r="G1133" s="55" t="s">
        <v>212</v>
      </c>
      <c r="H1133" s="55" t="s">
        <v>213</v>
      </c>
      <c r="I1133" s="55"/>
      <c r="J1133" s="55"/>
      <c r="K1133" s="55">
        <v>211</v>
      </c>
      <c r="L1133" s="55">
        <v>26</v>
      </c>
      <c r="M1133" s="55">
        <v>3</v>
      </c>
      <c r="N1133" s="55"/>
      <c r="O1133" s="55">
        <v>2</v>
      </c>
      <c r="P1133" s="55"/>
      <c r="Q1133" s="55"/>
      <c r="R1133" s="55"/>
      <c r="S1133" s="55"/>
      <c r="T1133" s="55"/>
      <c r="U1133" s="55"/>
      <c r="V1133" s="55"/>
      <c r="W1133" s="55">
        <v>2168.56</v>
      </c>
      <c r="X1133" s="55">
        <v>1</v>
      </c>
      <c r="Y1133" s="55">
        <v>2168.56</v>
      </c>
      <c r="Z1133" s="55"/>
      <c r="AA1133" s="55"/>
      <c r="AB1133" s="55"/>
    </row>
    <row r="1134" spans="1:28">
      <c r="A1134" s="55">
        <v>50</v>
      </c>
      <c r="B1134" s="55">
        <v>0</v>
      </c>
      <c r="C1134" s="55">
        <v>0</v>
      </c>
      <c r="D1134" s="55">
        <v>1</v>
      </c>
      <c r="E1134" s="55">
        <v>224</v>
      </c>
      <c r="F1134" s="55">
        <f>ROUND(Source!AR1106,O1134)</f>
        <v>252900.27</v>
      </c>
      <c r="G1134" s="55" t="s">
        <v>214</v>
      </c>
      <c r="H1134" s="55" t="s">
        <v>215</v>
      </c>
      <c r="I1134" s="55"/>
      <c r="J1134" s="55"/>
      <c r="K1134" s="55">
        <v>224</v>
      </c>
      <c r="L1134" s="55">
        <v>27</v>
      </c>
      <c r="M1134" s="55">
        <v>3</v>
      </c>
      <c r="N1134" s="55"/>
      <c r="O1134" s="55">
        <v>2</v>
      </c>
      <c r="P1134" s="55"/>
      <c r="Q1134" s="55"/>
      <c r="R1134" s="55"/>
      <c r="S1134" s="55"/>
      <c r="T1134" s="55"/>
      <c r="U1134" s="55"/>
      <c r="V1134" s="55"/>
      <c r="W1134" s="55">
        <v>252900.27</v>
      </c>
      <c r="X1134" s="55">
        <v>1</v>
      </c>
      <c r="Y1134" s="55">
        <v>252900.27</v>
      </c>
      <c r="Z1134" s="55"/>
      <c r="AA1134" s="55"/>
      <c r="AB1134" s="55"/>
    </row>
    <row r="1135" spans="1:28">
      <c r="A1135" s="55">
        <v>50</v>
      </c>
      <c r="B1135" s="55">
        <v>1</v>
      </c>
      <c r="C1135" s="55">
        <v>0</v>
      </c>
      <c r="D1135" s="55">
        <v>2</v>
      </c>
      <c r="E1135" s="55">
        <v>0</v>
      </c>
      <c r="F1135" s="55">
        <f>ROUND(F1134,O1135)</f>
        <v>252900.27</v>
      </c>
      <c r="G1135" s="55" t="s">
        <v>216</v>
      </c>
      <c r="H1135" s="55" t="s">
        <v>217</v>
      </c>
      <c r="I1135" s="55"/>
      <c r="J1135" s="55"/>
      <c r="K1135" s="55">
        <v>212</v>
      </c>
      <c r="L1135" s="55">
        <v>28</v>
      </c>
      <c r="M1135" s="55">
        <v>0</v>
      </c>
      <c r="N1135" s="55"/>
      <c r="O1135" s="55">
        <v>2</v>
      </c>
      <c r="P1135" s="55"/>
      <c r="Q1135" s="55"/>
      <c r="R1135" s="55"/>
      <c r="S1135" s="55"/>
      <c r="T1135" s="55"/>
      <c r="U1135" s="55"/>
      <c r="V1135" s="55"/>
      <c r="W1135" s="55">
        <v>252900.27</v>
      </c>
      <c r="X1135" s="55">
        <v>1</v>
      </c>
      <c r="Y1135" s="55">
        <v>252900.27</v>
      </c>
      <c r="Z1135" s="55"/>
      <c r="AA1135" s="55"/>
      <c r="AB1135" s="55"/>
    </row>
    <row r="1136" spans="1:28">
      <c r="A1136" s="55">
        <v>50</v>
      </c>
      <c r="B1136" s="55">
        <v>1</v>
      </c>
      <c r="C1136" s="55">
        <v>0</v>
      </c>
      <c r="D1136" s="55">
        <v>2</v>
      </c>
      <c r="E1136" s="55">
        <v>0</v>
      </c>
      <c r="F1136" s="55">
        <f>ROUND(F1135*0.2,O1136)</f>
        <v>50580.05</v>
      </c>
      <c r="G1136" s="55" t="s">
        <v>218</v>
      </c>
      <c r="H1136" s="55" t="s">
        <v>219</v>
      </c>
      <c r="I1136" s="55"/>
      <c r="J1136" s="55"/>
      <c r="K1136" s="55">
        <v>212</v>
      </c>
      <c r="L1136" s="55">
        <v>29</v>
      </c>
      <c r="M1136" s="55">
        <v>0</v>
      </c>
      <c r="N1136" s="55"/>
      <c r="O1136" s="55">
        <v>2</v>
      </c>
      <c r="P1136" s="55"/>
      <c r="Q1136" s="55"/>
      <c r="R1136" s="55"/>
      <c r="S1136" s="55"/>
      <c r="T1136" s="55"/>
      <c r="U1136" s="55"/>
      <c r="V1136" s="55"/>
      <c r="W1136" s="55">
        <v>50580.05</v>
      </c>
      <c r="X1136" s="55">
        <v>1</v>
      </c>
      <c r="Y1136" s="55">
        <v>50580.05</v>
      </c>
      <c r="Z1136" s="55"/>
      <c r="AA1136" s="55"/>
      <c r="AB1136" s="55"/>
    </row>
    <row r="1137" spans="1:245">
      <c r="A1137" s="55">
        <v>50</v>
      </c>
      <c r="B1137" s="55">
        <v>1</v>
      </c>
      <c r="C1137" s="55">
        <v>0</v>
      </c>
      <c r="D1137" s="55">
        <v>2</v>
      </c>
      <c r="E1137" s="55">
        <v>213</v>
      </c>
      <c r="F1137" s="55">
        <f>ROUND(F1135+F1136,O1137)</f>
        <v>303480.32000000001</v>
      </c>
      <c r="G1137" s="55" t="s">
        <v>220</v>
      </c>
      <c r="H1137" s="55" t="s">
        <v>214</v>
      </c>
      <c r="I1137" s="55"/>
      <c r="J1137" s="55"/>
      <c r="K1137" s="55">
        <v>212</v>
      </c>
      <c r="L1137" s="55">
        <v>30</v>
      </c>
      <c r="M1137" s="55">
        <v>0</v>
      </c>
      <c r="N1137" s="55"/>
      <c r="O1137" s="55">
        <v>2</v>
      </c>
      <c r="P1137" s="55"/>
      <c r="Q1137" s="55"/>
      <c r="R1137" s="55"/>
      <c r="S1137" s="55"/>
      <c r="T1137" s="55"/>
      <c r="U1137" s="55"/>
      <c r="V1137" s="55"/>
      <c r="W1137" s="55">
        <v>303480.32000000001</v>
      </c>
      <c r="X1137" s="55">
        <v>1</v>
      </c>
      <c r="Y1137" s="55">
        <v>303480.32000000001</v>
      </c>
      <c r="Z1137" s="55"/>
      <c r="AA1137" s="55"/>
      <c r="AB1137" s="55"/>
    </row>
    <row r="1138" spans="1:245">
      <c r="A1138" s="55">
        <v>50</v>
      </c>
      <c r="B1138" s="55">
        <v>1</v>
      </c>
      <c r="C1138" s="55">
        <v>0</v>
      </c>
      <c r="D1138" s="55">
        <v>2</v>
      </c>
      <c r="E1138" s="55">
        <v>0</v>
      </c>
      <c r="F1138" s="55">
        <f>ROUND(F1137*0.5857501461,O1138)</f>
        <v>177763.64</v>
      </c>
      <c r="G1138" s="55" t="s">
        <v>221</v>
      </c>
      <c r="H1138" s="55" t="s">
        <v>222</v>
      </c>
      <c r="I1138" s="55"/>
      <c r="J1138" s="55"/>
      <c r="K1138" s="55">
        <v>212</v>
      </c>
      <c r="L1138" s="55">
        <v>31</v>
      </c>
      <c r="M1138" s="55">
        <v>0</v>
      </c>
      <c r="N1138" s="55"/>
      <c r="O1138" s="55">
        <v>2</v>
      </c>
      <c r="P1138" s="55"/>
      <c r="Q1138" s="55"/>
      <c r="R1138" s="55"/>
      <c r="S1138" s="55"/>
      <c r="T1138" s="55"/>
      <c r="U1138" s="55"/>
      <c r="V1138" s="55"/>
      <c r="W1138" s="55">
        <v>177763.64</v>
      </c>
      <c r="X1138" s="55">
        <v>1</v>
      </c>
      <c r="Y1138" s="55">
        <v>177763.64</v>
      </c>
      <c r="Z1138" s="55"/>
      <c r="AA1138" s="55"/>
      <c r="AB1138" s="55"/>
    </row>
    <row r="1140" spans="1:245">
      <c r="A1140" s="52">
        <v>4</v>
      </c>
      <c r="B1140" s="52">
        <v>1</v>
      </c>
      <c r="C1140" s="52"/>
      <c r="D1140" s="52">
        <f>ROW(A1230)</f>
        <v>1230</v>
      </c>
      <c r="E1140" s="52"/>
      <c r="F1140" s="52" t="s">
        <v>138</v>
      </c>
      <c r="G1140" s="52" t="s">
        <v>240</v>
      </c>
      <c r="H1140" s="52"/>
      <c r="I1140" s="52">
        <v>0</v>
      </c>
      <c r="J1140" s="52"/>
      <c r="K1140" s="52">
        <v>-1</v>
      </c>
      <c r="L1140" s="52"/>
      <c r="M1140" s="52"/>
      <c r="N1140" s="52"/>
      <c r="O1140" s="52"/>
      <c r="P1140" s="52"/>
      <c r="Q1140" s="52"/>
      <c r="R1140" s="52"/>
      <c r="S1140" s="52">
        <v>0</v>
      </c>
      <c r="T1140" s="52"/>
      <c r="U1140" s="52"/>
      <c r="V1140" s="52">
        <v>0</v>
      </c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  <c r="BE1140" s="52"/>
      <c r="BF1140" s="52"/>
      <c r="BG1140" s="52"/>
      <c r="BH1140" s="52"/>
      <c r="BI1140" s="52"/>
      <c r="BJ1140" s="52"/>
      <c r="BK1140" s="52"/>
      <c r="BL1140" s="52"/>
      <c r="BM1140" s="52"/>
      <c r="BN1140" s="52"/>
      <c r="BO1140" s="52"/>
      <c r="BP1140" s="52"/>
      <c r="BQ1140" s="52"/>
      <c r="BR1140" s="52"/>
      <c r="BS1140" s="52"/>
      <c r="BT1140" s="52"/>
      <c r="BU1140" s="52"/>
      <c r="BV1140" s="52"/>
      <c r="BW1140" s="52"/>
      <c r="BX1140" s="52">
        <v>0</v>
      </c>
      <c r="BY1140" s="52"/>
      <c r="BZ1140" s="52"/>
      <c r="CA1140" s="52"/>
      <c r="CB1140" s="52"/>
      <c r="CC1140" s="52"/>
      <c r="CD1140" s="52"/>
      <c r="CE1140" s="52"/>
      <c r="CF1140" s="52"/>
      <c r="CG1140" s="52"/>
      <c r="CH1140" s="52"/>
      <c r="CI1140" s="52"/>
      <c r="CJ1140" s="52">
        <v>0</v>
      </c>
    </row>
    <row r="1142" spans="1:245">
      <c r="A1142" s="53">
        <v>52</v>
      </c>
      <c r="B1142" s="53">
        <f t="shared" ref="B1142:G1142" si="1046">B1230</f>
        <v>1</v>
      </c>
      <c r="C1142" s="53">
        <f t="shared" si="1046"/>
        <v>4</v>
      </c>
      <c r="D1142" s="53">
        <f t="shared" si="1046"/>
        <v>1140</v>
      </c>
      <c r="E1142" s="53">
        <f t="shared" si="1046"/>
        <v>0</v>
      </c>
      <c r="F1142" s="53" t="str">
        <f t="shared" si="1046"/>
        <v>Новый раздел</v>
      </c>
      <c r="G1142" s="53" t="str">
        <f t="shared" si="1046"/>
        <v>Даниловский монастырь, ул.Даниловский вал</v>
      </c>
      <c r="H1142" s="53"/>
      <c r="I1142" s="53"/>
      <c r="J1142" s="53"/>
      <c r="K1142" s="53"/>
      <c r="L1142" s="53"/>
      <c r="M1142" s="53"/>
      <c r="N1142" s="53"/>
      <c r="O1142" s="53">
        <f t="shared" ref="O1142:AT1142" si="1047">O1230</f>
        <v>126680.33</v>
      </c>
      <c r="P1142" s="53">
        <f t="shared" si="1047"/>
        <v>68302</v>
      </c>
      <c r="Q1142" s="53">
        <f t="shared" si="1047"/>
        <v>45959.53</v>
      </c>
      <c r="R1142" s="53">
        <f t="shared" si="1047"/>
        <v>23804.7</v>
      </c>
      <c r="S1142" s="53">
        <f t="shared" si="1047"/>
        <v>12418.8</v>
      </c>
      <c r="T1142" s="53">
        <f t="shared" si="1047"/>
        <v>0</v>
      </c>
      <c r="U1142" s="53">
        <f t="shared" si="1047"/>
        <v>47.7</v>
      </c>
      <c r="V1142" s="53">
        <f t="shared" si="1047"/>
        <v>0</v>
      </c>
      <c r="W1142" s="53">
        <f t="shared" si="1047"/>
        <v>0</v>
      </c>
      <c r="X1142" s="53">
        <f t="shared" si="1047"/>
        <v>8693.16</v>
      </c>
      <c r="Y1142" s="53">
        <f t="shared" si="1047"/>
        <v>1241.8800000000001</v>
      </c>
      <c r="Z1142" s="53">
        <f t="shared" si="1047"/>
        <v>0</v>
      </c>
      <c r="AA1142" s="53">
        <f t="shared" si="1047"/>
        <v>0</v>
      </c>
      <c r="AB1142" s="53">
        <f t="shared" si="1047"/>
        <v>0</v>
      </c>
      <c r="AC1142" s="53">
        <f t="shared" si="1047"/>
        <v>0</v>
      </c>
      <c r="AD1142" s="53">
        <f t="shared" si="1047"/>
        <v>0</v>
      </c>
      <c r="AE1142" s="53">
        <f t="shared" si="1047"/>
        <v>0</v>
      </c>
      <c r="AF1142" s="53">
        <f t="shared" si="1047"/>
        <v>0</v>
      </c>
      <c r="AG1142" s="53">
        <f t="shared" si="1047"/>
        <v>0</v>
      </c>
      <c r="AH1142" s="53">
        <f t="shared" si="1047"/>
        <v>0</v>
      </c>
      <c r="AI1142" s="53">
        <f t="shared" si="1047"/>
        <v>0</v>
      </c>
      <c r="AJ1142" s="53">
        <f t="shared" si="1047"/>
        <v>0</v>
      </c>
      <c r="AK1142" s="53">
        <f t="shared" si="1047"/>
        <v>0</v>
      </c>
      <c r="AL1142" s="53">
        <f t="shared" si="1047"/>
        <v>0</v>
      </c>
      <c r="AM1142" s="53">
        <f t="shared" si="1047"/>
        <v>0</v>
      </c>
      <c r="AN1142" s="53">
        <f t="shared" si="1047"/>
        <v>0</v>
      </c>
      <c r="AO1142" s="53">
        <f t="shared" si="1047"/>
        <v>0</v>
      </c>
      <c r="AP1142" s="53">
        <f t="shared" si="1047"/>
        <v>0</v>
      </c>
      <c r="AQ1142" s="53">
        <f t="shared" si="1047"/>
        <v>0</v>
      </c>
      <c r="AR1142" s="53">
        <f t="shared" si="1047"/>
        <v>145875.18</v>
      </c>
      <c r="AS1142" s="53">
        <f t="shared" si="1047"/>
        <v>0</v>
      </c>
      <c r="AT1142" s="53">
        <f t="shared" si="1047"/>
        <v>0</v>
      </c>
      <c r="AU1142" s="53">
        <f t="shared" ref="AU1142:BZ1142" si="1048">AU1230</f>
        <v>145875.18</v>
      </c>
      <c r="AV1142" s="53">
        <f t="shared" si="1048"/>
        <v>68302</v>
      </c>
      <c r="AW1142" s="53">
        <f t="shared" si="1048"/>
        <v>68302</v>
      </c>
      <c r="AX1142" s="53">
        <f t="shared" si="1048"/>
        <v>0</v>
      </c>
      <c r="AY1142" s="53">
        <f t="shared" si="1048"/>
        <v>68302</v>
      </c>
      <c r="AZ1142" s="53">
        <f t="shared" si="1048"/>
        <v>0</v>
      </c>
      <c r="BA1142" s="53">
        <f t="shared" si="1048"/>
        <v>0</v>
      </c>
      <c r="BB1142" s="53">
        <f t="shared" si="1048"/>
        <v>0</v>
      </c>
      <c r="BC1142" s="53">
        <f t="shared" si="1048"/>
        <v>0</v>
      </c>
      <c r="BD1142" s="53">
        <f t="shared" si="1048"/>
        <v>0</v>
      </c>
      <c r="BE1142" s="53">
        <f t="shared" si="1048"/>
        <v>0</v>
      </c>
      <c r="BF1142" s="53">
        <f t="shared" si="1048"/>
        <v>0</v>
      </c>
      <c r="BG1142" s="53">
        <f t="shared" si="1048"/>
        <v>0</v>
      </c>
      <c r="BH1142" s="53">
        <f t="shared" si="1048"/>
        <v>0</v>
      </c>
      <c r="BI1142" s="53">
        <f t="shared" si="1048"/>
        <v>0</v>
      </c>
      <c r="BJ1142" s="53">
        <f t="shared" si="1048"/>
        <v>0</v>
      </c>
      <c r="BK1142" s="53">
        <f t="shared" si="1048"/>
        <v>0</v>
      </c>
      <c r="BL1142" s="53">
        <f t="shared" si="1048"/>
        <v>0</v>
      </c>
      <c r="BM1142" s="53">
        <f t="shared" si="1048"/>
        <v>0</v>
      </c>
      <c r="BN1142" s="53">
        <f t="shared" si="1048"/>
        <v>0</v>
      </c>
      <c r="BO1142" s="53">
        <f t="shared" si="1048"/>
        <v>0</v>
      </c>
      <c r="BP1142" s="53">
        <f t="shared" si="1048"/>
        <v>0</v>
      </c>
      <c r="BQ1142" s="53">
        <f t="shared" si="1048"/>
        <v>0</v>
      </c>
      <c r="BR1142" s="53">
        <f t="shared" si="1048"/>
        <v>0</v>
      </c>
      <c r="BS1142" s="53">
        <f t="shared" si="1048"/>
        <v>0</v>
      </c>
      <c r="BT1142" s="53">
        <f t="shared" si="1048"/>
        <v>0</v>
      </c>
      <c r="BU1142" s="53">
        <f t="shared" si="1048"/>
        <v>0</v>
      </c>
      <c r="BV1142" s="53">
        <f t="shared" si="1048"/>
        <v>0</v>
      </c>
      <c r="BW1142" s="53">
        <f t="shared" si="1048"/>
        <v>0</v>
      </c>
      <c r="BX1142" s="53">
        <f t="shared" si="1048"/>
        <v>0</v>
      </c>
      <c r="BY1142" s="53">
        <f t="shared" si="1048"/>
        <v>0</v>
      </c>
      <c r="BZ1142" s="53">
        <f t="shared" si="1048"/>
        <v>0</v>
      </c>
      <c r="CA1142" s="53">
        <f t="shared" ref="CA1142:DF1142" si="1049">CA1230</f>
        <v>0</v>
      </c>
      <c r="CB1142" s="53">
        <f t="shared" si="1049"/>
        <v>0</v>
      </c>
      <c r="CC1142" s="53">
        <f t="shared" si="1049"/>
        <v>0</v>
      </c>
      <c r="CD1142" s="53">
        <f t="shared" si="1049"/>
        <v>0</v>
      </c>
      <c r="CE1142" s="53">
        <f t="shared" si="1049"/>
        <v>0</v>
      </c>
      <c r="CF1142" s="53">
        <f t="shared" si="1049"/>
        <v>0</v>
      </c>
      <c r="CG1142" s="53">
        <f t="shared" si="1049"/>
        <v>0</v>
      </c>
      <c r="CH1142" s="53">
        <f t="shared" si="1049"/>
        <v>0</v>
      </c>
      <c r="CI1142" s="53">
        <f t="shared" si="1049"/>
        <v>0</v>
      </c>
      <c r="CJ1142" s="53">
        <f t="shared" si="1049"/>
        <v>0</v>
      </c>
      <c r="CK1142" s="53">
        <f t="shared" si="1049"/>
        <v>0</v>
      </c>
      <c r="CL1142" s="53">
        <f t="shared" si="1049"/>
        <v>0</v>
      </c>
      <c r="CM1142" s="53">
        <f t="shared" si="1049"/>
        <v>0</v>
      </c>
      <c r="CN1142" s="53">
        <f t="shared" si="1049"/>
        <v>0</v>
      </c>
      <c r="CO1142" s="53">
        <f t="shared" si="1049"/>
        <v>0</v>
      </c>
      <c r="CP1142" s="53">
        <f t="shared" si="1049"/>
        <v>0</v>
      </c>
      <c r="CQ1142" s="53">
        <f t="shared" si="1049"/>
        <v>0</v>
      </c>
      <c r="CR1142" s="53">
        <f t="shared" si="1049"/>
        <v>0</v>
      </c>
      <c r="CS1142" s="53">
        <f t="shared" si="1049"/>
        <v>0</v>
      </c>
      <c r="CT1142" s="53">
        <f t="shared" si="1049"/>
        <v>0</v>
      </c>
      <c r="CU1142" s="53">
        <f t="shared" si="1049"/>
        <v>0</v>
      </c>
      <c r="CV1142" s="53">
        <f t="shared" si="1049"/>
        <v>0</v>
      </c>
      <c r="CW1142" s="53">
        <f t="shared" si="1049"/>
        <v>0</v>
      </c>
      <c r="CX1142" s="53">
        <f t="shared" si="1049"/>
        <v>0</v>
      </c>
      <c r="CY1142" s="53">
        <f t="shared" si="1049"/>
        <v>0</v>
      </c>
      <c r="CZ1142" s="53">
        <f t="shared" si="1049"/>
        <v>0</v>
      </c>
      <c r="DA1142" s="53">
        <f t="shared" si="1049"/>
        <v>0</v>
      </c>
      <c r="DB1142" s="53">
        <f t="shared" si="1049"/>
        <v>0</v>
      </c>
      <c r="DC1142" s="53">
        <f t="shared" si="1049"/>
        <v>0</v>
      </c>
      <c r="DD1142" s="53">
        <f t="shared" si="1049"/>
        <v>0</v>
      </c>
      <c r="DE1142" s="53">
        <f t="shared" si="1049"/>
        <v>0</v>
      </c>
      <c r="DF1142" s="53">
        <f t="shared" si="1049"/>
        <v>0</v>
      </c>
      <c r="DG1142" s="54">
        <f t="shared" ref="DG1142:EL1142" si="1050">DG1230</f>
        <v>0</v>
      </c>
      <c r="DH1142" s="54">
        <f t="shared" si="1050"/>
        <v>0</v>
      </c>
      <c r="DI1142" s="54">
        <f t="shared" si="1050"/>
        <v>0</v>
      </c>
      <c r="DJ1142" s="54">
        <f t="shared" si="1050"/>
        <v>0</v>
      </c>
      <c r="DK1142" s="54">
        <f t="shared" si="1050"/>
        <v>0</v>
      </c>
      <c r="DL1142" s="54">
        <f t="shared" si="1050"/>
        <v>0</v>
      </c>
      <c r="DM1142" s="54">
        <f t="shared" si="1050"/>
        <v>0</v>
      </c>
      <c r="DN1142" s="54">
        <f t="shared" si="1050"/>
        <v>0</v>
      </c>
      <c r="DO1142" s="54">
        <f t="shared" si="1050"/>
        <v>0</v>
      </c>
      <c r="DP1142" s="54">
        <f t="shared" si="1050"/>
        <v>0</v>
      </c>
      <c r="DQ1142" s="54">
        <f t="shared" si="1050"/>
        <v>0</v>
      </c>
      <c r="DR1142" s="54">
        <f t="shared" si="1050"/>
        <v>0</v>
      </c>
      <c r="DS1142" s="54">
        <f t="shared" si="1050"/>
        <v>0</v>
      </c>
      <c r="DT1142" s="54">
        <f t="shared" si="1050"/>
        <v>0</v>
      </c>
      <c r="DU1142" s="54">
        <f t="shared" si="1050"/>
        <v>0</v>
      </c>
      <c r="DV1142" s="54">
        <f t="shared" si="1050"/>
        <v>0</v>
      </c>
      <c r="DW1142" s="54">
        <f t="shared" si="1050"/>
        <v>0</v>
      </c>
      <c r="DX1142" s="54">
        <f t="shared" si="1050"/>
        <v>0</v>
      </c>
      <c r="DY1142" s="54">
        <f t="shared" si="1050"/>
        <v>0</v>
      </c>
      <c r="DZ1142" s="54">
        <f t="shared" si="1050"/>
        <v>0</v>
      </c>
      <c r="EA1142" s="54">
        <f t="shared" si="1050"/>
        <v>0</v>
      </c>
      <c r="EB1142" s="54">
        <f t="shared" si="1050"/>
        <v>0</v>
      </c>
      <c r="EC1142" s="54">
        <f t="shared" si="1050"/>
        <v>0</v>
      </c>
      <c r="ED1142" s="54">
        <f t="shared" si="1050"/>
        <v>0</v>
      </c>
      <c r="EE1142" s="54">
        <f t="shared" si="1050"/>
        <v>0</v>
      </c>
      <c r="EF1142" s="54">
        <f t="shared" si="1050"/>
        <v>0</v>
      </c>
      <c r="EG1142" s="54">
        <f t="shared" si="1050"/>
        <v>0</v>
      </c>
      <c r="EH1142" s="54">
        <f t="shared" si="1050"/>
        <v>0</v>
      </c>
      <c r="EI1142" s="54">
        <f t="shared" si="1050"/>
        <v>0</v>
      </c>
      <c r="EJ1142" s="54">
        <f t="shared" si="1050"/>
        <v>0</v>
      </c>
      <c r="EK1142" s="54">
        <f t="shared" si="1050"/>
        <v>0</v>
      </c>
      <c r="EL1142" s="54">
        <f t="shared" si="1050"/>
        <v>0</v>
      </c>
      <c r="EM1142" s="54">
        <f t="shared" ref="EM1142:FR1142" si="1051">EM1230</f>
        <v>0</v>
      </c>
      <c r="EN1142" s="54">
        <f t="shared" si="1051"/>
        <v>0</v>
      </c>
      <c r="EO1142" s="54">
        <f t="shared" si="1051"/>
        <v>0</v>
      </c>
      <c r="EP1142" s="54">
        <f t="shared" si="1051"/>
        <v>0</v>
      </c>
      <c r="EQ1142" s="54">
        <f t="shared" si="1051"/>
        <v>0</v>
      </c>
      <c r="ER1142" s="54">
        <f t="shared" si="1051"/>
        <v>0</v>
      </c>
      <c r="ES1142" s="54">
        <f t="shared" si="1051"/>
        <v>0</v>
      </c>
      <c r="ET1142" s="54">
        <f t="shared" si="1051"/>
        <v>0</v>
      </c>
      <c r="EU1142" s="54">
        <f t="shared" si="1051"/>
        <v>0</v>
      </c>
      <c r="EV1142" s="54">
        <f t="shared" si="1051"/>
        <v>0</v>
      </c>
      <c r="EW1142" s="54">
        <f t="shared" si="1051"/>
        <v>0</v>
      </c>
      <c r="EX1142" s="54">
        <f t="shared" si="1051"/>
        <v>0</v>
      </c>
      <c r="EY1142" s="54">
        <f t="shared" si="1051"/>
        <v>0</v>
      </c>
      <c r="EZ1142" s="54">
        <f t="shared" si="1051"/>
        <v>0</v>
      </c>
      <c r="FA1142" s="54">
        <f t="shared" si="1051"/>
        <v>0</v>
      </c>
      <c r="FB1142" s="54">
        <f t="shared" si="1051"/>
        <v>0</v>
      </c>
      <c r="FC1142" s="54">
        <f t="shared" si="1051"/>
        <v>0</v>
      </c>
      <c r="FD1142" s="54">
        <f t="shared" si="1051"/>
        <v>0</v>
      </c>
      <c r="FE1142" s="54">
        <f t="shared" si="1051"/>
        <v>0</v>
      </c>
      <c r="FF1142" s="54">
        <f t="shared" si="1051"/>
        <v>0</v>
      </c>
      <c r="FG1142" s="54">
        <f t="shared" si="1051"/>
        <v>0</v>
      </c>
      <c r="FH1142" s="54">
        <f t="shared" si="1051"/>
        <v>0</v>
      </c>
      <c r="FI1142" s="54">
        <f t="shared" si="1051"/>
        <v>0</v>
      </c>
      <c r="FJ1142" s="54">
        <f t="shared" si="1051"/>
        <v>0</v>
      </c>
      <c r="FK1142" s="54">
        <f t="shared" si="1051"/>
        <v>0</v>
      </c>
      <c r="FL1142" s="54">
        <f t="shared" si="1051"/>
        <v>0</v>
      </c>
      <c r="FM1142" s="54">
        <f t="shared" si="1051"/>
        <v>0</v>
      </c>
      <c r="FN1142" s="54">
        <f t="shared" si="1051"/>
        <v>0</v>
      </c>
      <c r="FO1142" s="54">
        <f t="shared" si="1051"/>
        <v>0</v>
      </c>
      <c r="FP1142" s="54">
        <f t="shared" si="1051"/>
        <v>0</v>
      </c>
      <c r="FQ1142" s="54">
        <f t="shared" si="1051"/>
        <v>0</v>
      </c>
      <c r="FR1142" s="54">
        <f t="shared" si="1051"/>
        <v>0</v>
      </c>
      <c r="FS1142" s="54">
        <f t="shared" ref="FS1142:GX1142" si="1052">FS1230</f>
        <v>0</v>
      </c>
      <c r="FT1142" s="54">
        <f t="shared" si="1052"/>
        <v>0</v>
      </c>
      <c r="FU1142" s="54">
        <f t="shared" si="1052"/>
        <v>0</v>
      </c>
      <c r="FV1142" s="54">
        <f t="shared" si="1052"/>
        <v>0</v>
      </c>
      <c r="FW1142" s="54">
        <f t="shared" si="1052"/>
        <v>0</v>
      </c>
      <c r="FX1142" s="54">
        <f t="shared" si="1052"/>
        <v>0</v>
      </c>
      <c r="FY1142" s="54">
        <f t="shared" si="1052"/>
        <v>0</v>
      </c>
      <c r="FZ1142" s="54">
        <f t="shared" si="1052"/>
        <v>0</v>
      </c>
      <c r="GA1142" s="54">
        <f t="shared" si="1052"/>
        <v>0</v>
      </c>
      <c r="GB1142" s="54">
        <f t="shared" si="1052"/>
        <v>0</v>
      </c>
      <c r="GC1142" s="54">
        <f t="shared" si="1052"/>
        <v>0</v>
      </c>
      <c r="GD1142" s="54">
        <f t="shared" si="1052"/>
        <v>0</v>
      </c>
      <c r="GE1142" s="54">
        <f t="shared" si="1052"/>
        <v>0</v>
      </c>
      <c r="GF1142" s="54">
        <f t="shared" si="1052"/>
        <v>0</v>
      </c>
      <c r="GG1142" s="54">
        <f t="shared" si="1052"/>
        <v>0</v>
      </c>
      <c r="GH1142" s="54">
        <f t="shared" si="1052"/>
        <v>0</v>
      </c>
      <c r="GI1142" s="54">
        <f t="shared" si="1052"/>
        <v>0</v>
      </c>
      <c r="GJ1142" s="54">
        <f t="shared" si="1052"/>
        <v>0</v>
      </c>
      <c r="GK1142" s="54">
        <f t="shared" si="1052"/>
        <v>0</v>
      </c>
      <c r="GL1142" s="54">
        <f t="shared" si="1052"/>
        <v>0</v>
      </c>
      <c r="GM1142" s="54">
        <f t="shared" si="1052"/>
        <v>0</v>
      </c>
      <c r="GN1142" s="54">
        <f t="shared" si="1052"/>
        <v>0</v>
      </c>
      <c r="GO1142" s="54">
        <f t="shared" si="1052"/>
        <v>0</v>
      </c>
      <c r="GP1142" s="54">
        <f t="shared" si="1052"/>
        <v>0</v>
      </c>
      <c r="GQ1142" s="54">
        <f t="shared" si="1052"/>
        <v>0</v>
      </c>
      <c r="GR1142" s="54">
        <f t="shared" si="1052"/>
        <v>0</v>
      </c>
      <c r="GS1142" s="54">
        <f t="shared" si="1052"/>
        <v>0</v>
      </c>
      <c r="GT1142" s="54">
        <f t="shared" si="1052"/>
        <v>0</v>
      </c>
      <c r="GU1142" s="54">
        <f t="shared" si="1052"/>
        <v>0</v>
      </c>
      <c r="GV1142" s="54">
        <f t="shared" si="1052"/>
        <v>0</v>
      </c>
      <c r="GW1142" s="54">
        <f t="shared" si="1052"/>
        <v>0</v>
      </c>
      <c r="GX1142" s="54">
        <f t="shared" si="1052"/>
        <v>0</v>
      </c>
    </row>
    <row r="1144" spans="1:245">
      <c r="A1144" s="52">
        <v>5</v>
      </c>
      <c r="B1144" s="52">
        <v>1</v>
      </c>
      <c r="C1144" s="52"/>
      <c r="D1144" s="52">
        <f>ROW(A1153)</f>
        <v>1153</v>
      </c>
      <c r="E1144" s="52"/>
      <c r="F1144" s="52" t="s">
        <v>140</v>
      </c>
      <c r="G1144" s="52" t="s">
        <v>141</v>
      </c>
      <c r="H1144" s="52"/>
      <c r="I1144" s="52">
        <v>0</v>
      </c>
      <c r="J1144" s="52"/>
      <c r="K1144" s="52">
        <v>-1</v>
      </c>
      <c r="L1144" s="52"/>
      <c r="M1144" s="52"/>
      <c r="N1144" s="52"/>
      <c r="O1144" s="52"/>
      <c r="P1144" s="52"/>
      <c r="Q1144" s="52"/>
      <c r="R1144" s="52"/>
      <c r="S1144" s="52">
        <v>0</v>
      </c>
      <c r="T1144" s="52"/>
      <c r="U1144" s="52"/>
      <c r="V1144" s="52">
        <v>0</v>
      </c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  <c r="BE1144" s="52"/>
      <c r="BF1144" s="52"/>
      <c r="BG1144" s="52"/>
      <c r="BH1144" s="52"/>
      <c r="BI1144" s="52"/>
      <c r="BJ1144" s="52"/>
      <c r="BK1144" s="52"/>
      <c r="BL1144" s="52"/>
      <c r="BM1144" s="52"/>
      <c r="BN1144" s="52"/>
      <c r="BO1144" s="52"/>
      <c r="BP1144" s="52"/>
      <c r="BQ1144" s="52"/>
      <c r="BR1144" s="52"/>
      <c r="BS1144" s="52"/>
      <c r="BT1144" s="52"/>
      <c r="BU1144" s="52"/>
      <c r="BV1144" s="52"/>
      <c r="BW1144" s="52"/>
      <c r="BX1144" s="52">
        <v>0</v>
      </c>
      <c r="BY1144" s="52"/>
      <c r="BZ1144" s="52"/>
      <c r="CA1144" s="52"/>
      <c r="CB1144" s="52"/>
      <c r="CC1144" s="52"/>
      <c r="CD1144" s="52"/>
      <c r="CE1144" s="52"/>
      <c r="CF1144" s="52"/>
      <c r="CG1144" s="52"/>
      <c r="CH1144" s="52"/>
      <c r="CI1144" s="52"/>
      <c r="CJ1144" s="52">
        <v>0</v>
      </c>
    </row>
    <row r="1146" spans="1:245">
      <c r="A1146" s="53">
        <v>52</v>
      </c>
      <c r="B1146" s="53">
        <f t="shared" ref="B1146:G1146" si="1053">B1153</f>
        <v>1</v>
      </c>
      <c r="C1146" s="53">
        <f t="shared" si="1053"/>
        <v>5</v>
      </c>
      <c r="D1146" s="53">
        <f t="shared" si="1053"/>
        <v>1144</v>
      </c>
      <c r="E1146" s="53">
        <f t="shared" si="1053"/>
        <v>0</v>
      </c>
      <c r="F1146" s="53" t="str">
        <f t="shared" si="1053"/>
        <v>Новый подраздел</v>
      </c>
      <c r="G1146" s="53" t="str">
        <f t="shared" si="1053"/>
        <v>Ремонт асфальтобетонного покрытия - 150,0 м2</v>
      </c>
      <c r="H1146" s="53"/>
      <c r="I1146" s="53"/>
      <c r="J1146" s="53"/>
      <c r="K1146" s="53"/>
      <c r="L1146" s="53"/>
      <c r="M1146" s="53"/>
      <c r="N1146" s="53"/>
      <c r="O1146" s="53">
        <f t="shared" ref="O1146:AT1146" si="1054">O1153</f>
        <v>102166.83</v>
      </c>
      <c r="P1146" s="53">
        <f t="shared" si="1054"/>
        <v>56811</v>
      </c>
      <c r="Q1146" s="53">
        <f t="shared" si="1054"/>
        <v>35899.83</v>
      </c>
      <c r="R1146" s="53">
        <f t="shared" si="1054"/>
        <v>18274.86</v>
      </c>
      <c r="S1146" s="53">
        <f t="shared" si="1054"/>
        <v>9456</v>
      </c>
      <c r="T1146" s="53">
        <f t="shared" si="1054"/>
        <v>0</v>
      </c>
      <c r="U1146" s="53">
        <f t="shared" si="1054"/>
        <v>34.5</v>
      </c>
      <c r="V1146" s="53">
        <f t="shared" si="1054"/>
        <v>0</v>
      </c>
      <c r="W1146" s="53">
        <f t="shared" si="1054"/>
        <v>0</v>
      </c>
      <c r="X1146" s="53">
        <f t="shared" si="1054"/>
        <v>6619.2</v>
      </c>
      <c r="Y1146" s="53">
        <f t="shared" si="1054"/>
        <v>945.6</v>
      </c>
      <c r="Z1146" s="53">
        <f t="shared" si="1054"/>
        <v>0</v>
      </c>
      <c r="AA1146" s="53">
        <f t="shared" si="1054"/>
        <v>0</v>
      </c>
      <c r="AB1146" s="53">
        <f t="shared" si="1054"/>
        <v>102166.83</v>
      </c>
      <c r="AC1146" s="53">
        <f t="shared" si="1054"/>
        <v>56811</v>
      </c>
      <c r="AD1146" s="53">
        <f t="shared" si="1054"/>
        <v>35899.83</v>
      </c>
      <c r="AE1146" s="53">
        <f t="shared" si="1054"/>
        <v>18274.86</v>
      </c>
      <c r="AF1146" s="53">
        <f t="shared" si="1054"/>
        <v>9456</v>
      </c>
      <c r="AG1146" s="53">
        <f t="shared" si="1054"/>
        <v>0</v>
      </c>
      <c r="AH1146" s="53">
        <f t="shared" si="1054"/>
        <v>34.5</v>
      </c>
      <c r="AI1146" s="53">
        <f t="shared" si="1054"/>
        <v>0</v>
      </c>
      <c r="AJ1146" s="53">
        <f t="shared" si="1054"/>
        <v>0</v>
      </c>
      <c r="AK1146" s="53">
        <f t="shared" si="1054"/>
        <v>6619.2</v>
      </c>
      <c r="AL1146" s="53">
        <f t="shared" si="1054"/>
        <v>945.6</v>
      </c>
      <c r="AM1146" s="53">
        <f t="shared" si="1054"/>
        <v>0</v>
      </c>
      <c r="AN1146" s="53">
        <f t="shared" si="1054"/>
        <v>0</v>
      </c>
      <c r="AO1146" s="53">
        <f t="shared" si="1054"/>
        <v>0</v>
      </c>
      <c r="AP1146" s="53">
        <f t="shared" si="1054"/>
        <v>0</v>
      </c>
      <c r="AQ1146" s="53">
        <f t="shared" si="1054"/>
        <v>0</v>
      </c>
      <c r="AR1146" s="53">
        <f t="shared" si="1054"/>
        <v>116550.21</v>
      </c>
      <c r="AS1146" s="53">
        <f t="shared" si="1054"/>
        <v>0</v>
      </c>
      <c r="AT1146" s="53">
        <f t="shared" si="1054"/>
        <v>0</v>
      </c>
      <c r="AU1146" s="53">
        <f t="shared" ref="AU1146:BZ1146" si="1055">AU1153</f>
        <v>116550.21</v>
      </c>
      <c r="AV1146" s="53">
        <f t="shared" si="1055"/>
        <v>56811</v>
      </c>
      <c r="AW1146" s="53">
        <f t="shared" si="1055"/>
        <v>56811</v>
      </c>
      <c r="AX1146" s="53">
        <f t="shared" si="1055"/>
        <v>0</v>
      </c>
      <c r="AY1146" s="53">
        <f t="shared" si="1055"/>
        <v>56811</v>
      </c>
      <c r="AZ1146" s="53">
        <f t="shared" si="1055"/>
        <v>0</v>
      </c>
      <c r="BA1146" s="53">
        <f t="shared" si="1055"/>
        <v>0</v>
      </c>
      <c r="BB1146" s="53">
        <f t="shared" si="1055"/>
        <v>0</v>
      </c>
      <c r="BC1146" s="53">
        <f t="shared" si="1055"/>
        <v>0</v>
      </c>
      <c r="BD1146" s="53">
        <f t="shared" si="1055"/>
        <v>0</v>
      </c>
      <c r="BE1146" s="53">
        <f t="shared" si="1055"/>
        <v>0</v>
      </c>
      <c r="BF1146" s="53">
        <f t="shared" si="1055"/>
        <v>0</v>
      </c>
      <c r="BG1146" s="53">
        <f t="shared" si="1055"/>
        <v>0</v>
      </c>
      <c r="BH1146" s="53">
        <f t="shared" si="1055"/>
        <v>0</v>
      </c>
      <c r="BI1146" s="53">
        <f t="shared" si="1055"/>
        <v>0</v>
      </c>
      <c r="BJ1146" s="53">
        <f t="shared" si="1055"/>
        <v>0</v>
      </c>
      <c r="BK1146" s="53">
        <f t="shared" si="1055"/>
        <v>0</v>
      </c>
      <c r="BL1146" s="53">
        <f t="shared" si="1055"/>
        <v>0</v>
      </c>
      <c r="BM1146" s="53">
        <f t="shared" si="1055"/>
        <v>0</v>
      </c>
      <c r="BN1146" s="53">
        <f t="shared" si="1055"/>
        <v>0</v>
      </c>
      <c r="BO1146" s="53">
        <f t="shared" si="1055"/>
        <v>0</v>
      </c>
      <c r="BP1146" s="53">
        <f t="shared" si="1055"/>
        <v>0</v>
      </c>
      <c r="BQ1146" s="53">
        <f t="shared" si="1055"/>
        <v>0</v>
      </c>
      <c r="BR1146" s="53">
        <f t="shared" si="1055"/>
        <v>0</v>
      </c>
      <c r="BS1146" s="53">
        <f t="shared" si="1055"/>
        <v>0</v>
      </c>
      <c r="BT1146" s="53">
        <f t="shared" si="1055"/>
        <v>0</v>
      </c>
      <c r="BU1146" s="53">
        <f t="shared" si="1055"/>
        <v>0</v>
      </c>
      <c r="BV1146" s="53">
        <f t="shared" si="1055"/>
        <v>0</v>
      </c>
      <c r="BW1146" s="53">
        <f t="shared" si="1055"/>
        <v>0</v>
      </c>
      <c r="BX1146" s="53">
        <f t="shared" si="1055"/>
        <v>0</v>
      </c>
      <c r="BY1146" s="53">
        <f t="shared" si="1055"/>
        <v>0</v>
      </c>
      <c r="BZ1146" s="53">
        <f t="shared" si="1055"/>
        <v>0</v>
      </c>
      <c r="CA1146" s="53">
        <f t="shared" ref="CA1146:DF1146" si="1056">CA1153</f>
        <v>116550.21</v>
      </c>
      <c r="CB1146" s="53">
        <f t="shared" si="1056"/>
        <v>0</v>
      </c>
      <c r="CC1146" s="53">
        <f t="shared" si="1056"/>
        <v>0</v>
      </c>
      <c r="CD1146" s="53">
        <f t="shared" si="1056"/>
        <v>116550.21</v>
      </c>
      <c r="CE1146" s="53">
        <f t="shared" si="1056"/>
        <v>56811</v>
      </c>
      <c r="CF1146" s="53">
        <f t="shared" si="1056"/>
        <v>56811</v>
      </c>
      <c r="CG1146" s="53">
        <f t="shared" si="1056"/>
        <v>0</v>
      </c>
      <c r="CH1146" s="53">
        <f t="shared" si="1056"/>
        <v>56811</v>
      </c>
      <c r="CI1146" s="53">
        <f t="shared" si="1056"/>
        <v>0</v>
      </c>
      <c r="CJ1146" s="53">
        <f t="shared" si="1056"/>
        <v>0</v>
      </c>
      <c r="CK1146" s="53">
        <f t="shared" si="1056"/>
        <v>0</v>
      </c>
      <c r="CL1146" s="53">
        <f t="shared" si="1056"/>
        <v>0</v>
      </c>
      <c r="CM1146" s="53">
        <f t="shared" si="1056"/>
        <v>0</v>
      </c>
      <c r="CN1146" s="53">
        <f t="shared" si="1056"/>
        <v>0</v>
      </c>
      <c r="CO1146" s="53">
        <f t="shared" si="1056"/>
        <v>0</v>
      </c>
      <c r="CP1146" s="53">
        <f t="shared" si="1056"/>
        <v>0</v>
      </c>
      <c r="CQ1146" s="53">
        <f t="shared" si="1056"/>
        <v>0</v>
      </c>
      <c r="CR1146" s="53">
        <f t="shared" si="1056"/>
        <v>0</v>
      </c>
      <c r="CS1146" s="53">
        <f t="shared" si="1056"/>
        <v>0</v>
      </c>
      <c r="CT1146" s="53">
        <f t="shared" si="1056"/>
        <v>0</v>
      </c>
      <c r="CU1146" s="53">
        <f t="shared" si="1056"/>
        <v>0</v>
      </c>
      <c r="CV1146" s="53">
        <f t="shared" si="1056"/>
        <v>0</v>
      </c>
      <c r="CW1146" s="53">
        <f t="shared" si="1056"/>
        <v>0</v>
      </c>
      <c r="CX1146" s="53">
        <f t="shared" si="1056"/>
        <v>0</v>
      </c>
      <c r="CY1146" s="53">
        <f t="shared" si="1056"/>
        <v>0</v>
      </c>
      <c r="CZ1146" s="53">
        <f t="shared" si="1056"/>
        <v>0</v>
      </c>
      <c r="DA1146" s="53">
        <f t="shared" si="1056"/>
        <v>0</v>
      </c>
      <c r="DB1146" s="53">
        <f t="shared" si="1056"/>
        <v>0</v>
      </c>
      <c r="DC1146" s="53">
        <f t="shared" si="1056"/>
        <v>0</v>
      </c>
      <c r="DD1146" s="53">
        <f t="shared" si="1056"/>
        <v>0</v>
      </c>
      <c r="DE1146" s="53">
        <f t="shared" si="1056"/>
        <v>0</v>
      </c>
      <c r="DF1146" s="53">
        <f t="shared" si="1056"/>
        <v>0</v>
      </c>
      <c r="DG1146" s="54">
        <f t="shared" ref="DG1146:EL1146" si="1057">DG1153</f>
        <v>0</v>
      </c>
      <c r="DH1146" s="54">
        <f t="shared" si="1057"/>
        <v>0</v>
      </c>
      <c r="DI1146" s="54">
        <f t="shared" si="1057"/>
        <v>0</v>
      </c>
      <c r="DJ1146" s="54">
        <f t="shared" si="1057"/>
        <v>0</v>
      </c>
      <c r="DK1146" s="54">
        <f t="shared" si="1057"/>
        <v>0</v>
      </c>
      <c r="DL1146" s="54">
        <f t="shared" si="1057"/>
        <v>0</v>
      </c>
      <c r="DM1146" s="54">
        <f t="shared" si="1057"/>
        <v>0</v>
      </c>
      <c r="DN1146" s="54">
        <f t="shared" si="1057"/>
        <v>0</v>
      </c>
      <c r="DO1146" s="54">
        <f t="shared" si="1057"/>
        <v>0</v>
      </c>
      <c r="DP1146" s="54">
        <f t="shared" si="1057"/>
        <v>0</v>
      </c>
      <c r="DQ1146" s="54">
        <f t="shared" si="1057"/>
        <v>0</v>
      </c>
      <c r="DR1146" s="54">
        <f t="shared" si="1057"/>
        <v>0</v>
      </c>
      <c r="DS1146" s="54">
        <f t="shared" si="1057"/>
        <v>0</v>
      </c>
      <c r="DT1146" s="54">
        <f t="shared" si="1057"/>
        <v>0</v>
      </c>
      <c r="DU1146" s="54">
        <f t="shared" si="1057"/>
        <v>0</v>
      </c>
      <c r="DV1146" s="54">
        <f t="shared" si="1057"/>
        <v>0</v>
      </c>
      <c r="DW1146" s="54">
        <f t="shared" si="1057"/>
        <v>0</v>
      </c>
      <c r="DX1146" s="54">
        <f t="shared" si="1057"/>
        <v>0</v>
      </c>
      <c r="DY1146" s="54">
        <f t="shared" si="1057"/>
        <v>0</v>
      </c>
      <c r="DZ1146" s="54">
        <f t="shared" si="1057"/>
        <v>0</v>
      </c>
      <c r="EA1146" s="54">
        <f t="shared" si="1057"/>
        <v>0</v>
      </c>
      <c r="EB1146" s="54">
        <f t="shared" si="1057"/>
        <v>0</v>
      </c>
      <c r="EC1146" s="54">
        <f t="shared" si="1057"/>
        <v>0</v>
      </c>
      <c r="ED1146" s="54">
        <f t="shared" si="1057"/>
        <v>0</v>
      </c>
      <c r="EE1146" s="54">
        <f t="shared" si="1057"/>
        <v>0</v>
      </c>
      <c r="EF1146" s="54">
        <f t="shared" si="1057"/>
        <v>0</v>
      </c>
      <c r="EG1146" s="54">
        <f t="shared" si="1057"/>
        <v>0</v>
      </c>
      <c r="EH1146" s="54">
        <f t="shared" si="1057"/>
        <v>0</v>
      </c>
      <c r="EI1146" s="54">
        <f t="shared" si="1057"/>
        <v>0</v>
      </c>
      <c r="EJ1146" s="54">
        <f t="shared" si="1057"/>
        <v>0</v>
      </c>
      <c r="EK1146" s="54">
        <f t="shared" si="1057"/>
        <v>0</v>
      </c>
      <c r="EL1146" s="54">
        <f t="shared" si="1057"/>
        <v>0</v>
      </c>
      <c r="EM1146" s="54">
        <f t="shared" ref="EM1146:FR1146" si="1058">EM1153</f>
        <v>0</v>
      </c>
      <c r="EN1146" s="54">
        <f t="shared" si="1058"/>
        <v>0</v>
      </c>
      <c r="EO1146" s="54">
        <f t="shared" si="1058"/>
        <v>0</v>
      </c>
      <c r="EP1146" s="54">
        <f t="shared" si="1058"/>
        <v>0</v>
      </c>
      <c r="EQ1146" s="54">
        <f t="shared" si="1058"/>
        <v>0</v>
      </c>
      <c r="ER1146" s="54">
        <f t="shared" si="1058"/>
        <v>0</v>
      </c>
      <c r="ES1146" s="54">
        <f t="shared" si="1058"/>
        <v>0</v>
      </c>
      <c r="ET1146" s="54">
        <f t="shared" si="1058"/>
        <v>0</v>
      </c>
      <c r="EU1146" s="54">
        <f t="shared" si="1058"/>
        <v>0</v>
      </c>
      <c r="EV1146" s="54">
        <f t="shared" si="1058"/>
        <v>0</v>
      </c>
      <c r="EW1146" s="54">
        <f t="shared" si="1058"/>
        <v>0</v>
      </c>
      <c r="EX1146" s="54">
        <f t="shared" si="1058"/>
        <v>0</v>
      </c>
      <c r="EY1146" s="54">
        <f t="shared" si="1058"/>
        <v>0</v>
      </c>
      <c r="EZ1146" s="54">
        <f t="shared" si="1058"/>
        <v>0</v>
      </c>
      <c r="FA1146" s="54">
        <f t="shared" si="1058"/>
        <v>0</v>
      </c>
      <c r="FB1146" s="54">
        <f t="shared" si="1058"/>
        <v>0</v>
      </c>
      <c r="FC1146" s="54">
        <f t="shared" si="1058"/>
        <v>0</v>
      </c>
      <c r="FD1146" s="54">
        <f t="shared" si="1058"/>
        <v>0</v>
      </c>
      <c r="FE1146" s="54">
        <f t="shared" si="1058"/>
        <v>0</v>
      </c>
      <c r="FF1146" s="54">
        <f t="shared" si="1058"/>
        <v>0</v>
      </c>
      <c r="FG1146" s="54">
        <f t="shared" si="1058"/>
        <v>0</v>
      </c>
      <c r="FH1146" s="54">
        <f t="shared" si="1058"/>
        <v>0</v>
      </c>
      <c r="FI1146" s="54">
        <f t="shared" si="1058"/>
        <v>0</v>
      </c>
      <c r="FJ1146" s="54">
        <f t="shared" si="1058"/>
        <v>0</v>
      </c>
      <c r="FK1146" s="54">
        <f t="shared" si="1058"/>
        <v>0</v>
      </c>
      <c r="FL1146" s="54">
        <f t="shared" si="1058"/>
        <v>0</v>
      </c>
      <c r="FM1146" s="54">
        <f t="shared" si="1058"/>
        <v>0</v>
      </c>
      <c r="FN1146" s="54">
        <f t="shared" si="1058"/>
        <v>0</v>
      </c>
      <c r="FO1146" s="54">
        <f t="shared" si="1058"/>
        <v>0</v>
      </c>
      <c r="FP1146" s="54">
        <f t="shared" si="1058"/>
        <v>0</v>
      </c>
      <c r="FQ1146" s="54">
        <f t="shared" si="1058"/>
        <v>0</v>
      </c>
      <c r="FR1146" s="54">
        <f t="shared" si="1058"/>
        <v>0</v>
      </c>
      <c r="FS1146" s="54">
        <f t="shared" ref="FS1146:GX1146" si="1059">FS1153</f>
        <v>0</v>
      </c>
      <c r="FT1146" s="54">
        <f t="shared" si="1059"/>
        <v>0</v>
      </c>
      <c r="FU1146" s="54">
        <f t="shared" si="1059"/>
        <v>0</v>
      </c>
      <c r="FV1146" s="54">
        <f t="shared" si="1059"/>
        <v>0</v>
      </c>
      <c r="FW1146" s="54">
        <f t="shared" si="1059"/>
        <v>0</v>
      </c>
      <c r="FX1146" s="54">
        <f t="shared" si="1059"/>
        <v>0</v>
      </c>
      <c r="FY1146" s="54">
        <f t="shared" si="1059"/>
        <v>0</v>
      </c>
      <c r="FZ1146" s="54">
        <f t="shared" si="1059"/>
        <v>0</v>
      </c>
      <c r="GA1146" s="54">
        <f t="shared" si="1059"/>
        <v>0</v>
      </c>
      <c r="GB1146" s="54">
        <f t="shared" si="1059"/>
        <v>0</v>
      </c>
      <c r="GC1146" s="54">
        <f t="shared" si="1059"/>
        <v>0</v>
      </c>
      <c r="GD1146" s="54">
        <f t="shared" si="1059"/>
        <v>0</v>
      </c>
      <c r="GE1146" s="54">
        <f t="shared" si="1059"/>
        <v>0</v>
      </c>
      <c r="GF1146" s="54">
        <f t="shared" si="1059"/>
        <v>0</v>
      </c>
      <c r="GG1146" s="54">
        <f t="shared" si="1059"/>
        <v>0</v>
      </c>
      <c r="GH1146" s="54">
        <f t="shared" si="1059"/>
        <v>0</v>
      </c>
      <c r="GI1146" s="54">
        <f t="shared" si="1059"/>
        <v>0</v>
      </c>
      <c r="GJ1146" s="54">
        <f t="shared" si="1059"/>
        <v>0</v>
      </c>
      <c r="GK1146" s="54">
        <f t="shared" si="1059"/>
        <v>0</v>
      </c>
      <c r="GL1146" s="54">
        <f t="shared" si="1059"/>
        <v>0</v>
      </c>
      <c r="GM1146" s="54">
        <f t="shared" si="1059"/>
        <v>0</v>
      </c>
      <c r="GN1146" s="54">
        <f t="shared" si="1059"/>
        <v>0</v>
      </c>
      <c r="GO1146" s="54">
        <f t="shared" si="1059"/>
        <v>0</v>
      </c>
      <c r="GP1146" s="54">
        <f t="shared" si="1059"/>
        <v>0</v>
      </c>
      <c r="GQ1146" s="54">
        <f t="shared" si="1059"/>
        <v>0</v>
      </c>
      <c r="GR1146" s="54">
        <f t="shared" si="1059"/>
        <v>0</v>
      </c>
      <c r="GS1146" s="54">
        <f t="shared" si="1059"/>
        <v>0</v>
      </c>
      <c r="GT1146" s="54">
        <f t="shared" si="1059"/>
        <v>0</v>
      </c>
      <c r="GU1146" s="54">
        <f t="shared" si="1059"/>
        <v>0</v>
      </c>
      <c r="GV1146" s="54">
        <f t="shared" si="1059"/>
        <v>0</v>
      </c>
      <c r="GW1146" s="54">
        <f t="shared" si="1059"/>
        <v>0</v>
      </c>
      <c r="GX1146" s="54">
        <f t="shared" si="1059"/>
        <v>0</v>
      </c>
    </row>
    <row r="1148" spans="1:245">
      <c r="A1148">
        <v>17</v>
      </c>
      <c r="B1148">
        <v>1</v>
      </c>
      <c r="D1148">
        <f>ROW(EtalonRes!A263)</f>
        <v>263</v>
      </c>
      <c r="E1148" t="s">
        <v>142</v>
      </c>
      <c r="F1148" t="s">
        <v>143</v>
      </c>
      <c r="G1148" t="s">
        <v>144</v>
      </c>
      <c r="H1148" t="s">
        <v>39</v>
      </c>
      <c r="I1148">
        <v>150</v>
      </c>
      <c r="J1148">
        <v>0</v>
      </c>
      <c r="K1148">
        <v>150</v>
      </c>
      <c r="O1148">
        <f t="shared" ref="O1148:O1151" si="1060">ROUND(CP1148,2)</f>
        <v>79995</v>
      </c>
      <c r="P1148">
        <f t="shared" ref="P1148:P1151" si="1061">ROUND(CQ1148*I1148,2)</f>
        <v>56811</v>
      </c>
      <c r="Q1148">
        <f t="shared" ref="Q1148:Q1151" si="1062">ROUND(CR1148*I1148,2)</f>
        <v>13728</v>
      </c>
      <c r="R1148">
        <f t="shared" ref="R1148:R1151" si="1063">ROUND(CS1148*I1148,2)</f>
        <v>6313.5</v>
      </c>
      <c r="S1148">
        <f t="shared" ref="S1148:S1151" si="1064">ROUND(CT1148*I1148,2)</f>
        <v>9456</v>
      </c>
      <c r="T1148">
        <f t="shared" ref="T1148:T1151" si="1065">ROUND(CU1148*I1148,2)</f>
        <v>0</v>
      </c>
      <c r="U1148">
        <f t="shared" ref="U1148:U1151" si="1066">CV1148*I1148</f>
        <v>34.5</v>
      </c>
      <c r="V1148">
        <f t="shared" ref="V1148:V1151" si="1067">CW1148*I1148</f>
        <v>0</v>
      </c>
      <c r="W1148">
        <f t="shared" ref="W1148:W1151" si="1068">ROUND(CX1148*I1148,2)</f>
        <v>0</v>
      </c>
      <c r="X1148">
        <f t="shared" ref="X1148:X1151" si="1069">ROUND(CY1148,2)</f>
        <v>6619.2</v>
      </c>
      <c r="Y1148">
        <f t="shared" ref="Y1148:Y1151" si="1070">ROUND(CZ1148,2)</f>
        <v>945.6</v>
      </c>
      <c r="AA1148">
        <v>52146028</v>
      </c>
      <c r="AB1148">
        <f t="shared" ref="AB1148:AB1151" si="1071">ROUND((AC1148+AD1148+AF1148),6)</f>
        <v>533.29999999999995</v>
      </c>
      <c r="AC1148">
        <f t="shared" ref="AC1148:AC1151" si="1072">ROUND((ES1148),6)</f>
        <v>378.74</v>
      </c>
      <c r="AD1148">
        <f t="shared" ref="AD1148:AD1150" si="1073">ROUND((((ET1148)-(EU1148))+AE1148),6)</f>
        <v>91.52</v>
      </c>
      <c r="AE1148">
        <f t="shared" ref="AE1148:AE1150" si="1074">ROUND((EU1148),6)</f>
        <v>42.09</v>
      </c>
      <c r="AF1148">
        <f t="shared" ref="AF1148:AF1150" si="1075">ROUND((EV1148),6)</f>
        <v>63.04</v>
      </c>
      <c r="AG1148">
        <f t="shared" ref="AG1148:AG1151" si="1076">ROUND((AP1148),6)</f>
        <v>0</v>
      </c>
      <c r="AH1148">
        <f t="shared" ref="AH1148:AH1150" si="1077">(EW1148)</f>
        <v>0.23</v>
      </c>
      <c r="AI1148">
        <f t="shared" ref="AI1148:AI1150" si="1078">(EX1148)</f>
        <v>0</v>
      </c>
      <c r="AJ1148">
        <f t="shared" ref="AJ1148:AJ1151" si="1079">(AS1148)</f>
        <v>0</v>
      </c>
      <c r="AK1148">
        <v>533.29999999999995</v>
      </c>
      <c r="AL1148">
        <v>378.74</v>
      </c>
      <c r="AM1148">
        <v>91.52</v>
      </c>
      <c r="AN1148">
        <v>42.09</v>
      </c>
      <c r="AO1148">
        <v>63.04</v>
      </c>
      <c r="AP1148">
        <v>0</v>
      </c>
      <c r="AQ1148">
        <v>0.23</v>
      </c>
      <c r="AR1148">
        <v>0</v>
      </c>
      <c r="AS1148">
        <v>0</v>
      </c>
      <c r="AT1148">
        <v>70</v>
      </c>
      <c r="AU1148">
        <v>10</v>
      </c>
      <c r="AV1148">
        <v>1</v>
      </c>
      <c r="AW1148">
        <v>1</v>
      </c>
      <c r="AZ1148">
        <v>1</v>
      </c>
      <c r="BA1148">
        <v>1</v>
      </c>
      <c r="BB1148">
        <v>1</v>
      </c>
      <c r="BC1148">
        <v>1</v>
      </c>
      <c r="BH1148">
        <v>0</v>
      </c>
      <c r="BI1148">
        <v>4</v>
      </c>
      <c r="BJ1148" t="s">
        <v>145</v>
      </c>
      <c r="BM1148">
        <v>0</v>
      </c>
      <c r="BN1148">
        <v>0</v>
      </c>
      <c r="BP1148">
        <v>0</v>
      </c>
      <c r="BQ1148">
        <v>1</v>
      </c>
      <c r="BR1148">
        <v>0</v>
      </c>
      <c r="BS1148">
        <v>1</v>
      </c>
      <c r="BT1148">
        <v>1</v>
      </c>
      <c r="BU1148">
        <v>1</v>
      </c>
      <c r="BV1148">
        <v>1</v>
      </c>
      <c r="BW1148">
        <v>1</v>
      </c>
      <c r="BX1148">
        <v>1</v>
      </c>
      <c r="BZ1148">
        <v>70</v>
      </c>
      <c r="CA1148">
        <v>10</v>
      </c>
      <c r="CE1148">
        <v>0</v>
      </c>
      <c r="CF1148">
        <v>0</v>
      </c>
      <c r="CG1148">
        <v>0</v>
      </c>
      <c r="CM1148">
        <v>0</v>
      </c>
      <c r="CO1148">
        <v>0</v>
      </c>
      <c r="CP1148">
        <f t="shared" ref="CP1148:CP1151" si="1080">(P1148+Q1148+S1148)</f>
        <v>79995</v>
      </c>
      <c r="CQ1148">
        <f t="shared" ref="CQ1148:CQ1151" si="1081">(AC1148*BC1148*AW1148)</f>
        <v>378.74</v>
      </c>
      <c r="CR1148">
        <f t="shared" ref="CR1148:CR1150" si="1082">((((ET1148)*BB1148-(EU1148)*BS1148)+AE1148*BS1148)*AV1148)</f>
        <v>91.52</v>
      </c>
      <c r="CS1148">
        <f t="shared" ref="CS1148:CS1151" si="1083">(AE1148*BS1148*AV1148)</f>
        <v>42.09</v>
      </c>
      <c r="CT1148">
        <f t="shared" ref="CT1148:CT1151" si="1084">(AF1148*BA1148*AV1148)</f>
        <v>63.04</v>
      </c>
      <c r="CU1148">
        <f t="shared" ref="CU1148:CU1151" si="1085">AG1148</f>
        <v>0</v>
      </c>
      <c r="CV1148">
        <f t="shared" ref="CV1148:CV1151" si="1086">(AH1148*AV1148)</f>
        <v>0.23</v>
      </c>
      <c r="CW1148">
        <f t="shared" ref="CW1148:CW1151" si="1087">AI1148</f>
        <v>0</v>
      </c>
      <c r="CX1148">
        <f t="shared" ref="CX1148:CX1151" si="1088">AJ1148</f>
        <v>0</v>
      </c>
      <c r="CY1148">
        <f t="shared" ref="CY1148:CY1151" si="1089">((S1148*BZ1148)/100)</f>
        <v>6619.2</v>
      </c>
      <c r="CZ1148">
        <f t="shared" ref="CZ1148:CZ1151" si="1090">((S1148*CA1148)/100)</f>
        <v>945.6</v>
      </c>
      <c r="DN1148">
        <v>0</v>
      </c>
      <c r="DO1148">
        <v>0</v>
      </c>
      <c r="DP1148">
        <v>1</v>
      </c>
      <c r="DQ1148">
        <v>1</v>
      </c>
      <c r="DU1148">
        <v>1005</v>
      </c>
      <c r="DV1148" t="s">
        <v>39</v>
      </c>
      <c r="DW1148" t="s">
        <v>39</v>
      </c>
      <c r="DX1148">
        <v>1</v>
      </c>
      <c r="EE1148">
        <v>51761345</v>
      </c>
      <c r="EF1148">
        <v>1</v>
      </c>
      <c r="EG1148" t="s">
        <v>18</v>
      </c>
      <c r="EH1148">
        <v>0</v>
      </c>
      <c r="EJ1148">
        <v>4</v>
      </c>
      <c r="EK1148">
        <v>0</v>
      </c>
      <c r="EL1148" t="s">
        <v>146</v>
      </c>
      <c r="EM1148" t="s">
        <v>147</v>
      </c>
      <c r="EQ1148">
        <v>0</v>
      </c>
      <c r="ER1148">
        <v>533.29999999999995</v>
      </c>
      <c r="ES1148">
        <v>378.74</v>
      </c>
      <c r="ET1148">
        <v>91.52</v>
      </c>
      <c r="EU1148">
        <v>42.09</v>
      </c>
      <c r="EV1148">
        <v>63.04</v>
      </c>
      <c r="EW1148">
        <v>0.23</v>
      </c>
      <c r="EX1148">
        <v>0</v>
      </c>
      <c r="EY1148">
        <v>0</v>
      </c>
      <c r="FQ1148">
        <v>0</v>
      </c>
      <c r="FR1148">
        <f t="shared" ref="FR1148:FR1151" si="1091">ROUND(IF(AND(BH1148=3,BI1148=3),P1148,0),2)</f>
        <v>0</v>
      </c>
      <c r="FS1148">
        <v>0</v>
      </c>
      <c r="FX1148">
        <v>70</v>
      </c>
      <c r="FY1148">
        <v>10</v>
      </c>
      <c r="GD1148">
        <v>0</v>
      </c>
      <c r="GF1148">
        <v>196493599</v>
      </c>
      <c r="GG1148">
        <v>2</v>
      </c>
      <c r="GH1148">
        <v>1</v>
      </c>
      <c r="GI1148">
        <v>-2</v>
      </c>
      <c r="GJ1148">
        <v>0</v>
      </c>
      <c r="GK1148">
        <f>ROUND(R1148*(R12)/100,2)</f>
        <v>6818.58</v>
      </c>
      <c r="GL1148">
        <f t="shared" ref="GL1148:GL1151" si="1092">ROUND(IF(AND(BH1148=3,BI1148=3,FS1148&lt;&gt;0),P1148,0),2)</f>
        <v>0</v>
      </c>
      <c r="GM1148">
        <f t="shared" ref="GM1148:GM1149" si="1093">ROUND(O1148+X1148+Y1148+GK1148,2)+GX1148</f>
        <v>94378.38</v>
      </c>
      <c r="GN1148">
        <f t="shared" ref="GN1148:GN1149" si="1094">IF(OR(BI1148=0,BI1148=1),ROUND(O1148+X1148+Y1148+GK1148,2),0)</f>
        <v>0</v>
      </c>
      <c r="GO1148">
        <f t="shared" ref="GO1148:GO1149" si="1095">IF(BI1148=2,ROUND(O1148+X1148+Y1148+GK1148,2),0)</f>
        <v>0</v>
      </c>
      <c r="GP1148">
        <f t="shared" ref="GP1148:GP1149" si="1096">IF(BI1148=4,ROUND(O1148+X1148+Y1148+GK1148,2)+GX1148,0)</f>
        <v>94378.38</v>
      </c>
      <c r="GR1148">
        <v>0</v>
      </c>
      <c r="GS1148">
        <v>3</v>
      </c>
      <c r="GT1148">
        <v>0</v>
      </c>
      <c r="GV1148">
        <f t="shared" ref="GV1148:GV1151" si="1097">ROUND((GT1148),6)</f>
        <v>0</v>
      </c>
      <c r="GW1148">
        <v>1</v>
      </c>
      <c r="GX1148">
        <f t="shared" ref="GX1148:GX1151" si="1098">ROUND(HC1148*I1148,2)</f>
        <v>0</v>
      </c>
      <c r="HA1148">
        <v>0</v>
      </c>
      <c r="HB1148">
        <v>0</v>
      </c>
      <c r="HC1148">
        <f t="shared" ref="HC1148:HC1151" si="1099">GV1148*GW1148</f>
        <v>0</v>
      </c>
      <c r="IK1148">
        <v>0</v>
      </c>
    </row>
    <row r="1149" spans="1:245">
      <c r="A1149">
        <v>18</v>
      </c>
      <c r="B1149">
        <v>1</v>
      </c>
      <c r="E1149" t="s">
        <v>148</v>
      </c>
      <c r="F1149" t="s">
        <v>149</v>
      </c>
      <c r="G1149" t="s">
        <v>150</v>
      </c>
      <c r="H1149" t="s">
        <v>151</v>
      </c>
      <c r="I1149">
        <f>I1148*J1149</f>
        <v>-18</v>
      </c>
      <c r="J1149">
        <v>-0.12</v>
      </c>
      <c r="K1149">
        <v>-0.12</v>
      </c>
      <c r="O1149">
        <f t="shared" si="1060"/>
        <v>0</v>
      </c>
      <c r="P1149">
        <f t="shared" si="1061"/>
        <v>0</v>
      </c>
      <c r="Q1149">
        <f t="shared" si="1062"/>
        <v>0</v>
      </c>
      <c r="R1149">
        <f t="shared" si="1063"/>
        <v>0</v>
      </c>
      <c r="S1149">
        <f t="shared" si="1064"/>
        <v>0</v>
      </c>
      <c r="T1149">
        <f t="shared" si="1065"/>
        <v>0</v>
      </c>
      <c r="U1149">
        <f t="shared" si="1066"/>
        <v>0</v>
      </c>
      <c r="V1149">
        <f t="shared" si="1067"/>
        <v>0</v>
      </c>
      <c r="W1149">
        <f t="shared" si="1068"/>
        <v>0</v>
      </c>
      <c r="X1149">
        <f t="shared" si="1069"/>
        <v>0</v>
      </c>
      <c r="Y1149">
        <f t="shared" si="1070"/>
        <v>0</v>
      </c>
      <c r="AA1149">
        <v>52146028</v>
      </c>
      <c r="AB1149">
        <f t="shared" si="1071"/>
        <v>0</v>
      </c>
      <c r="AC1149">
        <f t="shared" si="1072"/>
        <v>0</v>
      </c>
      <c r="AD1149">
        <f t="shared" si="1073"/>
        <v>0</v>
      </c>
      <c r="AE1149">
        <f t="shared" si="1074"/>
        <v>0</v>
      </c>
      <c r="AF1149">
        <f t="shared" si="1075"/>
        <v>0</v>
      </c>
      <c r="AG1149">
        <f t="shared" si="1076"/>
        <v>0</v>
      </c>
      <c r="AH1149">
        <f t="shared" si="1077"/>
        <v>0</v>
      </c>
      <c r="AI1149">
        <f t="shared" si="1078"/>
        <v>0</v>
      </c>
      <c r="AJ1149">
        <f t="shared" si="1079"/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70</v>
      </c>
      <c r="AU1149">
        <v>10</v>
      </c>
      <c r="AV1149">
        <v>1</v>
      </c>
      <c r="AW1149">
        <v>1</v>
      </c>
      <c r="AZ1149">
        <v>1</v>
      </c>
      <c r="BA1149">
        <v>1</v>
      </c>
      <c r="BB1149">
        <v>1</v>
      </c>
      <c r="BC1149">
        <v>1</v>
      </c>
      <c r="BH1149">
        <v>3</v>
      </c>
      <c r="BI1149">
        <v>4</v>
      </c>
      <c r="BM1149">
        <v>0</v>
      </c>
      <c r="BN1149">
        <v>0</v>
      </c>
      <c r="BP1149">
        <v>0</v>
      </c>
      <c r="BQ1149">
        <v>1</v>
      </c>
      <c r="BR1149">
        <v>1</v>
      </c>
      <c r="BS1149">
        <v>1</v>
      </c>
      <c r="BT1149">
        <v>1</v>
      </c>
      <c r="BU1149">
        <v>1</v>
      </c>
      <c r="BV1149">
        <v>1</v>
      </c>
      <c r="BW1149">
        <v>1</v>
      </c>
      <c r="BX1149">
        <v>1</v>
      </c>
      <c r="BZ1149">
        <v>70</v>
      </c>
      <c r="CA1149">
        <v>10</v>
      </c>
      <c r="CE1149">
        <v>0</v>
      </c>
      <c r="CF1149">
        <v>0</v>
      </c>
      <c r="CG1149">
        <v>0</v>
      </c>
      <c r="CM1149">
        <v>0</v>
      </c>
      <c r="CO1149">
        <v>0</v>
      </c>
      <c r="CP1149">
        <f t="shared" si="1080"/>
        <v>0</v>
      </c>
      <c r="CQ1149">
        <f t="shared" si="1081"/>
        <v>0</v>
      </c>
      <c r="CR1149">
        <f t="shared" si="1082"/>
        <v>0</v>
      </c>
      <c r="CS1149">
        <f t="shared" si="1083"/>
        <v>0</v>
      </c>
      <c r="CT1149">
        <f t="shared" si="1084"/>
        <v>0</v>
      </c>
      <c r="CU1149">
        <f t="shared" si="1085"/>
        <v>0</v>
      </c>
      <c r="CV1149">
        <f t="shared" si="1086"/>
        <v>0</v>
      </c>
      <c r="CW1149">
        <f t="shared" si="1087"/>
        <v>0</v>
      </c>
      <c r="CX1149">
        <f t="shared" si="1088"/>
        <v>0</v>
      </c>
      <c r="CY1149">
        <f t="shared" si="1089"/>
        <v>0</v>
      </c>
      <c r="CZ1149">
        <f t="shared" si="1090"/>
        <v>0</v>
      </c>
      <c r="DN1149">
        <v>0</v>
      </c>
      <c r="DO1149">
        <v>0</v>
      </c>
      <c r="DP1149">
        <v>1</v>
      </c>
      <c r="DQ1149">
        <v>1</v>
      </c>
      <c r="DU1149">
        <v>1009</v>
      </c>
      <c r="DV1149" t="s">
        <v>151</v>
      </c>
      <c r="DW1149" t="s">
        <v>151</v>
      </c>
      <c r="DX1149">
        <v>1000</v>
      </c>
      <c r="EE1149">
        <v>51761345</v>
      </c>
      <c r="EF1149">
        <v>1</v>
      </c>
      <c r="EG1149" t="s">
        <v>18</v>
      </c>
      <c r="EH1149">
        <v>0</v>
      </c>
      <c r="EJ1149">
        <v>4</v>
      </c>
      <c r="EK1149">
        <v>0</v>
      </c>
      <c r="EL1149" t="s">
        <v>146</v>
      </c>
      <c r="EM1149" t="s">
        <v>147</v>
      </c>
      <c r="EQ1149">
        <v>32768</v>
      </c>
      <c r="ER1149">
        <v>0</v>
      </c>
      <c r="ES1149">
        <v>0</v>
      </c>
      <c r="ET1149">
        <v>0</v>
      </c>
      <c r="EU1149">
        <v>0</v>
      </c>
      <c r="EV1149">
        <v>0</v>
      </c>
      <c r="EW1149">
        <v>0</v>
      </c>
      <c r="EX1149">
        <v>0</v>
      </c>
      <c r="FQ1149">
        <v>0</v>
      </c>
      <c r="FR1149">
        <f t="shared" si="1091"/>
        <v>0</v>
      </c>
      <c r="FS1149">
        <v>0</v>
      </c>
      <c r="FX1149">
        <v>70</v>
      </c>
      <c r="FY1149">
        <v>10</v>
      </c>
      <c r="GD1149">
        <v>0</v>
      </c>
      <c r="GF1149">
        <v>1489638031</v>
      </c>
      <c r="GG1149">
        <v>2</v>
      </c>
      <c r="GH1149">
        <v>1</v>
      </c>
      <c r="GI1149">
        <v>-2</v>
      </c>
      <c r="GJ1149">
        <v>0</v>
      </c>
      <c r="GK1149">
        <f>ROUND(R1149*(R12)/100,2)</f>
        <v>0</v>
      </c>
      <c r="GL1149">
        <f t="shared" si="1092"/>
        <v>0</v>
      </c>
      <c r="GM1149">
        <f t="shared" si="1093"/>
        <v>0</v>
      </c>
      <c r="GN1149">
        <f t="shared" si="1094"/>
        <v>0</v>
      </c>
      <c r="GO1149">
        <f t="shared" si="1095"/>
        <v>0</v>
      </c>
      <c r="GP1149">
        <f t="shared" si="1096"/>
        <v>0</v>
      </c>
      <c r="GR1149">
        <v>0</v>
      </c>
      <c r="GS1149">
        <v>3</v>
      </c>
      <c r="GT1149">
        <v>0</v>
      </c>
      <c r="GV1149">
        <f t="shared" si="1097"/>
        <v>0</v>
      </c>
      <c r="GW1149">
        <v>1</v>
      </c>
      <c r="GX1149">
        <f t="shared" si="1098"/>
        <v>0</v>
      </c>
      <c r="HA1149">
        <v>0</v>
      </c>
      <c r="HB1149">
        <v>0</v>
      </c>
      <c r="HC1149">
        <f t="shared" si="1099"/>
        <v>0</v>
      </c>
      <c r="IK1149">
        <v>0</v>
      </c>
    </row>
    <row r="1150" spans="1:245">
      <c r="A1150">
        <v>17</v>
      </c>
      <c r="B1150">
        <v>1</v>
      </c>
      <c r="D1150">
        <f>ROW(EtalonRes!A265)</f>
        <v>265</v>
      </c>
      <c r="E1150" t="s">
        <v>152</v>
      </c>
      <c r="F1150" t="s">
        <v>153</v>
      </c>
      <c r="G1150" t="s">
        <v>227</v>
      </c>
      <c r="H1150" t="s">
        <v>151</v>
      </c>
      <c r="I1150">
        <f>ROUND(18*0.8,9)</f>
        <v>14.4</v>
      </c>
      <c r="J1150">
        <v>0</v>
      </c>
      <c r="K1150">
        <f>ROUND(18*0.8,9)</f>
        <v>14.4</v>
      </c>
      <c r="O1150">
        <f t="shared" si="1060"/>
        <v>881.57</v>
      </c>
      <c r="P1150">
        <f t="shared" si="1061"/>
        <v>0</v>
      </c>
      <c r="Q1150">
        <f t="shared" si="1062"/>
        <v>881.57</v>
      </c>
      <c r="R1150">
        <f t="shared" si="1063"/>
        <v>475.34</v>
      </c>
      <c r="S1150">
        <f t="shared" si="1064"/>
        <v>0</v>
      </c>
      <c r="T1150">
        <f t="shared" si="1065"/>
        <v>0</v>
      </c>
      <c r="U1150">
        <f t="shared" si="1066"/>
        <v>0</v>
      </c>
      <c r="V1150">
        <f t="shared" si="1067"/>
        <v>0</v>
      </c>
      <c r="W1150">
        <f t="shared" si="1068"/>
        <v>0</v>
      </c>
      <c r="X1150">
        <f t="shared" si="1069"/>
        <v>0</v>
      </c>
      <c r="Y1150">
        <f t="shared" si="1070"/>
        <v>0</v>
      </c>
      <c r="AA1150">
        <v>52146028</v>
      </c>
      <c r="AB1150">
        <f t="shared" si="1071"/>
        <v>61.22</v>
      </c>
      <c r="AC1150">
        <f t="shared" si="1072"/>
        <v>0</v>
      </c>
      <c r="AD1150">
        <f t="shared" si="1073"/>
        <v>61.22</v>
      </c>
      <c r="AE1150">
        <f t="shared" si="1074"/>
        <v>33.01</v>
      </c>
      <c r="AF1150">
        <f t="shared" si="1075"/>
        <v>0</v>
      </c>
      <c r="AG1150">
        <f t="shared" si="1076"/>
        <v>0</v>
      </c>
      <c r="AH1150">
        <f t="shared" si="1077"/>
        <v>0</v>
      </c>
      <c r="AI1150">
        <f t="shared" si="1078"/>
        <v>0</v>
      </c>
      <c r="AJ1150">
        <f t="shared" si="1079"/>
        <v>0</v>
      </c>
      <c r="AK1150">
        <v>61.22</v>
      </c>
      <c r="AL1150">
        <v>0</v>
      </c>
      <c r="AM1150">
        <v>61.22</v>
      </c>
      <c r="AN1150">
        <v>33.01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Z1150">
        <v>1</v>
      </c>
      <c r="BA1150">
        <v>1</v>
      </c>
      <c r="BB1150">
        <v>1</v>
      </c>
      <c r="BC1150">
        <v>1</v>
      </c>
      <c r="BH1150">
        <v>0</v>
      </c>
      <c r="BI1150">
        <v>4</v>
      </c>
      <c r="BJ1150" t="s">
        <v>155</v>
      </c>
      <c r="BM1150">
        <v>1</v>
      </c>
      <c r="BN1150">
        <v>0</v>
      </c>
      <c r="BP1150">
        <v>0</v>
      </c>
      <c r="BQ1150">
        <v>1</v>
      </c>
      <c r="BR1150">
        <v>0</v>
      </c>
      <c r="BS1150">
        <v>1</v>
      </c>
      <c r="BT1150">
        <v>1</v>
      </c>
      <c r="BU1150">
        <v>1</v>
      </c>
      <c r="BV1150">
        <v>1</v>
      </c>
      <c r="BW1150">
        <v>1</v>
      </c>
      <c r="BX1150">
        <v>1</v>
      </c>
      <c r="BZ1150">
        <v>0</v>
      </c>
      <c r="CA1150">
        <v>0</v>
      </c>
      <c r="CE1150">
        <v>0</v>
      </c>
      <c r="CF1150">
        <v>0</v>
      </c>
      <c r="CG1150">
        <v>0</v>
      </c>
      <c r="CM1150">
        <v>0</v>
      </c>
      <c r="CO1150">
        <v>0</v>
      </c>
      <c r="CP1150">
        <f t="shared" si="1080"/>
        <v>881.57</v>
      </c>
      <c r="CQ1150">
        <f t="shared" si="1081"/>
        <v>0</v>
      </c>
      <c r="CR1150">
        <f t="shared" si="1082"/>
        <v>61.22</v>
      </c>
      <c r="CS1150">
        <f t="shared" si="1083"/>
        <v>33.01</v>
      </c>
      <c r="CT1150">
        <f t="shared" si="1084"/>
        <v>0</v>
      </c>
      <c r="CU1150">
        <f t="shared" si="1085"/>
        <v>0</v>
      </c>
      <c r="CV1150">
        <f t="shared" si="1086"/>
        <v>0</v>
      </c>
      <c r="CW1150">
        <f t="shared" si="1087"/>
        <v>0</v>
      </c>
      <c r="CX1150">
        <f t="shared" si="1088"/>
        <v>0</v>
      </c>
      <c r="CY1150">
        <f t="shared" si="1089"/>
        <v>0</v>
      </c>
      <c r="CZ1150">
        <f t="shared" si="1090"/>
        <v>0</v>
      </c>
      <c r="DN1150">
        <v>0</v>
      </c>
      <c r="DO1150">
        <v>0</v>
      </c>
      <c r="DP1150">
        <v>1</v>
      </c>
      <c r="DQ1150">
        <v>1</v>
      </c>
      <c r="DU1150">
        <v>1009</v>
      </c>
      <c r="DV1150" t="s">
        <v>151</v>
      </c>
      <c r="DW1150" t="s">
        <v>151</v>
      </c>
      <c r="DX1150">
        <v>1000</v>
      </c>
      <c r="EE1150">
        <v>51761347</v>
      </c>
      <c r="EF1150">
        <v>1</v>
      </c>
      <c r="EG1150" t="s">
        <v>18</v>
      </c>
      <c r="EH1150">
        <v>0</v>
      </c>
      <c r="EJ1150">
        <v>4</v>
      </c>
      <c r="EK1150">
        <v>1</v>
      </c>
      <c r="EL1150" t="s">
        <v>156</v>
      </c>
      <c r="EM1150" t="s">
        <v>147</v>
      </c>
      <c r="EQ1150">
        <v>0</v>
      </c>
      <c r="ER1150">
        <v>61.22</v>
      </c>
      <c r="ES1150">
        <v>0</v>
      </c>
      <c r="ET1150">
        <v>61.22</v>
      </c>
      <c r="EU1150">
        <v>33.01</v>
      </c>
      <c r="EV1150">
        <v>0</v>
      </c>
      <c r="EW1150">
        <v>0</v>
      </c>
      <c r="EX1150">
        <v>0</v>
      </c>
      <c r="EY1150">
        <v>0</v>
      </c>
      <c r="FQ1150">
        <v>0</v>
      </c>
      <c r="FR1150">
        <f t="shared" si="1091"/>
        <v>0</v>
      </c>
      <c r="FS1150">
        <v>0</v>
      </c>
      <c r="FX1150">
        <v>0</v>
      </c>
      <c r="FY1150">
        <v>0</v>
      </c>
      <c r="GD1150">
        <v>1</v>
      </c>
      <c r="GF1150">
        <v>1602572179</v>
      </c>
      <c r="GG1150">
        <v>2</v>
      </c>
      <c r="GH1150">
        <v>1</v>
      </c>
      <c r="GI1150">
        <v>-2</v>
      </c>
      <c r="GJ1150">
        <v>0</v>
      </c>
      <c r="GK1150">
        <v>0</v>
      </c>
      <c r="GL1150">
        <f t="shared" si="1092"/>
        <v>0</v>
      </c>
      <c r="GM1150">
        <f t="shared" ref="GM1150:GM1151" si="1100">ROUND(O1150+X1150+Y1150,2)+GX1150</f>
        <v>881.57</v>
      </c>
      <c r="GN1150">
        <f t="shared" ref="GN1150:GN1151" si="1101">IF(OR(BI1150=0,BI1150=1),ROUND(O1150+X1150+Y1150,2),0)</f>
        <v>0</v>
      </c>
      <c r="GO1150">
        <f t="shared" ref="GO1150:GO1151" si="1102">IF(BI1150=2,ROUND(O1150+X1150+Y1150,2),0)</f>
        <v>0</v>
      </c>
      <c r="GP1150">
        <f t="shared" ref="GP1150:GP1151" si="1103">IF(BI1150=4,ROUND(O1150+X1150+Y1150,2)+GX1150,0)</f>
        <v>881.57</v>
      </c>
      <c r="GR1150">
        <v>0</v>
      </c>
      <c r="GS1150">
        <v>3</v>
      </c>
      <c r="GT1150">
        <v>0</v>
      </c>
      <c r="GV1150">
        <f t="shared" si="1097"/>
        <v>0</v>
      </c>
      <c r="GW1150">
        <v>1</v>
      </c>
      <c r="GX1150">
        <f t="shared" si="1098"/>
        <v>0</v>
      </c>
      <c r="HA1150">
        <v>0</v>
      </c>
      <c r="HB1150">
        <v>0</v>
      </c>
      <c r="HC1150">
        <f t="shared" si="1099"/>
        <v>0</v>
      </c>
      <c r="IK1150">
        <v>0</v>
      </c>
    </row>
    <row r="1151" spans="1:245">
      <c r="A1151">
        <v>17</v>
      </c>
      <c r="B1151">
        <v>1</v>
      </c>
      <c r="D1151">
        <f>ROW(EtalonRes!A267)</f>
        <v>267</v>
      </c>
      <c r="E1151" t="s">
        <v>157</v>
      </c>
      <c r="F1151" t="s">
        <v>158</v>
      </c>
      <c r="G1151" t="s">
        <v>159</v>
      </c>
      <c r="H1151" t="s">
        <v>151</v>
      </c>
      <c r="I1151">
        <f>ROUND(I1150,9)</f>
        <v>14.4</v>
      </c>
      <c r="J1151">
        <v>0</v>
      </c>
      <c r="K1151">
        <f>ROUND(I1150,9)</f>
        <v>14.4</v>
      </c>
      <c r="O1151">
        <f t="shared" si="1060"/>
        <v>21290.26</v>
      </c>
      <c r="P1151">
        <f t="shared" si="1061"/>
        <v>0</v>
      </c>
      <c r="Q1151">
        <f t="shared" si="1062"/>
        <v>21290.26</v>
      </c>
      <c r="R1151">
        <f t="shared" si="1063"/>
        <v>11486.02</v>
      </c>
      <c r="S1151">
        <f t="shared" si="1064"/>
        <v>0</v>
      </c>
      <c r="T1151">
        <f t="shared" si="1065"/>
        <v>0</v>
      </c>
      <c r="U1151">
        <f t="shared" si="1066"/>
        <v>0</v>
      </c>
      <c r="V1151">
        <f t="shared" si="1067"/>
        <v>0</v>
      </c>
      <c r="W1151">
        <f t="shared" si="1068"/>
        <v>0</v>
      </c>
      <c r="X1151">
        <f t="shared" si="1069"/>
        <v>0</v>
      </c>
      <c r="Y1151">
        <f t="shared" si="1070"/>
        <v>0</v>
      </c>
      <c r="AA1151">
        <v>52146028</v>
      </c>
      <c r="AB1151">
        <f t="shared" si="1071"/>
        <v>1478.49</v>
      </c>
      <c r="AC1151">
        <f t="shared" si="1072"/>
        <v>0</v>
      </c>
      <c r="AD1151">
        <f>ROUND(((((ET1151*51))-((EU1151*51)))+AE1151),6)</f>
        <v>1478.49</v>
      </c>
      <c r="AE1151">
        <f>ROUND(((EU1151*51)),6)</f>
        <v>797.64</v>
      </c>
      <c r="AF1151">
        <f>ROUND(((EV1151*51)),6)</f>
        <v>0</v>
      </c>
      <c r="AG1151">
        <f t="shared" si="1076"/>
        <v>0</v>
      </c>
      <c r="AH1151">
        <f>((EW1151*51))</f>
        <v>0</v>
      </c>
      <c r="AI1151">
        <f>((EX1151*51))</f>
        <v>0</v>
      </c>
      <c r="AJ1151">
        <f t="shared" si="1079"/>
        <v>0</v>
      </c>
      <c r="AK1151">
        <v>28.99</v>
      </c>
      <c r="AL1151">
        <v>0</v>
      </c>
      <c r="AM1151">
        <v>28.99</v>
      </c>
      <c r="AN1151">
        <v>15.64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Z1151">
        <v>1</v>
      </c>
      <c r="BA1151">
        <v>1</v>
      </c>
      <c r="BB1151">
        <v>1</v>
      </c>
      <c r="BC1151">
        <v>1</v>
      </c>
      <c r="BH1151">
        <v>0</v>
      </c>
      <c r="BI1151">
        <v>4</v>
      </c>
      <c r="BJ1151" t="s">
        <v>160</v>
      </c>
      <c r="BM1151">
        <v>1</v>
      </c>
      <c r="BN1151">
        <v>0</v>
      </c>
      <c r="BP1151">
        <v>0</v>
      </c>
      <c r="BQ1151">
        <v>1</v>
      </c>
      <c r="BR1151">
        <v>0</v>
      </c>
      <c r="BS1151">
        <v>1</v>
      </c>
      <c r="BT1151">
        <v>1</v>
      </c>
      <c r="BU1151">
        <v>1</v>
      </c>
      <c r="BV1151">
        <v>1</v>
      </c>
      <c r="BW1151">
        <v>1</v>
      </c>
      <c r="BX1151">
        <v>1</v>
      </c>
      <c r="BZ1151">
        <v>0</v>
      </c>
      <c r="CA1151">
        <v>0</v>
      </c>
      <c r="CE1151">
        <v>0</v>
      </c>
      <c r="CF1151">
        <v>0</v>
      </c>
      <c r="CG1151">
        <v>0</v>
      </c>
      <c r="CM1151">
        <v>0</v>
      </c>
      <c r="CO1151">
        <v>0</v>
      </c>
      <c r="CP1151">
        <f t="shared" si="1080"/>
        <v>21290.26</v>
      </c>
      <c r="CQ1151">
        <f t="shared" si="1081"/>
        <v>0</v>
      </c>
      <c r="CR1151">
        <f>(((((ET1151*51))*BB1151-((EU1151*51))*BS1151)+AE1151*BS1151)*AV1151)</f>
        <v>1478.49</v>
      </c>
      <c r="CS1151">
        <f t="shared" si="1083"/>
        <v>797.64</v>
      </c>
      <c r="CT1151">
        <f t="shared" si="1084"/>
        <v>0</v>
      </c>
      <c r="CU1151">
        <f t="shared" si="1085"/>
        <v>0</v>
      </c>
      <c r="CV1151">
        <f t="shared" si="1086"/>
        <v>0</v>
      </c>
      <c r="CW1151">
        <f t="shared" si="1087"/>
        <v>0</v>
      </c>
      <c r="CX1151">
        <f t="shared" si="1088"/>
        <v>0</v>
      </c>
      <c r="CY1151">
        <f t="shared" si="1089"/>
        <v>0</v>
      </c>
      <c r="CZ1151">
        <f t="shared" si="1090"/>
        <v>0</v>
      </c>
      <c r="DE1151" t="s">
        <v>161</v>
      </c>
      <c r="DF1151" t="s">
        <v>161</v>
      </c>
      <c r="DG1151" t="s">
        <v>161</v>
      </c>
      <c r="DI1151" t="s">
        <v>161</v>
      </c>
      <c r="DJ1151" t="s">
        <v>161</v>
      </c>
      <c r="DN1151">
        <v>0</v>
      </c>
      <c r="DO1151">
        <v>0</v>
      </c>
      <c r="DP1151">
        <v>1</v>
      </c>
      <c r="DQ1151">
        <v>1</v>
      </c>
      <c r="DU1151">
        <v>1009</v>
      </c>
      <c r="DV1151" t="s">
        <v>151</v>
      </c>
      <c r="DW1151" t="s">
        <v>151</v>
      </c>
      <c r="DX1151">
        <v>1000</v>
      </c>
      <c r="EE1151">
        <v>51761347</v>
      </c>
      <c r="EF1151">
        <v>1</v>
      </c>
      <c r="EG1151" t="s">
        <v>18</v>
      </c>
      <c r="EH1151">
        <v>0</v>
      </c>
      <c r="EJ1151">
        <v>4</v>
      </c>
      <c r="EK1151">
        <v>1</v>
      </c>
      <c r="EL1151" t="s">
        <v>156</v>
      </c>
      <c r="EM1151" t="s">
        <v>147</v>
      </c>
      <c r="EQ1151">
        <v>0</v>
      </c>
      <c r="ER1151">
        <v>28.99</v>
      </c>
      <c r="ES1151">
        <v>0</v>
      </c>
      <c r="ET1151">
        <v>28.99</v>
      </c>
      <c r="EU1151">
        <v>15.64</v>
      </c>
      <c r="EV1151">
        <v>0</v>
      </c>
      <c r="EW1151">
        <v>0</v>
      </c>
      <c r="EX1151">
        <v>0</v>
      </c>
      <c r="EY1151">
        <v>0</v>
      </c>
      <c r="FQ1151">
        <v>0</v>
      </c>
      <c r="FR1151">
        <f t="shared" si="1091"/>
        <v>0</v>
      </c>
      <c r="FS1151">
        <v>0</v>
      </c>
      <c r="FX1151">
        <v>0</v>
      </c>
      <c r="FY1151">
        <v>0</v>
      </c>
      <c r="GD1151">
        <v>1</v>
      </c>
      <c r="GF1151">
        <v>-1355325295</v>
      </c>
      <c r="GG1151">
        <v>2</v>
      </c>
      <c r="GH1151">
        <v>1</v>
      </c>
      <c r="GI1151">
        <v>-2</v>
      </c>
      <c r="GJ1151">
        <v>0</v>
      </c>
      <c r="GK1151">
        <v>0</v>
      </c>
      <c r="GL1151">
        <f t="shared" si="1092"/>
        <v>0</v>
      </c>
      <c r="GM1151">
        <f t="shared" si="1100"/>
        <v>21290.26</v>
      </c>
      <c r="GN1151">
        <f t="shared" si="1101"/>
        <v>0</v>
      </c>
      <c r="GO1151">
        <f t="shared" si="1102"/>
        <v>0</v>
      </c>
      <c r="GP1151">
        <f t="shared" si="1103"/>
        <v>21290.26</v>
      </c>
      <c r="GR1151">
        <v>0</v>
      </c>
      <c r="GS1151">
        <v>3</v>
      </c>
      <c r="GT1151">
        <v>0</v>
      </c>
      <c r="GV1151">
        <f t="shared" si="1097"/>
        <v>0</v>
      </c>
      <c r="GW1151">
        <v>1</v>
      </c>
      <c r="GX1151">
        <f t="shared" si="1098"/>
        <v>0</v>
      </c>
      <c r="HA1151">
        <v>0</v>
      </c>
      <c r="HB1151">
        <v>0</v>
      </c>
      <c r="HC1151">
        <f t="shared" si="1099"/>
        <v>0</v>
      </c>
      <c r="IK1151">
        <v>0</v>
      </c>
    </row>
    <row r="1153" spans="1:206">
      <c r="A1153" s="53">
        <v>51</v>
      </c>
      <c r="B1153" s="53">
        <f>B1144</f>
        <v>1</v>
      </c>
      <c r="C1153" s="53">
        <f>A1144</f>
        <v>5</v>
      </c>
      <c r="D1153" s="53">
        <f>ROW(A1144)</f>
        <v>1144</v>
      </c>
      <c r="E1153" s="53"/>
      <c r="F1153" s="53" t="str">
        <f>IF(F1144&lt;&gt;"",F1144,"")</f>
        <v>Новый подраздел</v>
      </c>
      <c r="G1153" s="53" t="str">
        <f>IF(G1144&lt;&gt;"",G1144,"")</f>
        <v>Ремонт асфальтобетонного покрытия - 150,0 м2</v>
      </c>
      <c r="H1153" s="53">
        <v>0</v>
      </c>
      <c r="I1153" s="53"/>
      <c r="J1153" s="53"/>
      <c r="K1153" s="53"/>
      <c r="L1153" s="53"/>
      <c r="M1153" s="53"/>
      <c r="N1153" s="53"/>
      <c r="O1153" s="53">
        <f t="shared" ref="O1153:T1153" si="1104">ROUND(AB1153,2)</f>
        <v>102166.83</v>
      </c>
      <c r="P1153" s="53">
        <f t="shared" si="1104"/>
        <v>56811</v>
      </c>
      <c r="Q1153" s="53">
        <f t="shared" si="1104"/>
        <v>35899.83</v>
      </c>
      <c r="R1153" s="53">
        <f t="shared" si="1104"/>
        <v>18274.86</v>
      </c>
      <c r="S1153" s="53">
        <f t="shared" si="1104"/>
        <v>9456</v>
      </c>
      <c r="T1153" s="53">
        <f t="shared" si="1104"/>
        <v>0</v>
      </c>
      <c r="U1153" s="53">
        <f>AH1153</f>
        <v>34.5</v>
      </c>
      <c r="V1153" s="53">
        <f>AI1153</f>
        <v>0</v>
      </c>
      <c r="W1153" s="53">
        <f>ROUND(AJ1153,2)</f>
        <v>0</v>
      </c>
      <c r="X1153" s="53">
        <f>ROUND(AK1153,2)</f>
        <v>6619.2</v>
      </c>
      <c r="Y1153" s="53">
        <f>ROUND(AL1153,2)</f>
        <v>945.6</v>
      </c>
      <c r="Z1153" s="53"/>
      <c r="AA1153" s="53"/>
      <c r="AB1153" s="53">
        <f>ROUND(SUMIF(AA1148:AA1151,"=52146028",O1148:O1151),2)</f>
        <v>102166.83</v>
      </c>
      <c r="AC1153" s="53">
        <f>ROUND(SUMIF(AA1148:AA1151,"=52146028",P1148:P1151),2)</f>
        <v>56811</v>
      </c>
      <c r="AD1153" s="53">
        <f>ROUND(SUMIF(AA1148:AA1151,"=52146028",Q1148:Q1151),2)</f>
        <v>35899.83</v>
      </c>
      <c r="AE1153" s="53">
        <f>ROUND(SUMIF(AA1148:AA1151,"=52146028",R1148:R1151),2)</f>
        <v>18274.86</v>
      </c>
      <c r="AF1153" s="53">
        <f>ROUND(SUMIF(AA1148:AA1151,"=52146028",S1148:S1151),2)</f>
        <v>9456</v>
      </c>
      <c r="AG1153" s="53">
        <f>ROUND(SUMIF(AA1148:AA1151,"=52146028",T1148:T1151),2)</f>
        <v>0</v>
      </c>
      <c r="AH1153" s="53">
        <f>SUMIF(AA1148:AA1151,"=52146028",U1148:U1151)</f>
        <v>34.5</v>
      </c>
      <c r="AI1153" s="53">
        <f>SUMIF(AA1148:AA1151,"=52146028",V1148:V1151)</f>
        <v>0</v>
      </c>
      <c r="AJ1153" s="53">
        <f>ROUND(SUMIF(AA1148:AA1151,"=52146028",W1148:W1151),2)</f>
        <v>0</v>
      </c>
      <c r="AK1153" s="53">
        <f>ROUND(SUMIF(AA1148:AA1151,"=52146028",X1148:X1151),2)</f>
        <v>6619.2</v>
      </c>
      <c r="AL1153" s="53">
        <f>ROUND(SUMIF(AA1148:AA1151,"=52146028",Y1148:Y1151),2)</f>
        <v>945.6</v>
      </c>
      <c r="AM1153" s="53"/>
      <c r="AN1153" s="53"/>
      <c r="AO1153" s="53">
        <f t="shared" ref="AO1153:BD1153" si="1105">ROUND(BX1153,2)</f>
        <v>0</v>
      </c>
      <c r="AP1153" s="53">
        <f t="shared" si="1105"/>
        <v>0</v>
      </c>
      <c r="AQ1153" s="53">
        <f t="shared" si="1105"/>
        <v>0</v>
      </c>
      <c r="AR1153" s="53">
        <f t="shared" si="1105"/>
        <v>116550.21</v>
      </c>
      <c r="AS1153" s="53">
        <f t="shared" si="1105"/>
        <v>0</v>
      </c>
      <c r="AT1153" s="53">
        <f t="shared" si="1105"/>
        <v>0</v>
      </c>
      <c r="AU1153" s="53">
        <f t="shared" si="1105"/>
        <v>116550.21</v>
      </c>
      <c r="AV1153" s="53">
        <f t="shared" si="1105"/>
        <v>56811</v>
      </c>
      <c r="AW1153" s="53">
        <f t="shared" si="1105"/>
        <v>56811</v>
      </c>
      <c r="AX1153" s="53">
        <f t="shared" si="1105"/>
        <v>0</v>
      </c>
      <c r="AY1153" s="53">
        <f t="shared" si="1105"/>
        <v>56811</v>
      </c>
      <c r="AZ1153" s="53">
        <f t="shared" si="1105"/>
        <v>0</v>
      </c>
      <c r="BA1153" s="53">
        <f t="shared" si="1105"/>
        <v>0</v>
      </c>
      <c r="BB1153" s="53">
        <f t="shared" si="1105"/>
        <v>0</v>
      </c>
      <c r="BC1153" s="53">
        <f t="shared" si="1105"/>
        <v>0</v>
      </c>
      <c r="BD1153" s="53">
        <f t="shared" si="1105"/>
        <v>0</v>
      </c>
      <c r="BE1153" s="53"/>
      <c r="BF1153" s="53"/>
      <c r="BG1153" s="53"/>
      <c r="BH1153" s="53"/>
      <c r="BI1153" s="53"/>
      <c r="BJ1153" s="53"/>
      <c r="BK1153" s="53"/>
      <c r="BL1153" s="53"/>
      <c r="BM1153" s="53"/>
      <c r="BN1153" s="53"/>
      <c r="BO1153" s="53"/>
      <c r="BP1153" s="53"/>
      <c r="BQ1153" s="53"/>
      <c r="BR1153" s="53"/>
      <c r="BS1153" s="53"/>
      <c r="BT1153" s="53"/>
      <c r="BU1153" s="53"/>
      <c r="BV1153" s="53"/>
      <c r="BW1153" s="53"/>
      <c r="BX1153" s="53">
        <f>ROUND(SUMIF(AA1148:AA1151,"=52146028",FQ1148:FQ1151),2)</f>
        <v>0</v>
      </c>
      <c r="BY1153" s="53">
        <f>ROUND(SUMIF(AA1148:AA1151,"=52146028",FR1148:FR1151),2)</f>
        <v>0</v>
      </c>
      <c r="BZ1153" s="53">
        <f>ROUND(SUMIF(AA1148:AA1151,"=52146028",GL1148:GL1151),2)</f>
        <v>0</v>
      </c>
      <c r="CA1153" s="53">
        <f>ROUND(SUMIF(AA1148:AA1151,"=52146028",GM1148:GM1151),2)</f>
        <v>116550.21</v>
      </c>
      <c r="CB1153" s="53">
        <f>ROUND(SUMIF(AA1148:AA1151,"=52146028",GN1148:GN1151),2)</f>
        <v>0</v>
      </c>
      <c r="CC1153" s="53">
        <f>ROUND(SUMIF(AA1148:AA1151,"=52146028",GO1148:GO1151),2)</f>
        <v>0</v>
      </c>
      <c r="CD1153" s="53">
        <f>ROUND(SUMIF(AA1148:AA1151,"=52146028",GP1148:GP1151),2)</f>
        <v>116550.21</v>
      </c>
      <c r="CE1153" s="53">
        <f>AC1153-BX1153</f>
        <v>56811</v>
      </c>
      <c r="CF1153" s="53">
        <f>AC1153-BY1153</f>
        <v>56811</v>
      </c>
      <c r="CG1153" s="53">
        <f>BX1153-BZ1153</f>
        <v>0</v>
      </c>
      <c r="CH1153" s="53">
        <f>AC1153-BX1153-BY1153+BZ1153</f>
        <v>56811</v>
      </c>
      <c r="CI1153" s="53">
        <f>BY1153-BZ1153</f>
        <v>0</v>
      </c>
      <c r="CJ1153" s="53">
        <f>ROUND(SUMIF(AA1148:AA1151,"=52146028",GX1148:GX1151),2)</f>
        <v>0</v>
      </c>
      <c r="CK1153" s="53">
        <f>ROUND(SUMIF(AA1148:AA1151,"=52146028",GY1148:GY1151),2)</f>
        <v>0</v>
      </c>
      <c r="CL1153" s="53">
        <f>ROUND(SUMIF(AA1148:AA1151,"=52146028",GZ1148:GZ1151),2)</f>
        <v>0</v>
      </c>
      <c r="CM1153" s="53">
        <f>ROUND(SUMIF(AA1148:AA1151,"=52146028",HD1148:HD1151),2)</f>
        <v>0</v>
      </c>
      <c r="CN1153" s="53"/>
      <c r="CO1153" s="53"/>
      <c r="CP1153" s="53"/>
      <c r="CQ1153" s="53"/>
      <c r="CR1153" s="53"/>
      <c r="CS1153" s="53"/>
      <c r="CT1153" s="53"/>
      <c r="CU1153" s="53"/>
      <c r="CV1153" s="53"/>
      <c r="CW1153" s="53"/>
      <c r="CX1153" s="53"/>
      <c r="CY1153" s="53"/>
      <c r="CZ1153" s="53"/>
      <c r="DA1153" s="53"/>
      <c r="DB1153" s="53"/>
      <c r="DC1153" s="53"/>
      <c r="DD1153" s="53"/>
      <c r="DE1153" s="53"/>
      <c r="DF1153" s="53"/>
      <c r="DG1153" s="54"/>
      <c r="DH1153" s="54"/>
      <c r="DI1153" s="54"/>
      <c r="DJ1153" s="54"/>
      <c r="DK1153" s="54"/>
      <c r="DL1153" s="54"/>
      <c r="DM1153" s="54"/>
      <c r="DN1153" s="54"/>
      <c r="DO1153" s="54"/>
      <c r="DP1153" s="54"/>
      <c r="DQ1153" s="54"/>
      <c r="DR1153" s="54"/>
      <c r="DS1153" s="54"/>
      <c r="DT1153" s="54"/>
      <c r="DU1153" s="54"/>
      <c r="DV1153" s="54"/>
      <c r="DW1153" s="54"/>
      <c r="DX1153" s="54"/>
      <c r="DY1153" s="54"/>
      <c r="DZ1153" s="54"/>
      <c r="EA1153" s="54"/>
      <c r="EB1153" s="54"/>
      <c r="EC1153" s="54"/>
      <c r="ED1153" s="54"/>
      <c r="EE1153" s="54"/>
      <c r="EF1153" s="54"/>
      <c r="EG1153" s="54"/>
      <c r="EH1153" s="54"/>
      <c r="EI1153" s="54"/>
      <c r="EJ1153" s="54"/>
      <c r="EK1153" s="54"/>
      <c r="EL1153" s="54"/>
      <c r="EM1153" s="54"/>
      <c r="EN1153" s="54"/>
      <c r="EO1153" s="54"/>
      <c r="EP1153" s="54"/>
      <c r="EQ1153" s="54"/>
      <c r="ER1153" s="54"/>
      <c r="ES1153" s="54"/>
      <c r="ET1153" s="54"/>
      <c r="EU1153" s="54"/>
      <c r="EV1153" s="54"/>
      <c r="EW1153" s="54"/>
      <c r="EX1153" s="54"/>
      <c r="EY1153" s="54"/>
      <c r="EZ1153" s="54"/>
      <c r="FA1153" s="54"/>
      <c r="FB1153" s="54"/>
      <c r="FC1153" s="54"/>
      <c r="FD1153" s="54"/>
      <c r="FE1153" s="54"/>
      <c r="FF1153" s="54"/>
      <c r="FG1153" s="54"/>
      <c r="FH1153" s="54"/>
      <c r="FI1153" s="54"/>
      <c r="FJ1153" s="54"/>
      <c r="FK1153" s="54"/>
      <c r="FL1153" s="54"/>
      <c r="FM1153" s="54"/>
      <c r="FN1153" s="54"/>
      <c r="FO1153" s="54"/>
      <c r="FP1153" s="54"/>
      <c r="FQ1153" s="54"/>
      <c r="FR1153" s="54"/>
      <c r="FS1153" s="54"/>
      <c r="FT1153" s="54"/>
      <c r="FU1153" s="54"/>
      <c r="FV1153" s="54"/>
      <c r="FW1153" s="54"/>
      <c r="FX1153" s="54"/>
      <c r="FY1153" s="54"/>
      <c r="FZ1153" s="54"/>
      <c r="GA1153" s="54"/>
      <c r="GB1153" s="54"/>
      <c r="GC1153" s="54"/>
      <c r="GD1153" s="54"/>
      <c r="GE1153" s="54"/>
      <c r="GF1153" s="54"/>
      <c r="GG1153" s="54"/>
      <c r="GH1153" s="54"/>
      <c r="GI1153" s="54"/>
      <c r="GJ1153" s="54"/>
      <c r="GK1153" s="54"/>
      <c r="GL1153" s="54"/>
      <c r="GM1153" s="54"/>
      <c r="GN1153" s="54"/>
      <c r="GO1153" s="54"/>
      <c r="GP1153" s="54"/>
      <c r="GQ1153" s="54"/>
      <c r="GR1153" s="54"/>
      <c r="GS1153" s="54"/>
      <c r="GT1153" s="54"/>
      <c r="GU1153" s="54"/>
      <c r="GV1153" s="54"/>
      <c r="GW1153" s="54"/>
      <c r="GX1153" s="54">
        <v>0</v>
      </c>
    </row>
    <row r="1155" spans="1:206">
      <c r="A1155" s="55">
        <v>50</v>
      </c>
      <c r="B1155" s="55">
        <v>0</v>
      </c>
      <c r="C1155" s="55">
        <v>0</v>
      </c>
      <c r="D1155" s="55">
        <v>1</v>
      </c>
      <c r="E1155" s="55">
        <v>201</v>
      </c>
      <c r="F1155" s="55">
        <f>ROUND(Source!O1153,O1155)</f>
        <v>102166.83</v>
      </c>
      <c r="G1155" s="55" t="s">
        <v>162</v>
      </c>
      <c r="H1155" s="55" t="s">
        <v>163</v>
      </c>
      <c r="I1155" s="55"/>
      <c r="J1155" s="55"/>
      <c r="K1155" s="55">
        <v>201</v>
      </c>
      <c r="L1155" s="55">
        <v>1</v>
      </c>
      <c r="M1155" s="55">
        <v>3</v>
      </c>
      <c r="N1155" s="55"/>
      <c r="O1155" s="55">
        <v>2</v>
      </c>
      <c r="P1155" s="55"/>
      <c r="Q1155" s="55"/>
      <c r="R1155" s="55"/>
      <c r="S1155" s="55"/>
      <c r="T1155" s="55"/>
      <c r="U1155" s="55"/>
      <c r="V1155" s="55"/>
      <c r="W1155" s="55">
        <v>102166.83</v>
      </c>
      <c r="X1155" s="55">
        <v>1</v>
      </c>
      <c r="Y1155" s="55">
        <v>102166.83</v>
      </c>
      <c r="Z1155" s="55"/>
      <c r="AA1155" s="55"/>
      <c r="AB1155" s="55"/>
    </row>
    <row r="1156" spans="1:206">
      <c r="A1156" s="55">
        <v>50</v>
      </c>
      <c r="B1156" s="55">
        <v>0</v>
      </c>
      <c r="C1156" s="55">
        <v>0</v>
      </c>
      <c r="D1156" s="55">
        <v>1</v>
      </c>
      <c r="E1156" s="55">
        <v>202</v>
      </c>
      <c r="F1156" s="55">
        <f>ROUND(Source!P1153,O1156)</f>
        <v>56811</v>
      </c>
      <c r="G1156" s="55" t="s">
        <v>164</v>
      </c>
      <c r="H1156" s="55" t="s">
        <v>165</v>
      </c>
      <c r="I1156" s="55"/>
      <c r="J1156" s="55"/>
      <c r="K1156" s="55">
        <v>202</v>
      </c>
      <c r="L1156" s="55">
        <v>2</v>
      </c>
      <c r="M1156" s="55">
        <v>3</v>
      </c>
      <c r="N1156" s="55"/>
      <c r="O1156" s="55">
        <v>2</v>
      </c>
      <c r="P1156" s="55"/>
      <c r="Q1156" s="55"/>
      <c r="R1156" s="55"/>
      <c r="S1156" s="55"/>
      <c r="T1156" s="55"/>
      <c r="U1156" s="55"/>
      <c r="V1156" s="55"/>
      <c r="W1156" s="55">
        <v>56811</v>
      </c>
      <c r="X1156" s="55">
        <v>1</v>
      </c>
      <c r="Y1156" s="55">
        <v>56811</v>
      </c>
      <c r="Z1156" s="55"/>
      <c r="AA1156" s="55"/>
      <c r="AB1156" s="55"/>
    </row>
    <row r="1157" spans="1:206">
      <c r="A1157" s="55">
        <v>50</v>
      </c>
      <c r="B1157" s="55">
        <v>0</v>
      </c>
      <c r="C1157" s="55">
        <v>0</v>
      </c>
      <c r="D1157" s="55">
        <v>1</v>
      </c>
      <c r="E1157" s="55">
        <v>222</v>
      </c>
      <c r="F1157" s="55">
        <f>ROUND(Source!AO1153,O1157)</f>
        <v>0</v>
      </c>
      <c r="G1157" s="55" t="s">
        <v>166</v>
      </c>
      <c r="H1157" s="55" t="s">
        <v>167</v>
      </c>
      <c r="I1157" s="55"/>
      <c r="J1157" s="55"/>
      <c r="K1157" s="55">
        <v>222</v>
      </c>
      <c r="L1157" s="55">
        <v>3</v>
      </c>
      <c r="M1157" s="55">
        <v>3</v>
      </c>
      <c r="N1157" s="55"/>
      <c r="O1157" s="55">
        <v>2</v>
      </c>
      <c r="P1157" s="55"/>
      <c r="Q1157" s="55"/>
      <c r="R1157" s="55"/>
      <c r="S1157" s="55"/>
      <c r="T1157" s="55"/>
      <c r="U1157" s="55"/>
      <c r="V1157" s="55"/>
      <c r="W1157" s="55">
        <v>0</v>
      </c>
      <c r="X1157" s="55">
        <v>1</v>
      </c>
      <c r="Y1157" s="55">
        <v>0</v>
      </c>
      <c r="Z1157" s="55"/>
      <c r="AA1157" s="55"/>
      <c r="AB1157" s="55"/>
    </row>
    <row r="1158" spans="1:206">
      <c r="A1158" s="55">
        <v>50</v>
      </c>
      <c r="B1158" s="55">
        <v>0</v>
      </c>
      <c r="C1158" s="55">
        <v>0</v>
      </c>
      <c r="D1158" s="55">
        <v>1</v>
      </c>
      <c r="E1158" s="55">
        <v>225</v>
      </c>
      <c r="F1158" s="55">
        <f>ROUND(Source!AV1153,O1158)</f>
        <v>56811</v>
      </c>
      <c r="G1158" s="55" t="s">
        <v>168</v>
      </c>
      <c r="H1158" s="55" t="s">
        <v>169</v>
      </c>
      <c r="I1158" s="55"/>
      <c r="J1158" s="55"/>
      <c r="K1158" s="55">
        <v>225</v>
      </c>
      <c r="L1158" s="55">
        <v>4</v>
      </c>
      <c r="M1158" s="55">
        <v>3</v>
      </c>
      <c r="N1158" s="55"/>
      <c r="O1158" s="55">
        <v>2</v>
      </c>
      <c r="P1158" s="55"/>
      <c r="Q1158" s="55"/>
      <c r="R1158" s="55"/>
      <c r="S1158" s="55"/>
      <c r="T1158" s="55"/>
      <c r="U1158" s="55"/>
      <c r="V1158" s="55"/>
      <c r="W1158" s="55">
        <v>56811</v>
      </c>
      <c r="X1158" s="55">
        <v>1</v>
      </c>
      <c r="Y1158" s="55">
        <v>56811</v>
      </c>
      <c r="Z1158" s="55"/>
      <c r="AA1158" s="55"/>
      <c r="AB1158" s="55"/>
    </row>
    <row r="1159" spans="1:206">
      <c r="A1159" s="55">
        <v>50</v>
      </c>
      <c r="B1159" s="55">
        <v>0</v>
      </c>
      <c r="C1159" s="55">
        <v>0</v>
      </c>
      <c r="D1159" s="55">
        <v>1</v>
      </c>
      <c r="E1159" s="55">
        <v>226</v>
      </c>
      <c r="F1159" s="55">
        <f>ROUND(Source!AW1153,O1159)</f>
        <v>56811</v>
      </c>
      <c r="G1159" s="55" t="s">
        <v>170</v>
      </c>
      <c r="H1159" s="55" t="s">
        <v>171</v>
      </c>
      <c r="I1159" s="55"/>
      <c r="J1159" s="55"/>
      <c r="K1159" s="55">
        <v>226</v>
      </c>
      <c r="L1159" s="55">
        <v>5</v>
      </c>
      <c r="M1159" s="55">
        <v>3</v>
      </c>
      <c r="N1159" s="55"/>
      <c r="O1159" s="55">
        <v>2</v>
      </c>
      <c r="P1159" s="55"/>
      <c r="Q1159" s="55"/>
      <c r="R1159" s="55"/>
      <c r="S1159" s="55"/>
      <c r="T1159" s="55"/>
      <c r="U1159" s="55"/>
      <c r="V1159" s="55"/>
      <c r="W1159" s="55">
        <v>56811</v>
      </c>
      <c r="X1159" s="55">
        <v>1</v>
      </c>
      <c r="Y1159" s="55">
        <v>56811</v>
      </c>
      <c r="Z1159" s="55"/>
      <c r="AA1159" s="55"/>
      <c r="AB1159" s="55"/>
    </row>
    <row r="1160" spans="1:206">
      <c r="A1160" s="55">
        <v>50</v>
      </c>
      <c r="B1160" s="55">
        <v>0</v>
      </c>
      <c r="C1160" s="55">
        <v>0</v>
      </c>
      <c r="D1160" s="55">
        <v>1</v>
      </c>
      <c r="E1160" s="55">
        <v>227</v>
      </c>
      <c r="F1160" s="55">
        <f>ROUND(Source!AX1153,O1160)</f>
        <v>0</v>
      </c>
      <c r="G1160" s="55" t="s">
        <v>172</v>
      </c>
      <c r="H1160" s="55" t="s">
        <v>173</v>
      </c>
      <c r="I1160" s="55"/>
      <c r="J1160" s="55"/>
      <c r="K1160" s="55">
        <v>227</v>
      </c>
      <c r="L1160" s="55">
        <v>6</v>
      </c>
      <c r="M1160" s="55">
        <v>3</v>
      </c>
      <c r="N1160" s="55"/>
      <c r="O1160" s="55">
        <v>2</v>
      </c>
      <c r="P1160" s="55"/>
      <c r="Q1160" s="55"/>
      <c r="R1160" s="55"/>
      <c r="S1160" s="55"/>
      <c r="T1160" s="55"/>
      <c r="U1160" s="55"/>
      <c r="V1160" s="55"/>
      <c r="W1160" s="55">
        <v>0</v>
      </c>
      <c r="X1160" s="55">
        <v>1</v>
      </c>
      <c r="Y1160" s="55">
        <v>0</v>
      </c>
      <c r="Z1160" s="55"/>
      <c r="AA1160" s="55"/>
      <c r="AB1160" s="55"/>
    </row>
    <row r="1161" spans="1:206">
      <c r="A1161" s="55">
        <v>50</v>
      </c>
      <c r="B1161" s="55">
        <v>0</v>
      </c>
      <c r="C1161" s="55">
        <v>0</v>
      </c>
      <c r="D1161" s="55">
        <v>1</v>
      </c>
      <c r="E1161" s="55">
        <v>228</v>
      </c>
      <c r="F1161" s="55">
        <f>ROUND(Source!AY1153,O1161)</f>
        <v>56811</v>
      </c>
      <c r="G1161" s="55" t="s">
        <v>174</v>
      </c>
      <c r="H1161" s="55" t="s">
        <v>175</v>
      </c>
      <c r="I1161" s="55"/>
      <c r="J1161" s="55"/>
      <c r="K1161" s="55">
        <v>228</v>
      </c>
      <c r="L1161" s="55">
        <v>7</v>
      </c>
      <c r="M1161" s="55">
        <v>3</v>
      </c>
      <c r="N1161" s="55"/>
      <c r="O1161" s="55">
        <v>2</v>
      </c>
      <c r="P1161" s="55"/>
      <c r="Q1161" s="55"/>
      <c r="R1161" s="55"/>
      <c r="S1161" s="55"/>
      <c r="T1161" s="55"/>
      <c r="U1161" s="55"/>
      <c r="V1161" s="55"/>
      <c r="W1161" s="55">
        <v>56811</v>
      </c>
      <c r="X1161" s="55">
        <v>1</v>
      </c>
      <c r="Y1161" s="55">
        <v>56811</v>
      </c>
      <c r="Z1161" s="55"/>
      <c r="AA1161" s="55"/>
      <c r="AB1161" s="55"/>
    </row>
    <row r="1162" spans="1:206">
      <c r="A1162" s="55">
        <v>50</v>
      </c>
      <c r="B1162" s="55">
        <v>0</v>
      </c>
      <c r="C1162" s="55">
        <v>0</v>
      </c>
      <c r="D1162" s="55">
        <v>1</v>
      </c>
      <c r="E1162" s="55">
        <v>216</v>
      </c>
      <c r="F1162" s="55">
        <f>ROUND(Source!AP1153,O1162)</f>
        <v>0</v>
      </c>
      <c r="G1162" s="55" t="s">
        <v>176</v>
      </c>
      <c r="H1162" s="55" t="s">
        <v>177</v>
      </c>
      <c r="I1162" s="55"/>
      <c r="J1162" s="55"/>
      <c r="K1162" s="55">
        <v>216</v>
      </c>
      <c r="L1162" s="55">
        <v>8</v>
      </c>
      <c r="M1162" s="55">
        <v>3</v>
      </c>
      <c r="N1162" s="55"/>
      <c r="O1162" s="55">
        <v>2</v>
      </c>
      <c r="P1162" s="55"/>
      <c r="Q1162" s="55"/>
      <c r="R1162" s="55"/>
      <c r="S1162" s="55"/>
      <c r="T1162" s="55"/>
      <c r="U1162" s="55"/>
      <c r="V1162" s="55"/>
      <c r="W1162" s="55">
        <v>0</v>
      </c>
      <c r="X1162" s="55">
        <v>1</v>
      </c>
      <c r="Y1162" s="55">
        <v>0</v>
      </c>
      <c r="Z1162" s="55"/>
      <c r="AA1162" s="55"/>
      <c r="AB1162" s="55"/>
    </row>
    <row r="1163" spans="1:206">
      <c r="A1163" s="55">
        <v>50</v>
      </c>
      <c r="B1163" s="55">
        <v>0</v>
      </c>
      <c r="C1163" s="55">
        <v>0</v>
      </c>
      <c r="D1163" s="55">
        <v>1</v>
      </c>
      <c r="E1163" s="55">
        <v>223</v>
      </c>
      <c r="F1163" s="55">
        <f>ROUND(Source!AQ1153,O1163)</f>
        <v>0</v>
      </c>
      <c r="G1163" s="55" t="s">
        <v>178</v>
      </c>
      <c r="H1163" s="55" t="s">
        <v>179</v>
      </c>
      <c r="I1163" s="55"/>
      <c r="J1163" s="55"/>
      <c r="K1163" s="55">
        <v>223</v>
      </c>
      <c r="L1163" s="55">
        <v>9</v>
      </c>
      <c r="M1163" s="55">
        <v>3</v>
      </c>
      <c r="N1163" s="55"/>
      <c r="O1163" s="55">
        <v>2</v>
      </c>
      <c r="P1163" s="55"/>
      <c r="Q1163" s="55"/>
      <c r="R1163" s="55"/>
      <c r="S1163" s="55"/>
      <c r="T1163" s="55"/>
      <c r="U1163" s="55"/>
      <c r="V1163" s="55"/>
      <c r="W1163" s="55">
        <v>0</v>
      </c>
      <c r="X1163" s="55">
        <v>1</v>
      </c>
      <c r="Y1163" s="55">
        <v>0</v>
      </c>
      <c r="Z1163" s="55"/>
      <c r="AA1163" s="55"/>
      <c r="AB1163" s="55"/>
    </row>
    <row r="1164" spans="1:206">
      <c r="A1164" s="55">
        <v>50</v>
      </c>
      <c r="B1164" s="55">
        <v>0</v>
      </c>
      <c r="C1164" s="55">
        <v>0</v>
      </c>
      <c r="D1164" s="55">
        <v>1</v>
      </c>
      <c r="E1164" s="55">
        <v>229</v>
      </c>
      <c r="F1164" s="55">
        <f>ROUND(Source!AZ1153,O1164)</f>
        <v>0</v>
      </c>
      <c r="G1164" s="55" t="s">
        <v>180</v>
      </c>
      <c r="H1164" s="55" t="s">
        <v>181</v>
      </c>
      <c r="I1164" s="55"/>
      <c r="J1164" s="55"/>
      <c r="K1164" s="55">
        <v>229</v>
      </c>
      <c r="L1164" s="55">
        <v>10</v>
      </c>
      <c r="M1164" s="55">
        <v>3</v>
      </c>
      <c r="N1164" s="55"/>
      <c r="O1164" s="55">
        <v>2</v>
      </c>
      <c r="P1164" s="55"/>
      <c r="Q1164" s="55"/>
      <c r="R1164" s="55"/>
      <c r="S1164" s="55"/>
      <c r="T1164" s="55"/>
      <c r="U1164" s="55"/>
      <c r="V1164" s="55"/>
      <c r="W1164" s="55">
        <v>0</v>
      </c>
      <c r="X1164" s="55">
        <v>1</v>
      </c>
      <c r="Y1164" s="55">
        <v>0</v>
      </c>
      <c r="Z1164" s="55"/>
      <c r="AA1164" s="55"/>
      <c r="AB1164" s="55"/>
    </row>
    <row r="1165" spans="1:206">
      <c r="A1165" s="55">
        <v>50</v>
      </c>
      <c r="B1165" s="55">
        <v>0</v>
      </c>
      <c r="C1165" s="55">
        <v>0</v>
      </c>
      <c r="D1165" s="55">
        <v>1</v>
      </c>
      <c r="E1165" s="55">
        <v>203</v>
      </c>
      <c r="F1165" s="55">
        <f>ROUND(Source!Q1153,O1165)</f>
        <v>35899.83</v>
      </c>
      <c r="G1165" s="55" t="s">
        <v>182</v>
      </c>
      <c r="H1165" s="55" t="s">
        <v>183</v>
      </c>
      <c r="I1165" s="55"/>
      <c r="J1165" s="55"/>
      <c r="K1165" s="55">
        <v>203</v>
      </c>
      <c r="L1165" s="55">
        <v>11</v>
      </c>
      <c r="M1165" s="55">
        <v>3</v>
      </c>
      <c r="N1165" s="55"/>
      <c r="O1165" s="55">
        <v>2</v>
      </c>
      <c r="P1165" s="55"/>
      <c r="Q1165" s="55"/>
      <c r="R1165" s="55"/>
      <c r="S1165" s="55"/>
      <c r="T1165" s="55"/>
      <c r="U1165" s="55"/>
      <c r="V1165" s="55"/>
      <c r="W1165" s="55">
        <v>35899.83</v>
      </c>
      <c r="X1165" s="55">
        <v>1</v>
      </c>
      <c r="Y1165" s="55">
        <v>35899.83</v>
      </c>
      <c r="Z1165" s="55"/>
      <c r="AA1165" s="55"/>
      <c r="AB1165" s="55"/>
    </row>
    <row r="1166" spans="1:206">
      <c r="A1166" s="55">
        <v>50</v>
      </c>
      <c r="B1166" s="55">
        <v>0</v>
      </c>
      <c r="C1166" s="55">
        <v>0</v>
      </c>
      <c r="D1166" s="55">
        <v>1</v>
      </c>
      <c r="E1166" s="55">
        <v>231</v>
      </c>
      <c r="F1166" s="55">
        <f>ROUND(Source!BB1153,O1166)</f>
        <v>0</v>
      </c>
      <c r="G1166" s="55" t="s">
        <v>184</v>
      </c>
      <c r="H1166" s="55" t="s">
        <v>185</v>
      </c>
      <c r="I1166" s="55"/>
      <c r="J1166" s="55"/>
      <c r="K1166" s="55">
        <v>231</v>
      </c>
      <c r="L1166" s="55">
        <v>12</v>
      </c>
      <c r="M1166" s="55">
        <v>3</v>
      </c>
      <c r="N1166" s="55"/>
      <c r="O1166" s="55">
        <v>2</v>
      </c>
      <c r="P1166" s="55"/>
      <c r="Q1166" s="55"/>
      <c r="R1166" s="55"/>
      <c r="S1166" s="55"/>
      <c r="T1166" s="55"/>
      <c r="U1166" s="55"/>
      <c r="V1166" s="55"/>
      <c r="W1166" s="55">
        <v>0</v>
      </c>
      <c r="X1166" s="55">
        <v>1</v>
      </c>
      <c r="Y1166" s="55">
        <v>0</v>
      </c>
      <c r="Z1166" s="55"/>
      <c r="AA1166" s="55"/>
      <c r="AB1166" s="55"/>
    </row>
    <row r="1167" spans="1:206">
      <c r="A1167" s="55">
        <v>50</v>
      </c>
      <c r="B1167" s="55">
        <v>0</v>
      </c>
      <c r="C1167" s="55">
        <v>0</v>
      </c>
      <c r="D1167" s="55">
        <v>1</v>
      </c>
      <c r="E1167" s="55">
        <v>204</v>
      </c>
      <c r="F1167" s="55">
        <f>ROUND(Source!R1153,O1167)</f>
        <v>18274.86</v>
      </c>
      <c r="G1167" s="55" t="s">
        <v>186</v>
      </c>
      <c r="H1167" s="55" t="s">
        <v>187</v>
      </c>
      <c r="I1167" s="55"/>
      <c r="J1167" s="55"/>
      <c r="K1167" s="55">
        <v>204</v>
      </c>
      <c r="L1167" s="55">
        <v>13</v>
      </c>
      <c r="M1167" s="55">
        <v>3</v>
      </c>
      <c r="N1167" s="55"/>
      <c r="O1167" s="55">
        <v>2</v>
      </c>
      <c r="P1167" s="55"/>
      <c r="Q1167" s="55"/>
      <c r="R1167" s="55"/>
      <c r="S1167" s="55"/>
      <c r="T1167" s="55"/>
      <c r="U1167" s="55"/>
      <c r="V1167" s="55"/>
      <c r="W1167" s="55">
        <v>18274.86</v>
      </c>
      <c r="X1167" s="55">
        <v>1</v>
      </c>
      <c r="Y1167" s="55">
        <v>18274.86</v>
      </c>
      <c r="Z1167" s="55"/>
      <c r="AA1167" s="55"/>
      <c r="AB1167" s="55"/>
    </row>
    <row r="1168" spans="1:206">
      <c r="A1168" s="55">
        <v>50</v>
      </c>
      <c r="B1168" s="55">
        <v>0</v>
      </c>
      <c r="C1168" s="55">
        <v>0</v>
      </c>
      <c r="D1168" s="55">
        <v>1</v>
      </c>
      <c r="E1168" s="55">
        <v>205</v>
      </c>
      <c r="F1168" s="55">
        <f>ROUND(Source!S1153,O1168)</f>
        <v>9456</v>
      </c>
      <c r="G1168" s="55" t="s">
        <v>188</v>
      </c>
      <c r="H1168" s="55" t="s">
        <v>189</v>
      </c>
      <c r="I1168" s="55"/>
      <c r="J1168" s="55"/>
      <c r="K1168" s="55">
        <v>205</v>
      </c>
      <c r="L1168" s="55">
        <v>14</v>
      </c>
      <c r="M1168" s="55">
        <v>3</v>
      </c>
      <c r="N1168" s="55"/>
      <c r="O1168" s="55">
        <v>2</v>
      </c>
      <c r="P1168" s="55"/>
      <c r="Q1168" s="55"/>
      <c r="R1168" s="55"/>
      <c r="S1168" s="55"/>
      <c r="T1168" s="55"/>
      <c r="U1168" s="55"/>
      <c r="V1168" s="55"/>
      <c r="W1168" s="55">
        <v>9456</v>
      </c>
      <c r="X1168" s="55">
        <v>1</v>
      </c>
      <c r="Y1168" s="55">
        <v>9456</v>
      </c>
      <c r="Z1168" s="55"/>
      <c r="AA1168" s="55"/>
      <c r="AB1168" s="55"/>
    </row>
    <row r="1169" spans="1:28">
      <c r="A1169" s="55">
        <v>50</v>
      </c>
      <c r="B1169" s="55">
        <v>0</v>
      </c>
      <c r="C1169" s="55">
        <v>0</v>
      </c>
      <c r="D1169" s="55">
        <v>1</v>
      </c>
      <c r="E1169" s="55">
        <v>232</v>
      </c>
      <c r="F1169" s="55">
        <f>ROUND(Source!BC1153,O1169)</f>
        <v>0</v>
      </c>
      <c r="G1169" s="55" t="s">
        <v>190</v>
      </c>
      <c r="H1169" s="55" t="s">
        <v>191</v>
      </c>
      <c r="I1169" s="55"/>
      <c r="J1169" s="55"/>
      <c r="K1169" s="55">
        <v>232</v>
      </c>
      <c r="L1169" s="55">
        <v>15</v>
      </c>
      <c r="M1169" s="55">
        <v>3</v>
      </c>
      <c r="N1169" s="55"/>
      <c r="O1169" s="55">
        <v>2</v>
      </c>
      <c r="P1169" s="55"/>
      <c r="Q1169" s="55"/>
      <c r="R1169" s="55"/>
      <c r="S1169" s="55"/>
      <c r="T1169" s="55"/>
      <c r="U1169" s="55"/>
      <c r="V1169" s="55"/>
      <c r="W1169" s="55">
        <v>0</v>
      </c>
      <c r="X1169" s="55">
        <v>1</v>
      </c>
      <c r="Y1169" s="55">
        <v>0</v>
      </c>
      <c r="Z1169" s="55"/>
      <c r="AA1169" s="55"/>
      <c r="AB1169" s="55"/>
    </row>
    <row r="1170" spans="1:28">
      <c r="A1170" s="55">
        <v>50</v>
      </c>
      <c r="B1170" s="55">
        <v>0</v>
      </c>
      <c r="C1170" s="55">
        <v>0</v>
      </c>
      <c r="D1170" s="55">
        <v>1</v>
      </c>
      <c r="E1170" s="55">
        <v>214</v>
      </c>
      <c r="F1170" s="55">
        <f>ROUND(Source!AS1153,O1170)</f>
        <v>0</v>
      </c>
      <c r="G1170" s="55" t="s">
        <v>192</v>
      </c>
      <c r="H1170" s="55" t="s">
        <v>193</v>
      </c>
      <c r="I1170" s="55"/>
      <c r="J1170" s="55"/>
      <c r="K1170" s="55">
        <v>214</v>
      </c>
      <c r="L1170" s="55">
        <v>16</v>
      </c>
      <c r="M1170" s="55">
        <v>3</v>
      </c>
      <c r="N1170" s="55"/>
      <c r="O1170" s="55">
        <v>2</v>
      </c>
      <c r="P1170" s="55"/>
      <c r="Q1170" s="55"/>
      <c r="R1170" s="55"/>
      <c r="S1170" s="55"/>
      <c r="T1170" s="55"/>
      <c r="U1170" s="55"/>
      <c r="V1170" s="55"/>
      <c r="W1170" s="55">
        <v>0</v>
      </c>
      <c r="X1170" s="55">
        <v>1</v>
      </c>
      <c r="Y1170" s="55">
        <v>0</v>
      </c>
      <c r="Z1170" s="55"/>
      <c r="AA1170" s="55"/>
      <c r="AB1170" s="55"/>
    </row>
    <row r="1171" spans="1:28">
      <c r="A1171" s="55">
        <v>50</v>
      </c>
      <c r="B1171" s="55">
        <v>0</v>
      </c>
      <c r="C1171" s="55">
        <v>0</v>
      </c>
      <c r="D1171" s="55">
        <v>1</v>
      </c>
      <c r="E1171" s="55">
        <v>215</v>
      </c>
      <c r="F1171" s="55">
        <f>ROUND(Source!AT1153,O1171)</f>
        <v>0</v>
      </c>
      <c r="G1171" s="55" t="s">
        <v>194</v>
      </c>
      <c r="H1171" s="55" t="s">
        <v>195</v>
      </c>
      <c r="I1171" s="55"/>
      <c r="J1171" s="55"/>
      <c r="K1171" s="55">
        <v>215</v>
      </c>
      <c r="L1171" s="55">
        <v>17</v>
      </c>
      <c r="M1171" s="55">
        <v>3</v>
      </c>
      <c r="N1171" s="55"/>
      <c r="O1171" s="55">
        <v>2</v>
      </c>
      <c r="P1171" s="55"/>
      <c r="Q1171" s="55"/>
      <c r="R1171" s="55"/>
      <c r="S1171" s="55"/>
      <c r="T1171" s="55"/>
      <c r="U1171" s="55"/>
      <c r="V1171" s="55"/>
      <c r="W1171" s="55">
        <v>0</v>
      </c>
      <c r="X1171" s="55">
        <v>1</v>
      </c>
      <c r="Y1171" s="55">
        <v>0</v>
      </c>
      <c r="Z1171" s="55"/>
      <c r="AA1171" s="55"/>
      <c r="AB1171" s="55"/>
    </row>
    <row r="1172" spans="1:28">
      <c r="A1172" s="55">
        <v>50</v>
      </c>
      <c r="B1172" s="55">
        <v>0</v>
      </c>
      <c r="C1172" s="55">
        <v>0</v>
      </c>
      <c r="D1172" s="55">
        <v>1</v>
      </c>
      <c r="E1172" s="55">
        <v>217</v>
      </c>
      <c r="F1172" s="55">
        <f>ROUND(Source!AU1153,O1172)</f>
        <v>116550.21</v>
      </c>
      <c r="G1172" s="55" t="s">
        <v>196</v>
      </c>
      <c r="H1172" s="55" t="s">
        <v>197</v>
      </c>
      <c r="I1172" s="55"/>
      <c r="J1172" s="55"/>
      <c r="K1172" s="55">
        <v>217</v>
      </c>
      <c r="L1172" s="55">
        <v>18</v>
      </c>
      <c r="M1172" s="55">
        <v>3</v>
      </c>
      <c r="N1172" s="55"/>
      <c r="O1172" s="55">
        <v>2</v>
      </c>
      <c r="P1172" s="55"/>
      <c r="Q1172" s="55"/>
      <c r="R1172" s="55"/>
      <c r="S1172" s="55"/>
      <c r="T1172" s="55"/>
      <c r="U1172" s="55"/>
      <c r="V1172" s="55"/>
      <c r="W1172" s="55">
        <v>116550.21</v>
      </c>
      <c r="X1172" s="55">
        <v>1</v>
      </c>
      <c r="Y1172" s="55">
        <v>116550.21</v>
      </c>
      <c r="Z1172" s="55"/>
      <c r="AA1172" s="55"/>
      <c r="AB1172" s="55"/>
    </row>
    <row r="1173" spans="1:28">
      <c r="A1173" s="55">
        <v>50</v>
      </c>
      <c r="B1173" s="55">
        <v>0</v>
      </c>
      <c r="C1173" s="55">
        <v>0</v>
      </c>
      <c r="D1173" s="55">
        <v>1</v>
      </c>
      <c r="E1173" s="55">
        <v>230</v>
      </c>
      <c r="F1173" s="55">
        <f>ROUND(Source!BA1153,O1173)</f>
        <v>0</v>
      </c>
      <c r="G1173" s="55" t="s">
        <v>198</v>
      </c>
      <c r="H1173" s="55" t="s">
        <v>199</v>
      </c>
      <c r="I1173" s="55"/>
      <c r="J1173" s="55"/>
      <c r="K1173" s="55">
        <v>230</v>
      </c>
      <c r="L1173" s="55">
        <v>19</v>
      </c>
      <c r="M1173" s="55">
        <v>3</v>
      </c>
      <c r="N1173" s="55"/>
      <c r="O1173" s="55">
        <v>2</v>
      </c>
      <c r="P1173" s="55"/>
      <c r="Q1173" s="55"/>
      <c r="R1173" s="55"/>
      <c r="S1173" s="55"/>
      <c r="T1173" s="55"/>
      <c r="U1173" s="55"/>
      <c r="V1173" s="55"/>
      <c r="W1173" s="55">
        <v>0</v>
      </c>
      <c r="X1173" s="55">
        <v>1</v>
      </c>
      <c r="Y1173" s="55">
        <v>0</v>
      </c>
      <c r="Z1173" s="55"/>
      <c r="AA1173" s="55"/>
      <c r="AB1173" s="55"/>
    </row>
    <row r="1174" spans="1:28">
      <c r="A1174" s="55">
        <v>50</v>
      </c>
      <c r="B1174" s="55">
        <v>0</v>
      </c>
      <c r="C1174" s="55">
        <v>0</v>
      </c>
      <c r="D1174" s="55">
        <v>1</v>
      </c>
      <c r="E1174" s="55">
        <v>206</v>
      </c>
      <c r="F1174" s="55">
        <f>ROUND(Source!T1153,O1174)</f>
        <v>0</v>
      </c>
      <c r="G1174" s="55" t="s">
        <v>200</v>
      </c>
      <c r="H1174" s="55" t="s">
        <v>201</v>
      </c>
      <c r="I1174" s="55"/>
      <c r="J1174" s="55"/>
      <c r="K1174" s="55">
        <v>206</v>
      </c>
      <c r="L1174" s="55">
        <v>20</v>
      </c>
      <c r="M1174" s="55">
        <v>3</v>
      </c>
      <c r="N1174" s="55"/>
      <c r="O1174" s="55">
        <v>2</v>
      </c>
      <c r="P1174" s="55"/>
      <c r="Q1174" s="55"/>
      <c r="R1174" s="55"/>
      <c r="S1174" s="55"/>
      <c r="T1174" s="55"/>
      <c r="U1174" s="55"/>
      <c r="V1174" s="55"/>
      <c r="W1174" s="55">
        <v>0</v>
      </c>
      <c r="X1174" s="55">
        <v>1</v>
      </c>
      <c r="Y1174" s="55">
        <v>0</v>
      </c>
      <c r="Z1174" s="55"/>
      <c r="AA1174" s="55"/>
      <c r="AB1174" s="55"/>
    </row>
    <row r="1175" spans="1:28">
      <c r="A1175" s="55">
        <v>50</v>
      </c>
      <c r="B1175" s="55">
        <v>0</v>
      </c>
      <c r="C1175" s="55">
        <v>0</v>
      </c>
      <c r="D1175" s="55">
        <v>1</v>
      </c>
      <c r="E1175" s="55">
        <v>207</v>
      </c>
      <c r="F1175" s="55">
        <f>Source!U1153</f>
        <v>34.5</v>
      </c>
      <c r="G1175" s="55" t="s">
        <v>202</v>
      </c>
      <c r="H1175" s="55" t="s">
        <v>203</v>
      </c>
      <c r="I1175" s="55"/>
      <c r="J1175" s="55"/>
      <c r="K1175" s="55">
        <v>207</v>
      </c>
      <c r="L1175" s="55">
        <v>21</v>
      </c>
      <c r="M1175" s="55">
        <v>3</v>
      </c>
      <c r="N1175" s="55"/>
      <c r="O1175" s="55">
        <v>-1</v>
      </c>
      <c r="P1175" s="55"/>
      <c r="Q1175" s="55"/>
      <c r="R1175" s="55"/>
      <c r="S1175" s="55"/>
      <c r="T1175" s="55"/>
      <c r="U1175" s="55"/>
      <c r="V1175" s="55"/>
      <c r="W1175" s="55">
        <v>34.5</v>
      </c>
      <c r="X1175" s="55">
        <v>1</v>
      </c>
      <c r="Y1175" s="55">
        <v>34.5</v>
      </c>
      <c r="Z1175" s="55"/>
      <c r="AA1175" s="55"/>
      <c r="AB1175" s="55"/>
    </row>
    <row r="1176" spans="1:28">
      <c r="A1176" s="55">
        <v>50</v>
      </c>
      <c r="B1176" s="55">
        <v>0</v>
      </c>
      <c r="C1176" s="55">
        <v>0</v>
      </c>
      <c r="D1176" s="55">
        <v>1</v>
      </c>
      <c r="E1176" s="55">
        <v>208</v>
      </c>
      <c r="F1176" s="55">
        <f>Source!V1153</f>
        <v>0</v>
      </c>
      <c r="G1176" s="55" t="s">
        <v>204</v>
      </c>
      <c r="H1176" s="55" t="s">
        <v>205</v>
      </c>
      <c r="I1176" s="55"/>
      <c r="J1176" s="55"/>
      <c r="K1176" s="55">
        <v>208</v>
      </c>
      <c r="L1176" s="55">
        <v>22</v>
      </c>
      <c r="M1176" s="55">
        <v>3</v>
      </c>
      <c r="N1176" s="55"/>
      <c r="O1176" s="55">
        <v>-1</v>
      </c>
      <c r="P1176" s="55"/>
      <c r="Q1176" s="55"/>
      <c r="R1176" s="55"/>
      <c r="S1176" s="55"/>
      <c r="T1176" s="55"/>
      <c r="U1176" s="55"/>
      <c r="V1176" s="55"/>
      <c r="W1176" s="55">
        <v>0</v>
      </c>
      <c r="X1176" s="55">
        <v>1</v>
      </c>
      <c r="Y1176" s="55">
        <v>0</v>
      </c>
      <c r="Z1176" s="55"/>
      <c r="AA1176" s="55"/>
      <c r="AB1176" s="55"/>
    </row>
    <row r="1177" spans="1:28">
      <c r="A1177" s="55">
        <v>50</v>
      </c>
      <c r="B1177" s="55">
        <v>0</v>
      </c>
      <c r="C1177" s="55">
        <v>0</v>
      </c>
      <c r="D1177" s="55">
        <v>1</v>
      </c>
      <c r="E1177" s="55">
        <v>209</v>
      </c>
      <c r="F1177" s="55">
        <f>ROUND(Source!W1153,O1177)</f>
        <v>0</v>
      </c>
      <c r="G1177" s="55" t="s">
        <v>206</v>
      </c>
      <c r="H1177" s="55" t="s">
        <v>207</v>
      </c>
      <c r="I1177" s="55"/>
      <c r="J1177" s="55"/>
      <c r="K1177" s="55">
        <v>209</v>
      </c>
      <c r="L1177" s="55">
        <v>23</v>
      </c>
      <c r="M1177" s="55">
        <v>3</v>
      </c>
      <c r="N1177" s="55"/>
      <c r="O1177" s="55">
        <v>2</v>
      </c>
      <c r="P1177" s="55"/>
      <c r="Q1177" s="55"/>
      <c r="R1177" s="55"/>
      <c r="S1177" s="55"/>
      <c r="T1177" s="55"/>
      <c r="U1177" s="55"/>
      <c r="V1177" s="55"/>
      <c r="W1177" s="55">
        <v>0</v>
      </c>
      <c r="X1177" s="55">
        <v>1</v>
      </c>
      <c r="Y1177" s="55">
        <v>0</v>
      </c>
      <c r="Z1177" s="55"/>
      <c r="AA1177" s="55"/>
      <c r="AB1177" s="55"/>
    </row>
    <row r="1178" spans="1:28">
      <c r="A1178" s="55">
        <v>50</v>
      </c>
      <c r="B1178" s="55">
        <v>0</v>
      </c>
      <c r="C1178" s="55">
        <v>0</v>
      </c>
      <c r="D1178" s="55">
        <v>1</v>
      </c>
      <c r="E1178" s="55">
        <v>233</v>
      </c>
      <c r="F1178" s="55">
        <f>ROUND(Source!BD1153,O1178)</f>
        <v>0</v>
      </c>
      <c r="G1178" s="55" t="s">
        <v>208</v>
      </c>
      <c r="H1178" s="55" t="s">
        <v>209</v>
      </c>
      <c r="I1178" s="55"/>
      <c r="J1178" s="55"/>
      <c r="K1178" s="55">
        <v>233</v>
      </c>
      <c r="L1178" s="55">
        <v>24</v>
      </c>
      <c r="M1178" s="55">
        <v>3</v>
      </c>
      <c r="N1178" s="55"/>
      <c r="O1178" s="55">
        <v>2</v>
      </c>
      <c r="P1178" s="55"/>
      <c r="Q1178" s="55"/>
      <c r="R1178" s="55"/>
      <c r="S1178" s="55"/>
      <c r="T1178" s="55"/>
      <c r="U1178" s="55"/>
      <c r="V1178" s="55"/>
      <c r="W1178" s="55">
        <v>0</v>
      </c>
      <c r="X1178" s="55">
        <v>1</v>
      </c>
      <c r="Y1178" s="55">
        <v>0</v>
      </c>
      <c r="Z1178" s="55"/>
      <c r="AA1178" s="55"/>
      <c r="AB1178" s="55"/>
    </row>
    <row r="1179" spans="1:28">
      <c r="A1179" s="55">
        <v>50</v>
      </c>
      <c r="B1179" s="55">
        <v>0</v>
      </c>
      <c r="C1179" s="55">
        <v>0</v>
      </c>
      <c r="D1179" s="55">
        <v>1</v>
      </c>
      <c r="E1179" s="55">
        <v>210</v>
      </c>
      <c r="F1179" s="55">
        <f>ROUND(Source!X1153,O1179)</f>
        <v>6619.2</v>
      </c>
      <c r="G1179" s="55" t="s">
        <v>210</v>
      </c>
      <c r="H1179" s="55" t="s">
        <v>211</v>
      </c>
      <c r="I1179" s="55"/>
      <c r="J1179" s="55"/>
      <c r="K1179" s="55">
        <v>210</v>
      </c>
      <c r="L1179" s="55">
        <v>25</v>
      </c>
      <c r="M1179" s="55">
        <v>3</v>
      </c>
      <c r="N1179" s="55"/>
      <c r="O1179" s="55">
        <v>2</v>
      </c>
      <c r="P1179" s="55"/>
      <c r="Q1179" s="55"/>
      <c r="R1179" s="55"/>
      <c r="S1179" s="55"/>
      <c r="T1179" s="55"/>
      <c r="U1179" s="55"/>
      <c r="V1179" s="55"/>
      <c r="W1179" s="55">
        <v>6619.2</v>
      </c>
      <c r="X1179" s="55">
        <v>1</v>
      </c>
      <c r="Y1179" s="55">
        <v>6619.2</v>
      </c>
      <c r="Z1179" s="55"/>
      <c r="AA1179" s="55"/>
      <c r="AB1179" s="55"/>
    </row>
    <row r="1180" spans="1:28">
      <c r="A1180" s="55">
        <v>50</v>
      </c>
      <c r="B1180" s="55">
        <v>0</v>
      </c>
      <c r="C1180" s="55">
        <v>0</v>
      </c>
      <c r="D1180" s="55">
        <v>1</v>
      </c>
      <c r="E1180" s="55">
        <v>211</v>
      </c>
      <c r="F1180" s="55">
        <f>ROUND(Source!Y1153,O1180)</f>
        <v>945.6</v>
      </c>
      <c r="G1180" s="55" t="s">
        <v>212</v>
      </c>
      <c r="H1180" s="55" t="s">
        <v>213</v>
      </c>
      <c r="I1180" s="55"/>
      <c r="J1180" s="55"/>
      <c r="K1180" s="55">
        <v>211</v>
      </c>
      <c r="L1180" s="55">
        <v>26</v>
      </c>
      <c r="M1180" s="55">
        <v>3</v>
      </c>
      <c r="N1180" s="55"/>
      <c r="O1180" s="55">
        <v>2</v>
      </c>
      <c r="P1180" s="55"/>
      <c r="Q1180" s="55"/>
      <c r="R1180" s="55"/>
      <c r="S1180" s="55"/>
      <c r="T1180" s="55"/>
      <c r="U1180" s="55"/>
      <c r="V1180" s="55"/>
      <c r="W1180" s="55">
        <v>945.6</v>
      </c>
      <c r="X1180" s="55">
        <v>1</v>
      </c>
      <c r="Y1180" s="55">
        <v>945.6</v>
      </c>
      <c r="Z1180" s="55"/>
      <c r="AA1180" s="55"/>
      <c r="AB1180" s="55"/>
    </row>
    <row r="1181" spans="1:28">
      <c r="A1181" s="55">
        <v>50</v>
      </c>
      <c r="B1181" s="55">
        <v>0</v>
      </c>
      <c r="C1181" s="55">
        <v>0</v>
      </c>
      <c r="D1181" s="55">
        <v>1</v>
      </c>
      <c r="E1181" s="55">
        <v>224</v>
      </c>
      <c r="F1181" s="55">
        <f>ROUND(Source!AR1153,O1181)</f>
        <v>116550.21</v>
      </c>
      <c r="G1181" s="55" t="s">
        <v>214</v>
      </c>
      <c r="H1181" s="55" t="s">
        <v>215</v>
      </c>
      <c r="I1181" s="55"/>
      <c r="J1181" s="55"/>
      <c r="K1181" s="55">
        <v>224</v>
      </c>
      <c r="L1181" s="55">
        <v>27</v>
      </c>
      <c r="M1181" s="55">
        <v>3</v>
      </c>
      <c r="N1181" s="55"/>
      <c r="O1181" s="55">
        <v>2</v>
      </c>
      <c r="P1181" s="55"/>
      <c r="Q1181" s="55"/>
      <c r="R1181" s="55"/>
      <c r="S1181" s="55"/>
      <c r="T1181" s="55"/>
      <c r="U1181" s="55"/>
      <c r="V1181" s="55"/>
      <c r="W1181" s="55">
        <v>116550.21</v>
      </c>
      <c r="X1181" s="55">
        <v>1</v>
      </c>
      <c r="Y1181" s="55">
        <v>116550.21</v>
      </c>
      <c r="Z1181" s="55"/>
      <c r="AA1181" s="55"/>
      <c r="AB1181" s="55"/>
    </row>
    <row r="1182" spans="1:28">
      <c r="A1182" s="55">
        <v>50</v>
      </c>
      <c r="B1182" s="55">
        <v>1</v>
      </c>
      <c r="C1182" s="55">
        <v>0</v>
      </c>
      <c r="D1182" s="55">
        <v>2</v>
      </c>
      <c r="E1182" s="55">
        <v>0</v>
      </c>
      <c r="F1182" s="55">
        <f>ROUND(F1181,O1182)</f>
        <v>116550.21</v>
      </c>
      <c r="G1182" s="55" t="s">
        <v>216</v>
      </c>
      <c r="H1182" s="55" t="s">
        <v>217</v>
      </c>
      <c r="I1182" s="55"/>
      <c r="J1182" s="55"/>
      <c r="K1182" s="55">
        <v>212</v>
      </c>
      <c r="L1182" s="55">
        <v>28</v>
      </c>
      <c r="M1182" s="55">
        <v>0</v>
      </c>
      <c r="N1182" s="55"/>
      <c r="O1182" s="55">
        <v>2</v>
      </c>
      <c r="P1182" s="55"/>
      <c r="Q1182" s="55"/>
      <c r="R1182" s="55"/>
      <c r="S1182" s="55"/>
      <c r="T1182" s="55"/>
      <c r="U1182" s="55"/>
      <c r="V1182" s="55"/>
      <c r="W1182" s="55">
        <v>116550.21</v>
      </c>
      <c r="X1182" s="55">
        <v>1</v>
      </c>
      <c r="Y1182" s="55">
        <v>116550.21</v>
      </c>
      <c r="Z1182" s="55"/>
      <c r="AA1182" s="55"/>
      <c r="AB1182" s="55"/>
    </row>
    <row r="1183" spans="1:28">
      <c r="A1183" s="55">
        <v>50</v>
      </c>
      <c r="B1183" s="55">
        <v>1</v>
      </c>
      <c r="C1183" s="55">
        <v>0</v>
      </c>
      <c r="D1183" s="55">
        <v>2</v>
      </c>
      <c r="E1183" s="55">
        <v>0</v>
      </c>
      <c r="F1183" s="55">
        <f>ROUND(F1182*0.2,O1183)</f>
        <v>23310.04</v>
      </c>
      <c r="G1183" s="55" t="s">
        <v>218</v>
      </c>
      <c r="H1183" s="55" t="s">
        <v>219</v>
      </c>
      <c r="I1183" s="55"/>
      <c r="J1183" s="55"/>
      <c r="K1183" s="55">
        <v>212</v>
      </c>
      <c r="L1183" s="55">
        <v>29</v>
      </c>
      <c r="M1183" s="55">
        <v>0</v>
      </c>
      <c r="N1183" s="55"/>
      <c r="O1183" s="55">
        <v>2</v>
      </c>
      <c r="P1183" s="55"/>
      <c r="Q1183" s="55"/>
      <c r="R1183" s="55"/>
      <c r="S1183" s="55"/>
      <c r="T1183" s="55"/>
      <c r="U1183" s="55"/>
      <c r="V1183" s="55"/>
      <c r="W1183" s="55">
        <v>23310.04</v>
      </c>
      <c r="X1183" s="55">
        <v>1</v>
      </c>
      <c r="Y1183" s="55">
        <v>23310.04</v>
      </c>
      <c r="Z1183" s="55"/>
      <c r="AA1183" s="55"/>
      <c r="AB1183" s="55"/>
    </row>
    <row r="1184" spans="1:28">
      <c r="A1184" s="55">
        <v>50</v>
      </c>
      <c r="B1184" s="55">
        <v>1</v>
      </c>
      <c r="C1184" s="55">
        <v>0</v>
      </c>
      <c r="D1184" s="55">
        <v>2</v>
      </c>
      <c r="E1184" s="55">
        <v>213</v>
      </c>
      <c r="F1184" s="55">
        <f>ROUND(F1182+F1183,O1184)</f>
        <v>139860.25</v>
      </c>
      <c r="G1184" s="55" t="s">
        <v>220</v>
      </c>
      <c r="H1184" s="55" t="s">
        <v>214</v>
      </c>
      <c r="I1184" s="55"/>
      <c r="J1184" s="55"/>
      <c r="K1184" s="55">
        <v>212</v>
      </c>
      <c r="L1184" s="55">
        <v>30</v>
      </c>
      <c r="M1184" s="55">
        <v>0</v>
      </c>
      <c r="N1184" s="55"/>
      <c r="O1184" s="55">
        <v>2</v>
      </c>
      <c r="P1184" s="55"/>
      <c r="Q1184" s="55"/>
      <c r="R1184" s="55"/>
      <c r="S1184" s="55"/>
      <c r="T1184" s="55"/>
      <c r="U1184" s="55"/>
      <c r="V1184" s="55"/>
      <c r="W1184" s="55">
        <v>139860.25</v>
      </c>
      <c r="X1184" s="55">
        <v>1</v>
      </c>
      <c r="Y1184" s="55">
        <v>139860.25</v>
      </c>
      <c r="Z1184" s="55"/>
      <c r="AA1184" s="55"/>
      <c r="AB1184" s="55"/>
    </row>
    <row r="1185" spans="1:245">
      <c r="A1185" s="55">
        <v>50</v>
      </c>
      <c r="B1185" s="55">
        <v>1</v>
      </c>
      <c r="C1185" s="55">
        <v>0</v>
      </c>
      <c r="D1185" s="55">
        <v>2</v>
      </c>
      <c r="E1185" s="55">
        <v>0</v>
      </c>
      <c r="F1185" s="55">
        <f>ROUND(F1184*0.5857501461,O1185)</f>
        <v>81923.16</v>
      </c>
      <c r="G1185" s="55" t="s">
        <v>221</v>
      </c>
      <c r="H1185" s="55" t="s">
        <v>222</v>
      </c>
      <c r="I1185" s="55"/>
      <c r="J1185" s="55"/>
      <c r="K1185" s="55">
        <v>212</v>
      </c>
      <c r="L1185" s="55">
        <v>31</v>
      </c>
      <c r="M1185" s="55">
        <v>0</v>
      </c>
      <c r="N1185" s="55"/>
      <c r="O1185" s="55">
        <v>2</v>
      </c>
      <c r="P1185" s="55"/>
      <c r="Q1185" s="55"/>
      <c r="R1185" s="55"/>
      <c r="S1185" s="55"/>
      <c r="T1185" s="55"/>
      <c r="U1185" s="55"/>
      <c r="V1185" s="55"/>
      <c r="W1185" s="55">
        <v>81923.16</v>
      </c>
      <c r="X1185" s="55">
        <v>1</v>
      </c>
      <c r="Y1185" s="55">
        <v>81923.16</v>
      </c>
      <c r="Z1185" s="55"/>
      <c r="AA1185" s="55"/>
      <c r="AB1185" s="55"/>
    </row>
    <row r="1187" spans="1:245">
      <c r="A1187" s="52">
        <v>5</v>
      </c>
      <c r="B1187" s="52">
        <v>1</v>
      </c>
      <c r="C1187" s="52"/>
      <c r="D1187" s="52">
        <f>ROW(A1196)</f>
        <v>1196</v>
      </c>
      <c r="E1187" s="52"/>
      <c r="F1187" s="52" t="s">
        <v>140</v>
      </c>
      <c r="G1187" s="52" t="s">
        <v>223</v>
      </c>
      <c r="H1187" s="52"/>
      <c r="I1187" s="52">
        <v>0</v>
      </c>
      <c r="J1187" s="52"/>
      <c r="K1187" s="52">
        <v>-1</v>
      </c>
      <c r="L1187" s="52"/>
      <c r="M1187" s="52"/>
      <c r="N1187" s="52"/>
      <c r="O1187" s="52"/>
      <c r="P1187" s="52"/>
      <c r="Q1187" s="52"/>
      <c r="R1187" s="52"/>
      <c r="S1187" s="52">
        <v>0</v>
      </c>
      <c r="T1187" s="52"/>
      <c r="U1187" s="52"/>
      <c r="V1187" s="52">
        <v>0</v>
      </c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 s="52"/>
      <c r="BE1187" s="52"/>
      <c r="BF1187" s="52"/>
      <c r="BG1187" s="52"/>
      <c r="BH1187" s="52"/>
      <c r="BI1187" s="52"/>
      <c r="BJ1187" s="52"/>
      <c r="BK1187" s="52"/>
      <c r="BL1187" s="52"/>
      <c r="BM1187" s="52"/>
      <c r="BN1187" s="52"/>
      <c r="BO1187" s="52"/>
      <c r="BP1187" s="52"/>
      <c r="BQ1187" s="52"/>
      <c r="BR1187" s="52"/>
      <c r="BS1187" s="52"/>
      <c r="BT1187" s="52"/>
      <c r="BU1187" s="52"/>
      <c r="BV1187" s="52"/>
      <c r="BW1187" s="52"/>
      <c r="BX1187" s="52">
        <v>0</v>
      </c>
      <c r="BY1187" s="52"/>
      <c r="BZ1187" s="52"/>
      <c r="CA1187" s="52"/>
      <c r="CB1187" s="52"/>
      <c r="CC1187" s="52"/>
      <c r="CD1187" s="52"/>
      <c r="CE1187" s="52"/>
      <c r="CF1187" s="52"/>
      <c r="CG1187" s="52"/>
      <c r="CH1187" s="52"/>
      <c r="CI1187" s="52"/>
      <c r="CJ1187" s="52">
        <v>0</v>
      </c>
    </row>
    <row r="1189" spans="1:245">
      <c r="A1189" s="53">
        <v>52</v>
      </c>
      <c r="B1189" s="53">
        <f t="shared" ref="B1189:G1189" si="1106">B1196</f>
        <v>1</v>
      </c>
      <c r="C1189" s="53">
        <f t="shared" si="1106"/>
        <v>5</v>
      </c>
      <c r="D1189" s="53">
        <f t="shared" si="1106"/>
        <v>1187</v>
      </c>
      <c r="E1189" s="53">
        <f t="shared" si="1106"/>
        <v>0</v>
      </c>
      <c r="F1189" s="53" t="str">
        <f t="shared" si="1106"/>
        <v>Новый подраздел</v>
      </c>
      <c r="G1189" s="53" t="str">
        <f t="shared" si="1106"/>
        <v>Замена бортового камня - 20,0 м.п.</v>
      </c>
      <c r="H1189" s="53"/>
      <c r="I1189" s="53"/>
      <c r="J1189" s="53"/>
      <c r="K1189" s="53"/>
      <c r="L1189" s="53"/>
      <c r="M1189" s="53"/>
      <c r="N1189" s="53"/>
      <c r="O1189" s="53">
        <f t="shared" ref="O1189:AT1189" si="1107">O1196</f>
        <v>24513.5</v>
      </c>
      <c r="P1189" s="53">
        <f t="shared" si="1107"/>
        <v>11491</v>
      </c>
      <c r="Q1189" s="53">
        <f t="shared" si="1107"/>
        <v>10059.700000000001</v>
      </c>
      <c r="R1189" s="53">
        <f t="shared" si="1107"/>
        <v>5529.84</v>
      </c>
      <c r="S1189" s="53">
        <f t="shared" si="1107"/>
        <v>2962.8</v>
      </c>
      <c r="T1189" s="53">
        <f t="shared" si="1107"/>
        <v>0</v>
      </c>
      <c r="U1189" s="53">
        <f t="shared" si="1107"/>
        <v>13.200000000000001</v>
      </c>
      <c r="V1189" s="53">
        <f t="shared" si="1107"/>
        <v>0</v>
      </c>
      <c r="W1189" s="53">
        <f t="shared" si="1107"/>
        <v>0</v>
      </c>
      <c r="X1189" s="53">
        <f t="shared" si="1107"/>
        <v>2073.96</v>
      </c>
      <c r="Y1189" s="53">
        <f t="shared" si="1107"/>
        <v>296.27999999999997</v>
      </c>
      <c r="Z1189" s="53">
        <f t="shared" si="1107"/>
        <v>0</v>
      </c>
      <c r="AA1189" s="53">
        <f t="shared" si="1107"/>
        <v>0</v>
      </c>
      <c r="AB1189" s="53">
        <f t="shared" si="1107"/>
        <v>24513.5</v>
      </c>
      <c r="AC1189" s="53">
        <f t="shared" si="1107"/>
        <v>11491</v>
      </c>
      <c r="AD1189" s="53">
        <f t="shared" si="1107"/>
        <v>10059.700000000001</v>
      </c>
      <c r="AE1189" s="53">
        <f t="shared" si="1107"/>
        <v>5529.84</v>
      </c>
      <c r="AF1189" s="53">
        <f t="shared" si="1107"/>
        <v>2962.8</v>
      </c>
      <c r="AG1189" s="53">
        <f t="shared" si="1107"/>
        <v>0</v>
      </c>
      <c r="AH1189" s="53">
        <f t="shared" si="1107"/>
        <v>13.200000000000001</v>
      </c>
      <c r="AI1189" s="53">
        <f t="shared" si="1107"/>
        <v>0</v>
      </c>
      <c r="AJ1189" s="53">
        <f t="shared" si="1107"/>
        <v>0</v>
      </c>
      <c r="AK1189" s="53">
        <f t="shared" si="1107"/>
        <v>2073.96</v>
      </c>
      <c r="AL1189" s="53">
        <f t="shared" si="1107"/>
        <v>296.27999999999997</v>
      </c>
      <c r="AM1189" s="53">
        <f t="shared" si="1107"/>
        <v>0</v>
      </c>
      <c r="AN1189" s="53">
        <f t="shared" si="1107"/>
        <v>0</v>
      </c>
      <c r="AO1189" s="53">
        <f t="shared" si="1107"/>
        <v>0</v>
      </c>
      <c r="AP1189" s="53">
        <f t="shared" si="1107"/>
        <v>0</v>
      </c>
      <c r="AQ1189" s="53">
        <f t="shared" si="1107"/>
        <v>0</v>
      </c>
      <c r="AR1189" s="53">
        <f t="shared" si="1107"/>
        <v>29324.97</v>
      </c>
      <c r="AS1189" s="53">
        <f t="shared" si="1107"/>
        <v>0</v>
      </c>
      <c r="AT1189" s="53">
        <f t="shared" si="1107"/>
        <v>0</v>
      </c>
      <c r="AU1189" s="53">
        <f t="shared" ref="AU1189:BZ1189" si="1108">AU1196</f>
        <v>29324.97</v>
      </c>
      <c r="AV1189" s="53">
        <f t="shared" si="1108"/>
        <v>11491</v>
      </c>
      <c r="AW1189" s="53">
        <f t="shared" si="1108"/>
        <v>11491</v>
      </c>
      <c r="AX1189" s="53">
        <f t="shared" si="1108"/>
        <v>0</v>
      </c>
      <c r="AY1189" s="53">
        <f t="shared" si="1108"/>
        <v>11491</v>
      </c>
      <c r="AZ1189" s="53">
        <f t="shared" si="1108"/>
        <v>0</v>
      </c>
      <c r="BA1189" s="53">
        <f t="shared" si="1108"/>
        <v>0</v>
      </c>
      <c r="BB1189" s="53">
        <f t="shared" si="1108"/>
        <v>0</v>
      </c>
      <c r="BC1189" s="53">
        <f t="shared" si="1108"/>
        <v>0</v>
      </c>
      <c r="BD1189" s="53">
        <f t="shared" si="1108"/>
        <v>0</v>
      </c>
      <c r="BE1189" s="53">
        <f t="shared" si="1108"/>
        <v>0</v>
      </c>
      <c r="BF1189" s="53">
        <f t="shared" si="1108"/>
        <v>0</v>
      </c>
      <c r="BG1189" s="53">
        <f t="shared" si="1108"/>
        <v>0</v>
      </c>
      <c r="BH1189" s="53">
        <f t="shared" si="1108"/>
        <v>0</v>
      </c>
      <c r="BI1189" s="53">
        <f t="shared" si="1108"/>
        <v>0</v>
      </c>
      <c r="BJ1189" s="53">
        <f t="shared" si="1108"/>
        <v>0</v>
      </c>
      <c r="BK1189" s="53">
        <f t="shared" si="1108"/>
        <v>0</v>
      </c>
      <c r="BL1189" s="53">
        <f t="shared" si="1108"/>
        <v>0</v>
      </c>
      <c r="BM1189" s="53">
        <f t="shared" si="1108"/>
        <v>0</v>
      </c>
      <c r="BN1189" s="53">
        <f t="shared" si="1108"/>
        <v>0</v>
      </c>
      <c r="BO1189" s="53">
        <f t="shared" si="1108"/>
        <v>0</v>
      </c>
      <c r="BP1189" s="53">
        <f t="shared" si="1108"/>
        <v>0</v>
      </c>
      <c r="BQ1189" s="53">
        <f t="shared" si="1108"/>
        <v>0</v>
      </c>
      <c r="BR1189" s="53">
        <f t="shared" si="1108"/>
        <v>0</v>
      </c>
      <c r="BS1189" s="53">
        <f t="shared" si="1108"/>
        <v>0</v>
      </c>
      <c r="BT1189" s="53">
        <f t="shared" si="1108"/>
        <v>0</v>
      </c>
      <c r="BU1189" s="53">
        <f t="shared" si="1108"/>
        <v>0</v>
      </c>
      <c r="BV1189" s="53">
        <f t="shared" si="1108"/>
        <v>0</v>
      </c>
      <c r="BW1189" s="53">
        <f t="shared" si="1108"/>
        <v>0</v>
      </c>
      <c r="BX1189" s="53">
        <f t="shared" si="1108"/>
        <v>0</v>
      </c>
      <c r="BY1189" s="53">
        <f t="shared" si="1108"/>
        <v>0</v>
      </c>
      <c r="BZ1189" s="53">
        <f t="shared" si="1108"/>
        <v>0</v>
      </c>
      <c r="CA1189" s="53">
        <f t="shared" ref="CA1189:DF1189" si="1109">CA1196</f>
        <v>29324.97</v>
      </c>
      <c r="CB1189" s="53">
        <f t="shared" si="1109"/>
        <v>0</v>
      </c>
      <c r="CC1189" s="53">
        <f t="shared" si="1109"/>
        <v>0</v>
      </c>
      <c r="CD1189" s="53">
        <f t="shared" si="1109"/>
        <v>29324.97</v>
      </c>
      <c r="CE1189" s="53">
        <f t="shared" si="1109"/>
        <v>11491</v>
      </c>
      <c r="CF1189" s="53">
        <f t="shared" si="1109"/>
        <v>11491</v>
      </c>
      <c r="CG1189" s="53">
        <f t="shared" si="1109"/>
        <v>0</v>
      </c>
      <c r="CH1189" s="53">
        <f t="shared" si="1109"/>
        <v>11491</v>
      </c>
      <c r="CI1189" s="53">
        <f t="shared" si="1109"/>
        <v>0</v>
      </c>
      <c r="CJ1189" s="53">
        <f t="shared" si="1109"/>
        <v>0</v>
      </c>
      <c r="CK1189" s="53">
        <f t="shared" si="1109"/>
        <v>0</v>
      </c>
      <c r="CL1189" s="53">
        <f t="shared" si="1109"/>
        <v>0</v>
      </c>
      <c r="CM1189" s="53">
        <f t="shared" si="1109"/>
        <v>0</v>
      </c>
      <c r="CN1189" s="53">
        <f t="shared" si="1109"/>
        <v>0</v>
      </c>
      <c r="CO1189" s="53">
        <f t="shared" si="1109"/>
        <v>0</v>
      </c>
      <c r="CP1189" s="53">
        <f t="shared" si="1109"/>
        <v>0</v>
      </c>
      <c r="CQ1189" s="53">
        <f t="shared" si="1109"/>
        <v>0</v>
      </c>
      <c r="CR1189" s="53">
        <f t="shared" si="1109"/>
        <v>0</v>
      </c>
      <c r="CS1189" s="53">
        <f t="shared" si="1109"/>
        <v>0</v>
      </c>
      <c r="CT1189" s="53">
        <f t="shared" si="1109"/>
        <v>0</v>
      </c>
      <c r="CU1189" s="53">
        <f t="shared" si="1109"/>
        <v>0</v>
      </c>
      <c r="CV1189" s="53">
        <f t="shared" si="1109"/>
        <v>0</v>
      </c>
      <c r="CW1189" s="53">
        <f t="shared" si="1109"/>
        <v>0</v>
      </c>
      <c r="CX1189" s="53">
        <f t="shared" si="1109"/>
        <v>0</v>
      </c>
      <c r="CY1189" s="53">
        <f t="shared" si="1109"/>
        <v>0</v>
      </c>
      <c r="CZ1189" s="53">
        <f t="shared" si="1109"/>
        <v>0</v>
      </c>
      <c r="DA1189" s="53">
        <f t="shared" si="1109"/>
        <v>0</v>
      </c>
      <c r="DB1189" s="53">
        <f t="shared" si="1109"/>
        <v>0</v>
      </c>
      <c r="DC1189" s="53">
        <f t="shared" si="1109"/>
        <v>0</v>
      </c>
      <c r="DD1189" s="53">
        <f t="shared" si="1109"/>
        <v>0</v>
      </c>
      <c r="DE1189" s="53">
        <f t="shared" si="1109"/>
        <v>0</v>
      </c>
      <c r="DF1189" s="53">
        <f t="shared" si="1109"/>
        <v>0</v>
      </c>
      <c r="DG1189" s="54">
        <f t="shared" ref="DG1189:EL1189" si="1110">DG1196</f>
        <v>0</v>
      </c>
      <c r="DH1189" s="54">
        <f t="shared" si="1110"/>
        <v>0</v>
      </c>
      <c r="DI1189" s="54">
        <f t="shared" si="1110"/>
        <v>0</v>
      </c>
      <c r="DJ1189" s="54">
        <f t="shared" si="1110"/>
        <v>0</v>
      </c>
      <c r="DK1189" s="54">
        <f t="shared" si="1110"/>
        <v>0</v>
      </c>
      <c r="DL1189" s="54">
        <f t="shared" si="1110"/>
        <v>0</v>
      </c>
      <c r="DM1189" s="54">
        <f t="shared" si="1110"/>
        <v>0</v>
      </c>
      <c r="DN1189" s="54">
        <f t="shared" si="1110"/>
        <v>0</v>
      </c>
      <c r="DO1189" s="54">
        <f t="shared" si="1110"/>
        <v>0</v>
      </c>
      <c r="DP1189" s="54">
        <f t="shared" si="1110"/>
        <v>0</v>
      </c>
      <c r="DQ1189" s="54">
        <f t="shared" si="1110"/>
        <v>0</v>
      </c>
      <c r="DR1189" s="54">
        <f t="shared" si="1110"/>
        <v>0</v>
      </c>
      <c r="DS1189" s="54">
        <f t="shared" si="1110"/>
        <v>0</v>
      </c>
      <c r="DT1189" s="54">
        <f t="shared" si="1110"/>
        <v>0</v>
      </c>
      <c r="DU1189" s="54">
        <f t="shared" si="1110"/>
        <v>0</v>
      </c>
      <c r="DV1189" s="54">
        <f t="shared" si="1110"/>
        <v>0</v>
      </c>
      <c r="DW1189" s="54">
        <f t="shared" si="1110"/>
        <v>0</v>
      </c>
      <c r="DX1189" s="54">
        <f t="shared" si="1110"/>
        <v>0</v>
      </c>
      <c r="DY1189" s="54">
        <f t="shared" si="1110"/>
        <v>0</v>
      </c>
      <c r="DZ1189" s="54">
        <f t="shared" si="1110"/>
        <v>0</v>
      </c>
      <c r="EA1189" s="54">
        <f t="shared" si="1110"/>
        <v>0</v>
      </c>
      <c r="EB1189" s="54">
        <f t="shared" si="1110"/>
        <v>0</v>
      </c>
      <c r="EC1189" s="54">
        <f t="shared" si="1110"/>
        <v>0</v>
      </c>
      <c r="ED1189" s="54">
        <f t="shared" si="1110"/>
        <v>0</v>
      </c>
      <c r="EE1189" s="54">
        <f t="shared" si="1110"/>
        <v>0</v>
      </c>
      <c r="EF1189" s="54">
        <f t="shared" si="1110"/>
        <v>0</v>
      </c>
      <c r="EG1189" s="54">
        <f t="shared" si="1110"/>
        <v>0</v>
      </c>
      <c r="EH1189" s="54">
        <f t="shared" si="1110"/>
        <v>0</v>
      </c>
      <c r="EI1189" s="54">
        <f t="shared" si="1110"/>
        <v>0</v>
      </c>
      <c r="EJ1189" s="54">
        <f t="shared" si="1110"/>
        <v>0</v>
      </c>
      <c r="EK1189" s="54">
        <f t="shared" si="1110"/>
        <v>0</v>
      </c>
      <c r="EL1189" s="54">
        <f t="shared" si="1110"/>
        <v>0</v>
      </c>
      <c r="EM1189" s="54">
        <f t="shared" ref="EM1189:FR1189" si="1111">EM1196</f>
        <v>0</v>
      </c>
      <c r="EN1189" s="54">
        <f t="shared" si="1111"/>
        <v>0</v>
      </c>
      <c r="EO1189" s="54">
        <f t="shared" si="1111"/>
        <v>0</v>
      </c>
      <c r="EP1189" s="54">
        <f t="shared" si="1111"/>
        <v>0</v>
      </c>
      <c r="EQ1189" s="54">
        <f t="shared" si="1111"/>
        <v>0</v>
      </c>
      <c r="ER1189" s="54">
        <f t="shared" si="1111"/>
        <v>0</v>
      </c>
      <c r="ES1189" s="54">
        <f t="shared" si="1111"/>
        <v>0</v>
      </c>
      <c r="ET1189" s="54">
        <f t="shared" si="1111"/>
        <v>0</v>
      </c>
      <c r="EU1189" s="54">
        <f t="shared" si="1111"/>
        <v>0</v>
      </c>
      <c r="EV1189" s="54">
        <f t="shared" si="1111"/>
        <v>0</v>
      </c>
      <c r="EW1189" s="54">
        <f t="shared" si="1111"/>
        <v>0</v>
      </c>
      <c r="EX1189" s="54">
        <f t="shared" si="1111"/>
        <v>0</v>
      </c>
      <c r="EY1189" s="54">
        <f t="shared" si="1111"/>
        <v>0</v>
      </c>
      <c r="EZ1189" s="54">
        <f t="shared" si="1111"/>
        <v>0</v>
      </c>
      <c r="FA1189" s="54">
        <f t="shared" si="1111"/>
        <v>0</v>
      </c>
      <c r="FB1189" s="54">
        <f t="shared" si="1111"/>
        <v>0</v>
      </c>
      <c r="FC1189" s="54">
        <f t="shared" si="1111"/>
        <v>0</v>
      </c>
      <c r="FD1189" s="54">
        <f t="shared" si="1111"/>
        <v>0</v>
      </c>
      <c r="FE1189" s="54">
        <f t="shared" si="1111"/>
        <v>0</v>
      </c>
      <c r="FF1189" s="54">
        <f t="shared" si="1111"/>
        <v>0</v>
      </c>
      <c r="FG1189" s="54">
        <f t="shared" si="1111"/>
        <v>0</v>
      </c>
      <c r="FH1189" s="54">
        <f t="shared" si="1111"/>
        <v>0</v>
      </c>
      <c r="FI1189" s="54">
        <f t="shared" si="1111"/>
        <v>0</v>
      </c>
      <c r="FJ1189" s="54">
        <f t="shared" si="1111"/>
        <v>0</v>
      </c>
      <c r="FK1189" s="54">
        <f t="shared" si="1111"/>
        <v>0</v>
      </c>
      <c r="FL1189" s="54">
        <f t="shared" si="1111"/>
        <v>0</v>
      </c>
      <c r="FM1189" s="54">
        <f t="shared" si="1111"/>
        <v>0</v>
      </c>
      <c r="FN1189" s="54">
        <f t="shared" si="1111"/>
        <v>0</v>
      </c>
      <c r="FO1189" s="54">
        <f t="shared" si="1111"/>
        <v>0</v>
      </c>
      <c r="FP1189" s="54">
        <f t="shared" si="1111"/>
        <v>0</v>
      </c>
      <c r="FQ1189" s="54">
        <f t="shared" si="1111"/>
        <v>0</v>
      </c>
      <c r="FR1189" s="54">
        <f t="shared" si="1111"/>
        <v>0</v>
      </c>
      <c r="FS1189" s="54">
        <f t="shared" ref="FS1189:GX1189" si="1112">FS1196</f>
        <v>0</v>
      </c>
      <c r="FT1189" s="54">
        <f t="shared" si="1112"/>
        <v>0</v>
      </c>
      <c r="FU1189" s="54">
        <f t="shared" si="1112"/>
        <v>0</v>
      </c>
      <c r="FV1189" s="54">
        <f t="shared" si="1112"/>
        <v>0</v>
      </c>
      <c r="FW1189" s="54">
        <f t="shared" si="1112"/>
        <v>0</v>
      </c>
      <c r="FX1189" s="54">
        <f t="shared" si="1112"/>
        <v>0</v>
      </c>
      <c r="FY1189" s="54">
        <f t="shared" si="1112"/>
        <v>0</v>
      </c>
      <c r="FZ1189" s="54">
        <f t="shared" si="1112"/>
        <v>0</v>
      </c>
      <c r="GA1189" s="54">
        <f t="shared" si="1112"/>
        <v>0</v>
      </c>
      <c r="GB1189" s="54">
        <f t="shared" si="1112"/>
        <v>0</v>
      </c>
      <c r="GC1189" s="54">
        <f t="shared" si="1112"/>
        <v>0</v>
      </c>
      <c r="GD1189" s="54">
        <f t="shared" si="1112"/>
        <v>0</v>
      </c>
      <c r="GE1189" s="54">
        <f t="shared" si="1112"/>
        <v>0</v>
      </c>
      <c r="GF1189" s="54">
        <f t="shared" si="1112"/>
        <v>0</v>
      </c>
      <c r="GG1189" s="54">
        <f t="shared" si="1112"/>
        <v>0</v>
      </c>
      <c r="GH1189" s="54">
        <f t="shared" si="1112"/>
        <v>0</v>
      </c>
      <c r="GI1189" s="54">
        <f t="shared" si="1112"/>
        <v>0</v>
      </c>
      <c r="GJ1189" s="54">
        <f t="shared" si="1112"/>
        <v>0</v>
      </c>
      <c r="GK1189" s="54">
        <f t="shared" si="1112"/>
        <v>0</v>
      </c>
      <c r="GL1189" s="54">
        <f t="shared" si="1112"/>
        <v>0</v>
      </c>
      <c r="GM1189" s="54">
        <f t="shared" si="1112"/>
        <v>0</v>
      </c>
      <c r="GN1189" s="54">
        <f t="shared" si="1112"/>
        <v>0</v>
      </c>
      <c r="GO1189" s="54">
        <f t="shared" si="1112"/>
        <v>0</v>
      </c>
      <c r="GP1189" s="54">
        <f t="shared" si="1112"/>
        <v>0</v>
      </c>
      <c r="GQ1189" s="54">
        <f t="shared" si="1112"/>
        <v>0</v>
      </c>
      <c r="GR1189" s="54">
        <f t="shared" si="1112"/>
        <v>0</v>
      </c>
      <c r="GS1189" s="54">
        <f t="shared" si="1112"/>
        <v>0</v>
      </c>
      <c r="GT1189" s="54">
        <f t="shared" si="1112"/>
        <v>0</v>
      </c>
      <c r="GU1189" s="54">
        <f t="shared" si="1112"/>
        <v>0</v>
      </c>
      <c r="GV1189" s="54">
        <f t="shared" si="1112"/>
        <v>0</v>
      </c>
      <c r="GW1189" s="54">
        <f t="shared" si="1112"/>
        <v>0</v>
      </c>
      <c r="GX1189" s="54">
        <f t="shared" si="1112"/>
        <v>0</v>
      </c>
    </row>
    <row r="1191" spans="1:245">
      <c r="A1191">
        <v>17</v>
      </c>
      <c r="B1191">
        <v>1</v>
      </c>
      <c r="D1191">
        <f>ROW(EtalonRes!A276)</f>
        <v>276</v>
      </c>
      <c r="E1191" t="s">
        <v>142</v>
      </c>
      <c r="F1191" t="s">
        <v>224</v>
      </c>
      <c r="G1191" t="s">
        <v>225</v>
      </c>
      <c r="H1191" t="s">
        <v>57</v>
      </c>
      <c r="I1191">
        <v>20</v>
      </c>
      <c r="J1191">
        <v>0</v>
      </c>
      <c r="K1191">
        <v>20</v>
      </c>
      <c r="O1191">
        <f t="shared" ref="O1191:O1194" si="1113">ROUND(CP1191,2)</f>
        <v>18453.2</v>
      </c>
      <c r="P1191">
        <f t="shared" ref="P1191:P1194" si="1114">ROUND(CQ1191*I1191,2)</f>
        <v>11491</v>
      </c>
      <c r="Q1191">
        <f t="shared" ref="Q1191:Q1194" si="1115">ROUND(CR1191*I1191,2)</f>
        <v>3999.4</v>
      </c>
      <c r="R1191">
        <f t="shared" ref="R1191:R1194" si="1116">ROUND(CS1191*I1191,2)</f>
        <v>2260.4</v>
      </c>
      <c r="S1191">
        <f t="shared" ref="S1191:S1194" si="1117">ROUND(CT1191*I1191,2)</f>
        <v>2962.8</v>
      </c>
      <c r="T1191">
        <f t="shared" ref="T1191:T1194" si="1118">ROUND(CU1191*I1191,2)</f>
        <v>0</v>
      </c>
      <c r="U1191">
        <f t="shared" ref="U1191:U1194" si="1119">CV1191*I1191</f>
        <v>13.200000000000001</v>
      </c>
      <c r="V1191">
        <f t="shared" ref="V1191:V1194" si="1120">CW1191*I1191</f>
        <v>0</v>
      </c>
      <c r="W1191">
        <f t="shared" ref="W1191:W1194" si="1121">ROUND(CX1191*I1191,2)</f>
        <v>0</v>
      </c>
      <c r="X1191">
        <f t="shared" ref="X1191:X1194" si="1122">ROUND(CY1191,2)</f>
        <v>2073.96</v>
      </c>
      <c r="Y1191">
        <f t="shared" ref="Y1191:Y1194" si="1123">ROUND(CZ1191,2)</f>
        <v>296.27999999999997</v>
      </c>
      <c r="AA1191">
        <v>52146028</v>
      </c>
      <c r="AB1191">
        <f t="shared" ref="AB1191:AB1194" si="1124">ROUND((AC1191+AD1191+AF1191),6)</f>
        <v>922.66</v>
      </c>
      <c r="AC1191">
        <f t="shared" ref="AC1191:AC1194" si="1125">ROUND((ES1191),6)</f>
        <v>574.54999999999995</v>
      </c>
      <c r="AD1191">
        <f t="shared" ref="AD1191:AD1193" si="1126">ROUND((((ET1191)-(EU1191))+AE1191),6)</f>
        <v>199.97</v>
      </c>
      <c r="AE1191">
        <f t="shared" ref="AE1191:AE1193" si="1127">ROUND((EU1191),6)</f>
        <v>113.02</v>
      </c>
      <c r="AF1191">
        <f t="shared" ref="AF1191:AF1193" si="1128">ROUND((EV1191),6)</f>
        <v>148.13999999999999</v>
      </c>
      <c r="AG1191">
        <f t="shared" ref="AG1191:AG1194" si="1129">ROUND((AP1191),6)</f>
        <v>0</v>
      </c>
      <c r="AH1191">
        <f t="shared" ref="AH1191:AH1193" si="1130">(EW1191)</f>
        <v>0.66</v>
      </c>
      <c r="AI1191">
        <f t="shared" ref="AI1191:AI1193" si="1131">(EX1191)</f>
        <v>0</v>
      </c>
      <c r="AJ1191">
        <f t="shared" ref="AJ1191:AJ1194" si="1132">(AS1191)</f>
        <v>0</v>
      </c>
      <c r="AK1191">
        <v>922.66</v>
      </c>
      <c r="AL1191">
        <v>574.54999999999995</v>
      </c>
      <c r="AM1191">
        <v>199.97</v>
      </c>
      <c r="AN1191">
        <v>113.02</v>
      </c>
      <c r="AO1191">
        <v>148.13999999999999</v>
      </c>
      <c r="AP1191">
        <v>0</v>
      </c>
      <c r="AQ1191">
        <v>0.66</v>
      </c>
      <c r="AR1191">
        <v>0</v>
      </c>
      <c r="AS1191">
        <v>0</v>
      </c>
      <c r="AT1191">
        <v>70</v>
      </c>
      <c r="AU1191">
        <v>10</v>
      </c>
      <c r="AV1191">
        <v>1</v>
      </c>
      <c r="AW1191">
        <v>1</v>
      </c>
      <c r="AZ1191">
        <v>1</v>
      </c>
      <c r="BA1191">
        <v>1</v>
      </c>
      <c r="BB1191">
        <v>1</v>
      </c>
      <c r="BC1191">
        <v>1</v>
      </c>
      <c r="BH1191">
        <v>0</v>
      </c>
      <c r="BI1191">
        <v>4</v>
      </c>
      <c r="BJ1191" t="s">
        <v>226</v>
      </c>
      <c r="BM1191">
        <v>0</v>
      </c>
      <c r="BN1191">
        <v>0</v>
      </c>
      <c r="BP1191">
        <v>0</v>
      </c>
      <c r="BQ1191">
        <v>1</v>
      </c>
      <c r="BR1191">
        <v>0</v>
      </c>
      <c r="BS1191">
        <v>1</v>
      </c>
      <c r="BT1191">
        <v>1</v>
      </c>
      <c r="BU1191">
        <v>1</v>
      </c>
      <c r="BV1191">
        <v>1</v>
      </c>
      <c r="BW1191">
        <v>1</v>
      </c>
      <c r="BX1191">
        <v>1</v>
      </c>
      <c r="BZ1191">
        <v>70</v>
      </c>
      <c r="CA1191">
        <v>10</v>
      </c>
      <c r="CE1191">
        <v>0</v>
      </c>
      <c r="CF1191">
        <v>0</v>
      </c>
      <c r="CG1191">
        <v>0</v>
      </c>
      <c r="CM1191">
        <v>0</v>
      </c>
      <c r="CO1191">
        <v>0</v>
      </c>
      <c r="CP1191">
        <f t="shared" ref="CP1191:CP1194" si="1133">(P1191+Q1191+S1191)</f>
        <v>18453.2</v>
      </c>
      <c r="CQ1191">
        <f t="shared" ref="CQ1191:CQ1194" si="1134">(AC1191*BC1191*AW1191)</f>
        <v>574.54999999999995</v>
      </c>
      <c r="CR1191">
        <f t="shared" ref="CR1191:CR1193" si="1135">((((ET1191)*BB1191-(EU1191)*BS1191)+AE1191*BS1191)*AV1191)</f>
        <v>199.97</v>
      </c>
      <c r="CS1191">
        <f t="shared" ref="CS1191:CS1194" si="1136">(AE1191*BS1191*AV1191)</f>
        <v>113.02</v>
      </c>
      <c r="CT1191">
        <f t="shared" ref="CT1191:CT1194" si="1137">(AF1191*BA1191*AV1191)</f>
        <v>148.13999999999999</v>
      </c>
      <c r="CU1191">
        <f t="shared" ref="CU1191:CU1194" si="1138">AG1191</f>
        <v>0</v>
      </c>
      <c r="CV1191">
        <f t="shared" ref="CV1191:CV1194" si="1139">(AH1191*AV1191)</f>
        <v>0.66</v>
      </c>
      <c r="CW1191">
        <f t="shared" ref="CW1191:CW1194" si="1140">AI1191</f>
        <v>0</v>
      </c>
      <c r="CX1191">
        <f t="shared" ref="CX1191:CX1194" si="1141">AJ1191</f>
        <v>0</v>
      </c>
      <c r="CY1191">
        <f t="shared" ref="CY1191:CY1194" si="1142">((S1191*BZ1191)/100)</f>
        <v>2073.96</v>
      </c>
      <c r="CZ1191">
        <f t="shared" ref="CZ1191:CZ1194" si="1143">((S1191*CA1191)/100)</f>
        <v>296.27999999999997</v>
      </c>
      <c r="DN1191">
        <v>0</v>
      </c>
      <c r="DO1191">
        <v>0</v>
      </c>
      <c r="DP1191">
        <v>1</v>
      </c>
      <c r="DQ1191">
        <v>1</v>
      </c>
      <c r="DU1191">
        <v>1003</v>
      </c>
      <c r="DV1191" t="s">
        <v>57</v>
      </c>
      <c r="DW1191" t="s">
        <v>57</v>
      </c>
      <c r="DX1191">
        <v>1</v>
      </c>
      <c r="EE1191">
        <v>51761345</v>
      </c>
      <c r="EF1191">
        <v>1</v>
      </c>
      <c r="EG1191" t="s">
        <v>18</v>
      </c>
      <c r="EH1191">
        <v>0</v>
      </c>
      <c r="EJ1191">
        <v>4</v>
      </c>
      <c r="EK1191">
        <v>0</v>
      </c>
      <c r="EL1191" t="s">
        <v>146</v>
      </c>
      <c r="EM1191" t="s">
        <v>147</v>
      </c>
      <c r="EQ1191">
        <v>0</v>
      </c>
      <c r="ER1191">
        <v>922.66</v>
      </c>
      <c r="ES1191">
        <v>574.54999999999995</v>
      </c>
      <c r="ET1191">
        <v>199.97</v>
      </c>
      <c r="EU1191">
        <v>113.02</v>
      </c>
      <c r="EV1191">
        <v>148.13999999999999</v>
      </c>
      <c r="EW1191">
        <v>0.66</v>
      </c>
      <c r="EX1191">
        <v>0</v>
      </c>
      <c r="EY1191">
        <v>0</v>
      </c>
      <c r="FQ1191">
        <v>0</v>
      </c>
      <c r="FR1191">
        <f t="shared" ref="FR1191:FR1194" si="1144">ROUND(IF(AND(BH1191=3,BI1191=3),P1191,0),2)</f>
        <v>0</v>
      </c>
      <c r="FS1191">
        <v>0</v>
      </c>
      <c r="FX1191">
        <v>70</v>
      </c>
      <c r="FY1191">
        <v>10</v>
      </c>
      <c r="GD1191">
        <v>0</v>
      </c>
      <c r="GF1191">
        <v>999669814</v>
      </c>
      <c r="GG1191">
        <v>2</v>
      </c>
      <c r="GH1191">
        <v>1</v>
      </c>
      <c r="GI1191">
        <v>-2</v>
      </c>
      <c r="GJ1191">
        <v>0</v>
      </c>
      <c r="GK1191">
        <f>ROUND(R1191*(R12)/100,2)</f>
        <v>2441.23</v>
      </c>
      <c r="GL1191">
        <f t="shared" ref="GL1191:GL1194" si="1145">ROUND(IF(AND(BH1191=3,BI1191=3,FS1191&lt;&gt;0),P1191,0),2)</f>
        <v>0</v>
      </c>
      <c r="GM1191">
        <f t="shared" ref="GM1191:GM1192" si="1146">ROUND(O1191+X1191+Y1191+GK1191,2)+GX1191</f>
        <v>23264.67</v>
      </c>
      <c r="GN1191">
        <f t="shared" ref="GN1191:GN1192" si="1147">IF(OR(BI1191=0,BI1191=1),ROUND(O1191+X1191+Y1191+GK1191,2),0)</f>
        <v>0</v>
      </c>
      <c r="GO1191">
        <f t="shared" ref="GO1191:GO1192" si="1148">IF(BI1191=2,ROUND(O1191+X1191+Y1191+GK1191,2),0)</f>
        <v>0</v>
      </c>
      <c r="GP1191">
        <f t="shared" ref="GP1191:GP1192" si="1149">IF(BI1191=4,ROUND(O1191+X1191+Y1191+GK1191,2)+GX1191,0)</f>
        <v>23264.67</v>
      </c>
      <c r="GR1191">
        <v>0</v>
      </c>
      <c r="GS1191">
        <v>3</v>
      </c>
      <c r="GT1191">
        <v>0</v>
      </c>
      <c r="GV1191">
        <f t="shared" ref="GV1191:GV1194" si="1150">ROUND((GT1191),6)</f>
        <v>0</v>
      </c>
      <c r="GW1191">
        <v>1</v>
      </c>
      <c r="GX1191">
        <f t="shared" ref="GX1191:GX1194" si="1151">ROUND(HC1191*I1191,2)</f>
        <v>0</v>
      </c>
      <c r="HA1191">
        <v>0</v>
      </c>
      <c r="HB1191">
        <v>0</v>
      </c>
      <c r="HC1191">
        <f t="shared" ref="HC1191:HC1194" si="1152">GV1191*GW1191</f>
        <v>0</v>
      </c>
      <c r="IK1191">
        <v>0</v>
      </c>
    </row>
    <row r="1192" spans="1:245">
      <c r="A1192">
        <v>18</v>
      </c>
      <c r="B1192">
        <v>1</v>
      </c>
      <c r="E1192" t="s">
        <v>148</v>
      </c>
      <c r="F1192" t="s">
        <v>149</v>
      </c>
      <c r="G1192" t="s">
        <v>150</v>
      </c>
      <c r="H1192" t="s">
        <v>151</v>
      </c>
      <c r="I1192">
        <f>I1191*J1192</f>
        <v>-4.92</v>
      </c>
      <c r="J1192">
        <v>-0.246</v>
      </c>
      <c r="K1192">
        <v>-0.246</v>
      </c>
      <c r="O1192">
        <f t="shared" si="1113"/>
        <v>0</v>
      </c>
      <c r="P1192">
        <f t="shared" si="1114"/>
        <v>0</v>
      </c>
      <c r="Q1192">
        <f t="shared" si="1115"/>
        <v>0</v>
      </c>
      <c r="R1192">
        <f t="shared" si="1116"/>
        <v>0</v>
      </c>
      <c r="S1192">
        <f t="shared" si="1117"/>
        <v>0</v>
      </c>
      <c r="T1192">
        <f t="shared" si="1118"/>
        <v>0</v>
      </c>
      <c r="U1192">
        <f t="shared" si="1119"/>
        <v>0</v>
      </c>
      <c r="V1192">
        <f t="shared" si="1120"/>
        <v>0</v>
      </c>
      <c r="W1192">
        <f t="shared" si="1121"/>
        <v>0</v>
      </c>
      <c r="X1192">
        <f t="shared" si="1122"/>
        <v>0</v>
      </c>
      <c r="Y1192">
        <f t="shared" si="1123"/>
        <v>0</v>
      </c>
      <c r="AA1192">
        <v>52146028</v>
      </c>
      <c r="AB1192">
        <f t="shared" si="1124"/>
        <v>0</v>
      </c>
      <c r="AC1192">
        <f t="shared" si="1125"/>
        <v>0</v>
      </c>
      <c r="AD1192">
        <f t="shared" si="1126"/>
        <v>0</v>
      </c>
      <c r="AE1192">
        <f t="shared" si="1127"/>
        <v>0</v>
      </c>
      <c r="AF1192">
        <f t="shared" si="1128"/>
        <v>0</v>
      </c>
      <c r="AG1192">
        <f t="shared" si="1129"/>
        <v>0</v>
      </c>
      <c r="AH1192">
        <f t="shared" si="1130"/>
        <v>0</v>
      </c>
      <c r="AI1192">
        <f t="shared" si="1131"/>
        <v>0</v>
      </c>
      <c r="AJ1192">
        <f t="shared" si="1132"/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70</v>
      </c>
      <c r="AU1192">
        <v>10</v>
      </c>
      <c r="AV1192">
        <v>1</v>
      </c>
      <c r="AW1192">
        <v>1</v>
      </c>
      <c r="AZ1192">
        <v>1</v>
      </c>
      <c r="BA1192">
        <v>1</v>
      </c>
      <c r="BB1192">
        <v>1</v>
      </c>
      <c r="BC1192">
        <v>1</v>
      </c>
      <c r="BH1192">
        <v>3</v>
      </c>
      <c r="BI1192">
        <v>4</v>
      </c>
      <c r="BM1192">
        <v>0</v>
      </c>
      <c r="BN1192">
        <v>0</v>
      </c>
      <c r="BP1192">
        <v>0</v>
      </c>
      <c r="BQ1192">
        <v>1</v>
      </c>
      <c r="BR1192">
        <v>1</v>
      </c>
      <c r="BS1192">
        <v>1</v>
      </c>
      <c r="BT1192">
        <v>1</v>
      </c>
      <c r="BU1192">
        <v>1</v>
      </c>
      <c r="BV1192">
        <v>1</v>
      </c>
      <c r="BW1192">
        <v>1</v>
      </c>
      <c r="BX1192">
        <v>1</v>
      </c>
      <c r="BZ1192">
        <v>70</v>
      </c>
      <c r="CA1192">
        <v>10</v>
      </c>
      <c r="CE1192">
        <v>0</v>
      </c>
      <c r="CF1192">
        <v>0</v>
      </c>
      <c r="CG1192">
        <v>0</v>
      </c>
      <c r="CM1192">
        <v>0</v>
      </c>
      <c r="CO1192">
        <v>0</v>
      </c>
      <c r="CP1192">
        <f t="shared" si="1133"/>
        <v>0</v>
      </c>
      <c r="CQ1192">
        <f t="shared" si="1134"/>
        <v>0</v>
      </c>
      <c r="CR1192">
        <f t="shared" si="1135"/>
        <v>0</v>
      </c>
      <c r="CS1192">
        <f t="shared" si="1136"/>
        <v>0</v>
      </c>
      <c r="CT1192">
        <f t="shared" si="1137"/>
        <v>0</v>
      </c>
      <c r="CU1192">
        <f t="shared" si="1138"/>
        <v>0</v>
      </c>
      <c r="CV1192">
        <f t="shared" si="1139"/>
        <v>0</v>
      </c>
      <c r="CW1192">
        <f t="shared" si="1140"/>
        <v>0</v>
      </c>
      <c r="CX1192">
        <f t="shared" si="1141"/>
        <v>0</v>
      </c>
      <c r="CY1192">
        <f t="shared" si="1142"/>
        <v>0</v>
      </c>
      <c r="CZ1192">
        <f t="shared" si="1143"/>
        <v>0</v>
      </c>
      <c r="DN1192">
        <v>0</v>
      </c>
      <c r="DO1192">
        <v>0</v>
      </c>
      <c r="DP1192">
        <v>1</v>
      </c>
      <c r="DQ1192">
        <v>1</v>
      </c>
      <c r="DU1192">
        <v>1009</v>
      </c>
      <c r="DV1192" t="s">
        <v>151</v>
      </c>
      <c r="DW1192" t="s">
        <v>151</v>
      </c>
      <c r="DX1192">
        <v>1000</v>
      </c>
      <c r="EE1192">
        <v>51761345</v>
      </c>
      <c r="EF1192">
        <v>1</v>
      </c>
      <c r="EG1192" t="s">
        <v>18</v>
      </c>
      <c r="EH1192">
        <v>0</v>
      </c>
      <c r="EJ1192">
        <v>4</v>
      </c>
      <c r="EK1192">
        <v>0</v>
      </c>
      <c r="EL1192" t="s">
        <v>146</v>
      </c>
      <c r="EM1192" t="s">
        <v>147</v>
      </c>
      <c r="EQ1192">
        <v>32768</v>
      </c>
      <c r="ER1192">
        <v>0</v>
      </c>
      <c r="ES1192">
        <v>0</v>
      </c>
      <c r="ET1192">
        <v>0</v>
      </c>
      <c r="EU1192">
        <v>0</v>
      </c>
      <c r="EV1192">
        <v>0</v>
      </c>
      <c r="EW1192">
        <v>0</v>
      </c>
      <c r="EX1192">
        <v>0</v>
      </c>
      <c r="FQ1192">
        <v>0</v>
      </c>
      <c r="FR1192">
        <f t="shared" si="1144"/>
        <v>0</v>
      </c>
      <c r="FS1192">
        <v>0</v>
      </c>
      <c r="FX1192">
        <v>70</v>
      </c>
      <c r="FY1192">
        <v>10</v>
      </c>
      <c r="GD1192">
        <v>0</v>
      </c>
      <c r="GF1192">
        <v>1489638031</v>
      </c>
      <c r="GG1192">
        <v>2</v>
      </c>
      <c r="GH1192">
        <v>1</v>
      </c>
      <c r="GI1192">
        <v>-2</v>
      </c>
      <c r="GJ1192">
        <v>0</v>
      </c>
      <c r="GK1192">
        <f>ROUND(R1192*(R12)/100,2)</f>
        <v>0</v>
      </c>
      <c r="GL1192">
        <f t="shared" si="1145"/>
        <v>0</v>
      </c>
      <c r="GM1192">
        <f t="shared" si="1146"/>
        <v>0</v>
      </c>
      <c r="GN1192">
        <f t="shared" si="1147"/>
        <v>0</v>
      </c>
      <c r="GO1192">
        <f t="shared" si="1148"/>
        <v>0</v>
      </c>
      <c r="GP1192">
        <f t="shared" si="1149"/>
        <v>0</v>
      </c>
      <c r="GR1192">
        <v>0</v>
      </c>
      <c r="GS1192">
        <v>3</v>
      </c>
      <c r="GT1192">
        <v>0</v>
      </c>
      <c r="GV1192">
        <f t="shared" si="1150"/>
        <v>0</v>
      </c>
      <c r="GW1192">
        <v>1</v>
      </c>
      <c r="GX1192">
        <f t="shared" si="1151"/>
        <v>0</v>
      </c>
      <c r="HA1192">
        <v>0</v>
      </c>
      <c r="HB1192">
        <v>0</v>
      </c>
      <c r="HC1192">
        <f t="shared" si="1152"/>
        <v>0</v>
      </c>
      <c r="IK1192">
        <v>0</v>
      </c>
    </row>
    <row r="1193" spans="1:245">
      <c r="A1193">
        <v>17</v>
      </c>
      <c r="B1193">
        <v>1</v>
      </c>
      <c r="D1193">
        <f>ROW(EtalonRes!A278)</f>
        <v>278</v>
      </c>
      <c r="E1193" t="s">
        <v>152</v>
      </c>
      <c r="F1193" t="s">
        <v>153</v>
      </c>
      <c r="G1193" t="s">
        <v>227</v>
      </c>
      <c r="H1193" t="s">
        <v>151</v>
      </c>
      <c r="I1193">
        <f>ROUND(4.92*0.8,9)</f>
        <v>3.9359999999999999</v>
      </c>
      <c r="J1193">
        <v>0</v>
      </c>
      <c r="K1193">
        <f>ROUND(4.92*0.8,9)</f>
        <v>3.9359999999999999</v>
      </c>
      <c r="O1193">
        <f t="shared" si="1113"/>
        <v>240.96</v>
      </c>
      <c r="P1193">
        <f t="shared" si="1114"/>
        <v>0</v>
      </c>
      <c r="Q1193">
        <f t="shared" si="1115"/>
        <v>240.96</v>
      </c>
      <c r="R1193">
        <f t="shared" si="1116"/>
        <v>129.93</v>
      </c>
      <c r="S1193">
        <f t="shared" si="1117"/>
        <v>0</v>
      </c>
      <c r="T1193">
        <f t="shared" si="1118"/>
        <v>0</v>
      </c>
      <c r="U1193">
        <f t="shared" si="1119"/>
        <v>0</v>
      </c>
      <c r="V1193">
        <f t="shared" si="1120"/>
        <v>0</v>
      </c>
      <c r="W1193">
        <f t="shared" si="1121"/>
        <v>0</v>
      </c>
      <c r="X1193">
        <f t="shared" si="1122"/>
        <v>0</v>
      </c>
      <c r="Y1193">
        <f t="shared" si="1123"/>
        <v>0</v>
      </c>
      <c r="AA1193">
        <v>52146028</v>
      </c>
      <c r="AB1193">
        <f t="shared" si="1124"/>
        <v>61.22</v>
      </c>
      <c r="AC1193">
        <f t="shared" si="1125"/>
        <v>0</v>
      </c>
      <c r="AD1193">
        <f t="shared" si="1126"/>
        <v>61.22</v>
      </c>
      <c r="AE1193">
        <f t="shared" si="1127"/>
        <v>33.01</v>
      </c>
      <c r="AF1193">
        <f t="shared" si="1128"/>
        <v>0</v>
      </c>
      <c r="AG1193">
        <f t="shared" si="1129"/>
        <v>0</v>
      </c>
      <c r="AH1193">
        <f t="shared" si="1130"/>
        <v>0</v>
      </c>
      <c r="AI1193">
        <f t="shared" si="1131"/>
        <v>0</v>
      </c>
      <c r="AJ1193">
        <f t="shared" si="1132"/>
        <v>0</v>
      </c>
      <c r="AK1193">
        <v>61.22</v>
      </c>
      <c r="AL1193">
        <v>0</v>
      </c>
      <c r="AM1193">
        <v>61.22</v>
      </c>
      <c r="AN1193">
        <v>33.01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Z1193">
        <v>1</v>
      </c>
      <c r="BA1193">
        <v>1</v>
      </c>
      <c r="BB1193">
        <v>1</v>
      </c>
      <c r="BC1193">
        <v>1</v>
      </c>
      <c r="BH1193">
        <v>0</v>
      </c>
      <c r="BI1193">
        <v>4</v>
      </c>
      <c r="BJ1193" t="s">
        <v>155</v>
      </c>
      <c r="BM1193">
        <v>1</v>
      </c>
      <c r="BN1193">
        <v>0</v>
      </c>
      <c r="BP1193">
        <v>0</v>
      </c>
      <c r="BQ1193">
        <v>1</v>
      </c>
      <c r="BR1193">
        <v>0</v>
      </c>
      <c r="BS1193">
        <v>1</v>
      </c>
      <c r="BT1193">
        <v>1</v>
      </c>
      <c r="BU1193">
        <v>1</v>
      </c>
      <c r="BV1193">
        <v>1</v>
      </c>
      <c r="BW1193">
        <v>1</v>
      </c>
      <c r="BX1193">
        <v>1</v>
      </c>
      <c r="BZ1193">
        <v>0</v>
      </c>
      <c r="CA1193">
        <v>0</v>
      </c>
      <c r="CE1193">
        <v>0</v>
      </c>
      <c r="CF1193">
        <v>0</v>
      </c>
      <c r="CG1193">
        <v>0</v>
      </c>
      <c r="CM1193">
        <v>0</v>
      </c>
      <c r="CO1193">
        <v>0</v>
      </c>
      <c r="CP1193">
        <f t="shared" si="1133"/>
        <v>240.96</v>
      </c>
      <c r="CQ1193">
        <f t="shared" si="1134"/>
        <v>0</v>
      </c>
      <c r="CR1193">
        <f t="shared" si="1135"/>
        <v>61.22</v>
      </c>
      <c r="CS1193">
        <f t="shared" si="1136"/>
        <v>33.01</v>
      </c>
      <c r="CT1193">
        <f t="shared" si="1137"/>
        <v>0</v>
      </c>
      <c r="CU1193">
        <f t="shared" si="1138"/>
        <v>0</v>
      </c>
      <c r="CV1193">
        <f t="shared" si="1139"/>
        <v>0</v>
      </c>
      <c r="CW1193">
        <f t="shared" si="1140"/>
        <v>0</v>
      </c>
      <c r="CX1193">
        <f t="shared" si="1141"/>
        <v>0</v>
      </c>
      <c r="CY1193">
        <f t="shared" si="1142"/>
        <v>0</v>
      </c>
      <c r="CZ1193">
        <f t="shared" si="1143"/>
        <v>0</v>
      </c>
      <c r="DN1193">
        <v>0</v>
      </c>
      <c r="DO1193">
        <v>0</v>
      </c>
      <c r="DP1193">
        <v>1</v>
      </c>
      <c r="DQ1193">
        <v>1</v>
      </c>
      <c r="DU1193">
        <v>1009</v>
      </c>
      <c r="DV1193" t="s">
        <v>151</v>
      </c>
      <c r="DW1193" t="s">
        <v>151</v>
      </c>
      <c r="DX1193">
        <v>1000</v>
      </c>
      <c r="EE1193">
        <v>51761347</v>
      </c>
      <c r="EF1193">
        <v>1</v>
      </c>
      <c r="EG1193" t="s">
        <v>18</v>
      </c>
      <c r="EH1193">
        <v>0</v>
      </c>
      <c r="EJ1193">
        <v>4</v>
      </c>
      <c r="EK1193">
        <v>1</v>
      </c>
      <c r="EL1193" t="s">
        <v>156</v>
      </c>
      <c r="EM1193" t="s">
        <v>147</v>
      </c>
      <c r="EQ1193">
        <v>0</v>
      </c>
      <c r="ER1193">
        <v>61.22</v>
      </c>
      <c r="ES1193">
        <v>0</v>
      </c>
      <c r="ET1193">
        <v>61.22</v>
      </c>
      <c r="EU1193">
        <v>33.01</v>
      </c>
      <c r="EV1193">
        <v>0</v>
      </c>
      <c r="EW1193">
        <v>0</v>
      </c>
      <c r="EX1193">
        <v>0</v>
      </c>
      <c r="EY1193">
        <v>0</v>
      </c>
      <c r="FQ1193">
        <v>0</v>
      </c>
      <c r="FR1193">
        <f t="shared" si="1144"/>
        <v>0</v>
      </c>
      <c r="FS1193">
        <v>0</v>
      </c>
      <c r="FX1193">
        <v>0</v>
      </c>
      <c r="FY1193">
        <v>0</v>
      </c>
      <c r="GD1193">
        <v>1</v>
      </c>
      <c r="GF1193">
        <v>1602572179</v>
      </c>
      <c r="GG1193">
        <v>2</v>
      </c>
      <c r="GH1193">
        <v>1</v>
      </c>
      <c r="GI1193">
        <v>-2</v>
      </c>
      <c r="GJ1193">
        <v>0</v>
      </c>
      <c r="GK1193">
        <v>0</v>
      </c>
      <c r="GL1193">
        <f t="shared" si="1145"/>
        <v>0</v>
      </c>
      <c r="GM1193">
        <f t="shared" ref="GM1193:GM1194" si="1153">ROUND(O1193+X1193+Y1193,2)+GX1193</f>
        <v>240.96</v>
      </c>
      <c r="GN1193">
        <f t="shared" ref="GN1193:GN1194" si="1154">IF(OR(BI1193=0,BI1193=1),ROUND(O1193+X1193+Y1193,2),0)</f>
        <v>0</v>
      </c>
      <c r="GO1193">
        <f t="shared" ref="GO1193:GO1194" si="1155">IF(BI1193=2,ROUND(O1193+X1193+Y1193,2),0)</f>
        <v>0</v>
      </c>
      <c r="GP1193">
        <f t="shared" ref="GP1193:GP1194" si="1156">IF(BI1193=4,ROUND(O1193+X1193+Y1193,2)+GX1193,0)</f>
        <v>240.96</v>
      </c>
      <c r="GR1193">
        <v>0</v>
      </c>
      <c r="GS1193">
        <v>3</v>
      </c>
      <c r="GT1193">
        <v>0</v>
      </c>
      <c r="GV1193">
        <f t="shared" si="1150"/>
        <v>0</v>
      </c>
      <c r="GW1193">
        <v>1</v>
      </c>
      <c r="GX1193">
        <f t="shared" si="1151"/>
        <v>0</v>
      </c>
      <c r="HA1193">
        <v>0</v>
      </c>
      <c r="HB1193">
        <v>0</v>
      </c>
      <c r="HC1193">
        <f t="shared" si="1152"/>
        <v>0</v>
      </c>
      <c r="IK1193">
        <v>0</v>
      </c>
    </row>
    <row r="1194" spans="1:245">
      <c r="A1194">
        <v>17</v>
      </c>
      <c r="B1194">
        <v>1</v>
      </c>
      <c r="D1194">
        <f>ROW(EtalonRes!A280)</f>
        <v>280</v>
      </c>
      <c r="E1194" t="s">
        <v>157</v>
      </c>
      <c r="F1194" t="s">
        <v>158</v>
      </c>
      <c r="G1194" t="s">
        <v>159</v>
      </c>
      <c r="H1194" t="s">
        <v>151</v>
      </c>
      <c r="I1194">
        <f>ROUND(I1193,9)</f>
        <v>3.9359999999999999</v>
      </c>
      <c r="J1194">
        <v>0</v>
      </c>
      <c r="K1194">
        <f>ROUND(I1193,9)</f>
        <v>3.9359999999999999</v>
      </c>
      <c r="O1194">
        <f t="shared" si="1113"/>
        <v>5819.34</v>
      </c>
      <c r="P1194">
        <f t="shared" si="1114"/>
        <v>0</v>
      </c>
      <c r="Q1194">
        <f t="shared" si="1115"/>
        <v>5819.34</v>
      </c>
      <c r="R1194">
        <f t="shared" si="1116"/>
        <v>3139.51</v>
      </c>
      <c r="S1194">
        <f t="shared" si="1117"/>
        <v>0</v>
      </c>
      <c r="T1194">
        <f t="shared" si="1118"/>
        <v>0</v>
      </c>
      <c r="U1194">
        <f t="shared" si="1119"/>
        <v>0</v>
      </c>
      <c r="V1194">
        <f t="shared" si="1120"/>
        <v>0</v>
      </c>
      <c r="W1194">
        <f t="shared" si="1121"/>
        <v>0</v>
      </c>
      <c r="X1194">
        <f t="shared" si="1122"/>
        <v>0</v>
      </c>
      <c r="Y1194">
        <f t="shared" si="1123"/>
        <v>0</v>
      </c>
      <c r="AA1194">
        <v>52146028</v>
      </c>
      <c r="AB1194">
        <f t="shared" si="1124"/>
        <v>1478.49</v>
      </c>
      <c r="AC1194">
        <f t="shared" si="1125"/>
        <v>0</v>
      </c>
      <c r="AD1194">
        <f>ROUND(((((ET1194*51))-((EU1194*51)))+AE1194),6)</f>
        <v>1478.49</v>
      </c>
      <c r="AE1194">
        <f>ROUND(((EU1194*51)),6)</f>
        <v>797.64</v>
      </c>
      <c r="AF1194">
        <f>ROUND(((EV1194*51)),6)</f>
        <v>0</v>
      </c>
      <c r="AG1194">
        <f t="shared" si="1129"/>
        <v>0</v>
      </c>
      <c r="AH1194">
        <f>((EW1194*51))</f>
        <v>0</v>
      </c>
      <c r="AI1194">
        <f>((EX1194*51))</f>
        <v>0</v>
      </c>
      <c r="AJ1194">
        <f t="shared" si="1132"/>
        <v>0</v>
      </c>
      <c r="AK1194">
        <v>28.99</v>
      </c>
      <c r="AL1194">
        <v>0</v>
      </c>
      <c r="AM1194">
        <v>28.99</v>
      </c>
      <c r="AN1194">
        <v>15.64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Z1194">
        <v>1</v>
      </c>
      <c r="BA1194">
        <v>1</v>
      </c>
      <c r="BB1194">
        <v>1</v>
      </c>
      <c r="BC1194">
        <v>1</v>
      </c>
      <c r="BH1194">
        <v>0</v>
      </c>
      <c r="BI1194">
        <v>4</v>
      </c>
      <c r="BJ1194" t="s">
        <v>160</v>
      </c>
      <c r="BM1194">
        <v>1</v>
      </c>
      <c r="BN1194">
        <v>0</v>
      </c>
      <c r="BP1194">
        <v>0</v>
      </c>
      <c r="BQ1194">
        <v>1</v>
      </c>
      <c r="BR1194">
        <v>0</v>
      </c>
      <c r="BS1194">
        <v>1</v>
      </c>
      <c r="BT1194">
        <v>1</v>
      </c>
      <c r="BU1194">
        <v>1</v>
      </c>
      <c r="BV1194">
        <v>1</v>
      </c>
      <c r="BW1194">
        <v>1</v>
      </c>
      <c r="BX1194">
        <v>1</v>
      </c>
      <c r="BZ1194">
        <v>0</v>
      </c>
      <c r="CA1194">
        <v>0</v>
      </c>
      <c r="CE1194">
        <v>0</v>
      </c>
      <c r="CF1194">
        <v>0</v>
      </c>
      <c r="CG1194">
        <v>0</v>
      </c>
      <c r="CM1194">
        <v>0</v>
      </c>
      <c r="CO1194">
        <v>0</v>
      </c>
      <c r="CP1194">
        <f t="shared" si="1133"/>
        <v>5819.34</v>
      </c>
      <c r="CQ1194">
        <f t="shared" si="1134"/>
        <v>0</v>
      </c>
      <c r="CR1194">
        <f>(((((ET1194*51))*BB1194-((EU1194*51))*BS1194)+AE1194*BS1194)*AV1194)</f>
        <v>1478.49</v>
      </c>
      <c r="CS1194">
        <f t="shared" si="1136"/>
        <v>797.64</v>
      </c>
      <c r="CT1194">
        <f t="shared" si="1137"/>
        <v>0</v>
      </c>
      <c r="CU1194">
        <f t="shared" si="1138"/>
        <v>0</v>
      </c>
      <c r="CV1194">
        <f t="shared" si="1139"/>
        <v>0</v>
      </c>
      <c r="CW1194">
        <f t="shared" si="1140"/>
        <v>0</v>
      </c>
      <c r="CX1194">
        <f t="shared" si="1141"/>
        <v>0</v>
      </c>
      <c r="CY1194">
        <f t="shared" si="1142"/>
        <v>0</v>
      </c>
      <c r="CZ1194">
        <f t="shared" si="1143"/>
        <v>0</v>
      </c>
      <c r="DE1194" t="s">
        <v>161</v>
      </c>
      <c r="DF1194" t="s">
        <v>161</v>
      </c>
      <c r="DG1194" t="s">
        <v>161</v>
      </c>
      <c r="DI1194" t="s">
        <v>161</v>
      </c>
      <c r="DJ1194" t="s">
        <v>161</v>
      </c>
      <c r="DN1194">
        <v>0</v>
      </c>
      <c r="DO1194">
        <v>0</v>
      </c>
      <c r="DP1194">
        <v>1</v>
      </c>
      <c r="DQ1194">
        <v>1</v>
      </c>
      <c r="DU1194">
        <v>1009</v>
      </c>
      <c r="DV1194" t="s">
        <v>151</v>
      </c>
      <c r="DW1194" t="s">
        <v>151</v>
      </c>
      <c r="DX1194">
        <v>1000</v>
      </c>
      <c r="EE1194">
        <v>51761347</v>
      </c>
      <c r="EF1194">
        <v>1</v>
      </c>
      <c r="EG1194" t="s">
        <v>18</v>
      </c>
      <c r="EH1194">
        <v>0</v>
      </c>
      <c r="EJ1194">
        <v>4</v>
      </c>
      <c r="EK1194">
        <v>1</v>
      </c>
      <c r="EL1194" t="s">
        <v>156</v>
      </c>
      <c r="EM1194" t="s">
        <v>147</v>
      </c>
      <c r="EQ1194">
        <v>0</v>
      </c>
      <c r="ER1194">
        <v>28.99</v>
      </c>
      <c r="ES1194">
        <v>0</v>
      </c>
      <c r="ET1194">
        <v>28.99</v>
      </c>
      <c r="EU1194">
        <v>15.64</v>
      </c>
      <c r="EV1194">
        <v>0</v>
      </c>
      <c r="EW1194">
        <v>0</v>
      </c>
      <c r="EX1194">
        <v>0</v>
      </c>
      <c r="EY1194">
        <v>0</v>
      </c>
      <c r="FQ1194">
        <v>0</v>
      </c>
      <c r="FR1194">
        <f t="shared" si="1144"/>
        <v>0</v>
      </c>
      <c r="FS1194">
        <v>0</v>
      </c>
      <c r="FX1194">
        <v>0</v>
      </c>
      <c r="FY1194">
        <v>0</v>
      </c>
      <c r="GD1194">
        <v>1</v>
      </c>
      <c r="GF1194">
        <v>-1355325295</v>
      </c>
      <c r="GG1194">
        <v>2</v>
      </c>
      <c r="GH1194">
        <v>1</v>
      </c>
      <c r="GI1194">
        <v>-2</v>
      </c>
      <c r="GJ1194">
        <v>0</v>
      </c>
      <c r="GK1194">
        <v>0</v>
      </c>
      <c r="GL1194">
        <f t="shared" si="1145"/>
        <v>0</v>
      </c>
      <c r="GM1194">
        <f t="shared" si="1153"/>
        <v>5819.34</v>
      </c>
      <c r="GN1194">
        <f t="shared" si="1154"/>
        <v>0</v>
      </c>
      <c r="GO1194">
        <f t="shared" si="1155"/>
        <v>0</v>
      </c>
      <c r="GP1194">
        <f t="shared" si="1156"/>
        <v>5819.34</v>
      </c>
      <c r="GR1194">
        <v>0</v>
      </c>
      <c r="GS1194">
        <v>3</v>
      </c>
      <c r="GT1194">
        <v>0</v>
      </c>
      <c r="GV1194">
        <f t="shared" si="1150"/>
        <v>0</v>
      </c>
      <c r="GW1194">
        <v>1</v>
      </c>
      <c r="GX1194">
        <f t="shared" si="1151"/>
        <v>0</v>
      </c>
      <c r="HA1194">
        <v>0</v>
      </c>
      <c r="HB1194">
        <v>0</v>
      </c>
      <c r="HC1194">
        <f t="shared" si="1152"/>
        <v>0</v>
      </c>
      <c r="IK1194">
        <v>0</v>
      </c>
    </row>
    <row r="1196" spans="1:245">
      <c r="A1196" s="53">
        <v>51</v>
      </c>
      <c r="B1196" s="53">
        <f>B1187</f>
        <v>1</v>
      </c>
      <c r="C1196" s="53">
        <f>A1187</f>
        <v>5</v>
      </c>
      <c r="D1196" s="53">
        <f>ROW(A1187)</f>
        <v>1187</v>
      </c>
      <c r="E1196" s="53"/>
      <c r="F1196" s="53" t="str">
        <f>IF(F1187&lt;&gt;"",F1187,"")</f>
        <v>Новый подраздел</v>
      </c>
      <c r="G1196" s="53" t="str">
        <f>IF(G1187&lt;&gt;"",G1187,"")</f>
        <v>Замена бортового камня - 20,0 м.п.</v>
      </c>
      <c r="H1196" s="53">
        <v>0</v>
      </c>
      <c r="I1196" s="53"/>
      <c r="J1196" s="53"/>
      <c r="K1196" s="53"/>
      <c r="L1196" s="53"/>
      <c r="M1196" s="53"/>
      <c r="N1196" s="53"/>
      <c r="O1196" s="53">
        <f t="shared" ref="O1196:T1196" si="1157">ROUND(AB1196,2)</f>
        <v>24513.5</v>
      </c>
      <c r="P1196" s="53">
        <f t="shared" si="1157"/>
        <v>11491</v>
      </c>
      <c r="Q1196" s="53">
        <f t="shared" si="1157"/>
        <v>10059.700000000001</v>
      </c>
      <c r="R1196" s="53">
        <f t="shared" si="1157"/>
        <v>5529.84</v>
      </c>
      <c r="S1196" s="53">
        <f t="shared" si="1157"/>
        <v>2962.8</v>
      </c>
      <c r="T1196" s="53">
        <f t="shared" si="1157"/>
        <v>0</v>
      </c>
      <c r="U1196" s="53">
        <f>AH1196</f>
        <v>13.200000000000001</v>
      </c>
      <c r="V1196" s="53">
        <f>AI1196</f>
        <v>0</v>
      </c>
      <c r="W1196" s="53">
        <f>ROUND(AJ1196,2)</f>
        <v>0</v>
      </c>
      <c r="X1196" s="53">
        <f>ROUND(AK1196,2)</f>
        <v>2073.96</v>
      </c>
      <c r="Y1196" s="53">
        <f>ROUND(AL1196,2)</f>
        <v>296.27999999999997</v>
      </c>
      <c r="Z1196" s="53"/>
      <c r="AA1196" s="53"/>
      <c r="AB1196" s="53">
        <f>ROUND(SUMIF(AA1191:AA1194,"=52146028",O1191:O1194),2)</f>
        <v>24513.5</v>
      </c>
      <c r="AC1196" s="53">
        <f>ROUND(SUMIF(AA1191:AA1194,"=52146028",P1191:P1194),2)</f>
        <v>11491</v>
      </c>
      <c r="AD1196" s="53">
        <f>ROUND(SUMIF(AA1191:AA1194,"=52146028",Q1191:Q1194),2)</f>
        <v>10059.700000000001</v>
      </c>
      <c r="AE1196" s="53">
        <f>ROUND(SUMIF(AA1191:AA1194,"=52146028",R1191:R1194),2)</f>
        <v>5529.84</v>
      </c>
      <c r="AF1196" s="53">
        <f>ROUND(SUMIF(AA1191:AA1194,"=52146028",S1191:S1194),2)</f>
        <v>2962.8</v>
      </c>
      <c r="AG1196" s="53">
        <f>ROUND(SUMIF(AA1191:AA1194,"=52146028",T1191:T1194),2)</f>
        <v>0</v>
      </c>
      <c r="AH1196" s="53">
        <f>SUMIF(AA1191:AA1194,"=52146028",U1191:U1194)</f>
        <v>13.200000000000001</v>
      </c>
      <c r="AI1196" s="53">
        <f>SUMIF(AA1191:AA1194,"=52146028",V1191:V1194)</f>
        <v>0</v>
      </c>
      <c r="AJ1196" s="53">
        <f>ROUND(SUMIF(AA1191:AA1194,"=52146028",W1191:W1194),2)</f>
        <v>0</v>
      </c>
      <c r="AK1196" s="53">
        <f>ROUND(SUMIF(AA1191:AA1194,"=52146028",X1191:X1194),2)</f>
        <v>2073.96</v>
      </c>
      <c r="AL1196" s="53">
        <f>ROUND(SUMIF(AA1191:AA1194,"=52146028",Y1191:Y1194),2)</f>
        <v>296.27999999999997</v>
      </c>
      <c r="AM1196" s="53"/>
      <c r="AN1196" s="53"/>
      <c r="AO1196" s="53">
        <f t="shared" ref="AO1196:BD1196" si="1158">ROUND(BX1196,2)</f>
        <v>0</v>
      </c>
      <c r="AP1196" s="53">
        <f t="shared" si="1158"/>
        <v>0</v>
      </c>
      <c r="AQ1196" s="53">
        <f t="shared" si="1158"/>
        <v>0</v>
      </c>
      <c r="AR1196" s="53">
        <f t="shared" si="1158"/>
        <v>29324.97</v>
      </c>
      <c r="AS1196" s="53">
        <f t="shared" si="1158"/>
        <v>0</v>
      </c>
      <c r="AT1196" s="53">
        <f t="shared" si="1158"/>
        <v>0</v>
      </c>
      <c r="AU1196" s="53">
        <f t="shared" si="1158"/>
        <v>29324.97</v>
      </c>
      <c r="AV1196" s="53">
        <f t="shared" si="1158"/>
        <v>11491</v>
      </c>
      <c r="AW1196" s="53">
        <f t="shared" si="1158"/>
        <v>11491</v>
      </c>
      <c r="AX1196" s="53">
        <f t="shared" si="1158"/>
        <v>0</v>
      </c>
      <c r="AY1196" s="53">
        <f t="shared" si="1158"/>
        <v>11491</v>
      </c>
      <c r="AZ1196" s="53">
        <f t="shared" si="1158"/>
        <v>0</v>
      </c>
      <c r="BA1196" s="53">
        <f t="shared" si="1158"/>
        <v>0</v>
      </c>
      <c r="BB1196" s="53">
        <f t="shared" si="1158"/>
        <v>0</v>
      </c>
      <c r="BC1196" s="53">
        <f t="shared" si="1158"/>
        <v>0</v>
      </c>
      <c r="BD1196" s="53">
        <f t="shared" si="1158"/>
        <v>0</v>
      </c>
      <c r="BE1196" s="53"/>
      <c r="BF1196" s="53"/>
      <c r="BG1196" s="53"/>
      <c r="BH1196" s="53"/>
      <c r="BI1196" s="53"/>
      <c r="BJ1196" s="53"/>
      <c r="BK1196" s="53"/>
      <c r="BL1196" s="53"/>
      <c r="BM1196" s="53"/>
      <c r="BN1196" s="53"/>
      <c r="BO1196" s="53"/>
      <c r="BP1196" s="53"/>
      <c r="BQ1196" s="53"/>
      <c r="BR1196" s="53"/>
      <c r="BS1196" s="53"/>
      <c r="BT1196" s="53"/>
      <c r="BU1196" s="53"/>
      <c r="BV1196" s="53"/>
      <c r="BW1196" s="53"/>
      <c r="BX1196" s="53">
        <f>ROUND(SUMIF(AA1191:AA1194,"=52146028",FQ1191:FQ1194),2)</f>
        <v>0</v>
      </c>
      <c r="BY1196" s="53">
        <f>ROUND(SUMIF(AA1191:AA1194,"=52146028",FR1191:FR1194),2)</f>
        <v>0</v>
      </c>
      <c r="BZ1196" s="53">
        <f>ROUND(SUMIF(AA1191:AA1194,"=52146028",GL1191:GL1194),2)</f>
        <v>0</v>
      </c>
      <c r="CA1196" s="53">
        <f>ROUND(SUMIF(AA1191:AA1194,"=52146028",GM1191:GM1194),2)</f>
        <v>29324.97</v>
      </c>
      <c r="CB1196" s="53">
        <f>ROUND(SUMIF(AA1191:AA1194,"=52146028",GN1191:GN1194),2)</f>
        <v>0</v>
      </c>
      <c r="CC1196" s="53">
        <f>ROUND(SUMIF(AA1191:AA1194,"=52146028",GO1191:GO1194),2)</f>
        <v>0</v>
      </c>
      <c r="CD1196" s="53">
        <f>ROUND(SUMIF(AA1191:AA1194,"=52146028",GP1191:GP1194),2)</f>
        <v>29324.97</v>
      </c>
      <c r="CE1196" s="53">
        <f>AC1196-BX1196</f>
        <v>11491</v>
      </c>
      <c r="CF1196" s="53">
        <f>AC1196-BY1196</f>
        <v>11491</v>
      </c>
      <c r="CG1196" s="53">
        <f>BX1196-BZ1196</f>
        <v>0</v>
      </c>
      <c r="CH1196" s="53">
        <f>AC1196-BX1196-BY1196+BZ1196</f>
        <v>11491</v>
      </c>
      <c r="CI1196" s="53">
        <f>BY1196-BZ1196</f>
        <v>0</v>
      </c>
      <c r="CJ1196" s="53">
        <f>ROUND(SUMIF(AA1191:AA1194,"=52146028",GX1191:GX1194),2)</f>
        <v>0</v>
      </c>
      <c r="CK1196" s="53">
        <f>ROUND(SUMIF(AA1191:AA1194,"=52146028",GY1191:GY1194),2)</f>
        <v>0</v>
      </c>
      <c r="CL1196" s="53">
        <f>ROUND(SUMIF(AA1191:AA1194,"=52146028",GZ1191:GZ1194),2)</f>
        <v>0</v>
      </c>
      <c r="CM1196" s="53">
        <f>ROUND(SUMIF(AA1191:AA1194,"=52146028",HD1191:HD1194),2)</f>
        <v>0</v>
      </c>
      <c r="CN1196" s="53"/>
      <c r="CO1196" s="53"/>
      <c r="CP1196" s="53"/>
      <c r="CQ1196" s="53"/>
      <c r="CR1196" s="53"/>
      <c r="CS1196" s="53"/>
      <c r="CT1196" s="53"/>
      <c r="CU1196" s="53"/>
      <c r="CV1196" s="53"/>
      <c r="CW1196" s="53"/>
      <c r="CX1196" s="53"/>
      <c r="CY1196" s="53"/>
      <c r="CZ1196" s="53"/>
      <c r="DA1196" s="53"/>
      <c r="DB1196" s="53"/>
      <c r="DC1196" s="53"/>
      <c r="DD1196" s="53"/>
      <c r="DE1196" s="53"/>
      <c r="DF1196" s="53"/>
      <c r="DG1196" s="54"/>
      <c r="DH1196" s="54"/>
      <c r="DI1196" s="54"/>
      <c r="DJ1196" s="54"/>
      <c r="DK1196" s="54"/>
      <c r="DL1196" s="54"/>
      <c r="DM1196" s="54"/>
      <c r="DN1196" s="54"/>
      <c r="DO1196" s="54"/>
      <c r="DP1196" s="54"/>
      <c r="DQ1196" s="54"/>
      <c r="DR1196" s="54"/>
      <c r="DS1196" s="54"/>
      <c r="DT1196" s="54"/>
      <c r="DU1196" s="54"/>
      <c r="DV1196" s="54"/>
      <c r="DW1196" s="54"/>
      <c r="DX1196" s="54"/>
      <c r="DY1196" s="54"/>
      <c r="DZ1196" s="54"/>
      <c r="EA1196" s="54"/>
      <c r="EB1196" s="54"/>
      <c r="EC1196" s="54"/>
      <c r="ED1196" s="54"/>
      <c r="EE1196" s="54"/>
      <c r="EF1196" s="54"/>
      <c r="EG1196" s="54"/>
      <c r="EH1196" s="54"/>
      <c r="EI1196" s="54"/>
      <c r="EJ1196" s="54"/>
      <c r="EK1196" s="54"/>
      <c r="EL1196" s="54"/>
      <c r="EM1196" s="54"/>
      <c r="EN1196" s="54"/>
      <c r="EO1196" s="54"/>
      <c r="EP1196" s="54"/>
      <c r="EQ1196" s="54"/>
      <c r="ER1196" s="54"/>
      <c r="ES1196" s="54"/>
      <c r="ET1196" s="54"/>
      <c r="EU1196" s="54"/>
      <c r="EV1196" s="54"/>
      <c r="EW1196" s="54"/>
      <c r="EX1196" s="54"/>
      <c r="EY1196" s="54"/>
      <c r="EZ1196" s="54"/>
      <c r="FA1196" s="54"/>
      <c r="FB1196" s="54"/>
      <c r="FC1196" s="54"/>
      <c r="FD1196" s="54"/>
      <c r="FE1196" s="54"/>
      <c r="FF1196" s="54"/>
      <c r="FG1196" s="54"/>
      <c r="FH1196" s="54"/>
      <c r="FI1196" s="54"/>
      <c r="FJ1196" s="54"/>
      <c r="FK1196" s="54"/>
      <c r="FL1196" s="54"/>
      <c r="FM1196" s="54"/>
      <c r="FN1196" s="54"/>
      <c r="FO1196" s="54"/>
      <c r="FP1196" s="54"/>
      <c r="FQ1196" s="54"/>
      <c r="FR1196" s="54"/>
      <c r="FS1196" s="54"/>
      <c r="FT1196" s="54"/>
      <c r="FU1196" s="54"/>
      <c r="FV1196" s="54"/>
      <c r="FW1196" s="54"/>
      <c r="FX1196" s="54"/>
      <c r="FY1196" s="54"/>
      <c r="FZ1196" s="54"/>
      <c r="GA1196" s="54"/>
      <c r="GB1196" s="54"/>
      <c r="GC1196" s="54"/>
      <c r="GD1196" s="54"/>
      <c r="GE1196" s="54"/>
      <c r="GF1196" s="54"/>
      <c r="GG1196" s="54"/>
      <c r="GH1196" s="54"/>
      <c r="GI1196" s="54"/>
      <c r="GJ1196" s="54"/>
      <c r="GK1196" s="54"/>
      <c r="GL1196" s="54"/>
      <c r="GM1196" s="54"/>
      <c r="GN1196" s="54"/>
      <c r="GO1196" s="54"/>
      <c r="GP1196" s="54"/>
      <c r="GQ1196" s="54"/>
      <c r="GR1196" s="54"/>
      <c r="GS1196" s="54"/>
      <c r="GT1196" s="54"/>
      <c r="GU1196" s="54"/>
      <c r="GV1196" s="54"/>
      <c r="GW1196" s="54"/>
      <c r="GX1196" s="54">
        <v>0</v>
      </c>
    </row>
    <row r="1198" spans="1:245">
      <c r="A1198" s="55">
        <v>50</v>
      </c>
      <c r="B1198" s="55">
        <v>0</v>
      </c>
      <c r="C1198" s="55">
        <v>0</v>
      </c>
      <c r="D1198" s="55">
        <v>1</v>
      </c>
      <c r="E1198" s="55">
        <v>201</v>
      </c>
      <c r="F1198" s="55">
        <f>ROUND(Source!O1196,O1198)</f>
        <v>24513.5</v>
      </c>
      <c r="G1198" s="55" t="s">
        <v>162</v>
      </c>
      <c r="H1198" s="55" t="s">
        <v>163</v>
      </c>
      <c r="I1198" s="55"/>
      <c r="J1198" s="55"/>
      <c r="K1198" s="55">
        <v>201</v>
      </c>
      <c r="L1198" s="55">
        <v>1</v>
      </c>
      <c r="M1198" s="55">
        <v>3</v>
      </c>
      <c r="N1198" s="55"/>
      <c r="O1198" s="55">
        <v>2</v>
      </c>
      <c r="P1198" s="55"/>
      <c r="Q1198" s="55"/>
      <c r="R1198" s="55"/>
      <c r="S1198" s="55"/>
      <c r="T1198" s="55"/>
      <c r="U1198" s="55"/>
      <c r="V1198" s="55"/>
      <c r="W1198" s="55">
        <v>24513.5</v>
      </c>
      <c r="X1198" s="55">
        <v>1</v>
      </c>
      <c r="Y1198" s="55">
        <v>24513.5</v>
      </c>
      <c r="Z1198" s="55"/>
      <c r="AA1198" s="55"/>
      <c r="AB1198" s="55"/>
    </row>
    <row r="1199" spans="1:245">
      <c r="A1199" s="55">
        <v>50</v>
      </c>
      <c r="B1199" s="55">
        <v>0</v>
      </c>
      <c r="C1199" s="55">
        <v>0</v>
      </c>
      <c r="D1199" s="55">
        <v>1</v>
      </c>
      <c r="E1199" s="55">
        <v>202</v>
      </c>
      <c r="F1199" s="55">
        <f>ROUND(Source!P1196,O1199)</f>
        <v>11491</v>
      </c>
      <c r="G1199" s="55" t="s">
        <v>164</v>
      </c>
      <c r="H1199" s="55" t="s">
        <v>165</v>
      </c>
      <c r="I1199" s="55"/>
      <c r="J1199" s="55"/>
      <c r="K1199" s="55">
        <v>202</v>
      </c>
      <c r="L1199" s="55">
        <v>2</v>
      </c>
      <c r="M1199" s="55">
        <v>3</v>
      </c>
      <c r="N1199" s="55"/>
      <c r="O1199" s="55">
        <v>2</v>
      </c>
      <c r="P1199" s="55"/>
      <c r="Q1199" s="55"/>
      <c r="R1199" s="55"/>
      <c r="S1199" s="55"/>
      <c r="T1199" s="55"/>
      <c r="U1199" s="55"/>
      <c r="V1199" s="55"/>
      <c r="W1199" s="55">
        <v>11491</v>
      </c>
      <c r="X1199" s="55">
        <v>1</v>
      </c>
      <c r="Y1199" s="55">
        <v>11491</v>
      </c>
      <c r="Z1199" s="55"/>
      <c r="AA1199" s="55"/>
      <c r="AB1199" s="55"/>
    </row>
    <row r="1200" spans="1:245">
      <c r="A1200" s="55">
        <v>50</v>
      </c>
      <c r="B1200" s="55">
        <v>0</v>
      </c>
      <c r="C1200" s="55">
        <v>0</v>
      </c>
      <c r="D1200" s="55">
        <v>1</v>
      </c>
      <c r="E1200" s="55">
        <v>222</v>
      </c>
      <c r="F1200" s="55">
        <f>ROUND(Source!AO1196,O1200)</f>
        <v>0</v>
      </c>
      <c r="G1200" s="55" t="s">
        <v>166</v>
      </c>
      <c r="H1200" s="55" t="s">
        <v>167</v>
      </c>
      <c r="I1200" s="55"/>
      <c r="J1200" s="55"/>
      <c r="K1200" s="55">
        <v>222</v>
      </c>
      <c r="L1200" s="55">
        <v>3</v>
      </c>
      <c r="M1200" s="55">
        <v>3</v>
      </c>
      <c r="N1200" s="55"/>
      <c r="O1200" s="55">
        <v>2</v>
      </c>
      <c r="P1200" s="55"/>
      <c r="Q1200" s="55"/>
      <c r="R1200" s="55"/>
      <c r="S1200" s="55"/>
      <c r="T1200" s="55"/>
      <c r="U1200" s="55"/>
      <c r="V1200" s="55"/>
      <c r="W1200" s="55">
        <v>0</v>
      </c>
      <c r="X1200" s="55">
        <v>1</v>
      </c>
      <c r="Y1200" s="55">
        <v>0</v>
      </c>
      <c r="Z1200" s="55"/>
      <c r="AA1200" s="55"/>
      <c r="AB1200" s="55"/>
    </row>
    <row r="1201" spans="1:28">
      <c r="A1201" s="55">
        <v>50</v>
      </c>
      <c r="B1201" s="55">
        <v>0</v>
      </c>
      <c r="C1201" s="55">
        <v>0</v>
      </c>
      <c r="D1201" s="55">
        <v>1</v>
      </c>
      <c r="E1201" s="55">
        <v>225</v>
      </c>
      <c r="F1201" s="55">
        <f>ROUND(Source!AV1196,O1201)</f>
        <v>11491</v>
      </c>
      <c r="G1201" s="55" t="s">
        <v>168</v>
      </c>
      <c r="H1201" s="55" t="s">
        <v>169</v>
      </c>
      <c r="I1201" s="55"/>
      <c r="J1201" s="55"/>
      <c r="K1201" s="55">
        <v>225</v>
      </c>
      <c r="L1201" s="55">
        <v>4</v>
      </c>
      <c r="M1201" s="55">
        <v>3</v>
      </c>
      <c r="N1201" s="55"/>
      <c r="O1201" s="55">
        <v>2</v>
      </c>
      <c r="P1201" s="55"/>
      <c r="Q1201" s="55"/>
      <c r="R1201" s="55"/>
      <c r="S1201" s="55"/>
      <c r="T1201" s="55"/>
      <c r="U1201" s="55"/>
      <c r="V1201" s="55"/>
      <c r="W1201" s="55">
        <v>11491</v>
      </c>
      <c r="X1201" s="55">
        <v>1</v>
      </c>
      <c r="Y1201" s="55">
        <v>11491</v>
      </c>
      <c r="Z1201" s="55"/>
      <c r="AA1201" s="55"/>
      <c r="AB1201" s="55"/>
    </row>
    <row r="1202" spans="1:28">
      <c r="A1202" s="55">
        <v>50</v>
      </c>
      <c r="B1202" s="55">
        <v>0</v>
      </c>
      <c r="C1202" s="55">
        <v>0</v>
      </c>
      <c r="D1202" s="55">
        <v>1</v>
      </c>
      <c r="E1202" s="55">
        <v>226</v>
      </c>
      <c r="F1202" s="55">
        <f>ROUND(Source!AW1196,O1202)</f>
        <v>11491</v>
      </c>
      <c r="G1202" s="55" t="s">
        <v>170</v>
      </c>
      <c r="H1202" s="55" t="s">
        <v>171</v>
      </c>
      <c r="I1202" s="55"/>
      <c r="J1202" s="55"/>
      <c r="K1202" s="55">
        <v>226</v>
      </c>
      <c r="L1202" s="55">
        <v>5</v>
      </c>
      <c r="M1202" s="55">
        <v>3</v>
      </c>
      <c r="N1202" s="55"/>
      <c r="O1202" s="55">
        <v>2</v>
      </c>
      <c r="P1202" s="55"/>
      <c r="Q1202" s="55"/>
      <c r="R1202" s="55"/>
      <c r="S1202" s="55"/>
      <c r="T1202" s="55"/>
      <c r="U1202" s="55"/>
      <c r="V1202" s="55"/>
      <c r="W1202" s="55">
        <v>11491</v>
      </c>
      <c r="X1202" s="55">
        <v>1</v>
      </c>
      <c r="Y1202" s="55">
        <v>11491</v>
      </c>
      <c r="Z1202" s="55"/>
      <c r="AA1202" s="55"/>
      <c r="AB1202" s="55"/>
    </row>
    <row r="1203" spans="1:28">
      <c r="A1203" s="55">
        <v>50</v>
      </c>
      <c r="B1203" s="55">
        <v>0</v>
      </c>
      <c r="C1203" s="55">
        <v>0</v>
      </c>
      <c r="D1203" s="55">
        <v>1</v>
      </c>
      <c r="E1203" s="55">
        <v>227</v>
      </c>
      <c r="F1203" s="55">
        <f>ROUND(Source!AX1196,O1203)</f>
        <v>0</v>
      </c>
      <c r="G1203" s="55" t="s">
        <v>172</v>
      </c>
      <c r="H1203" s="55" t="s">
        <v>173</v>
      </c>
      <c r="I1203" s="55"/>
      <c r="J1203" s="55"/>
      <c r="K1203" s="55">
        <v>227</v>
      </c>
      <c r="L1203" s="55">
        <v>6</v>
      </c>
      <c r="M1203" s="55">
        <v>3</v>
      </c>
      <c r="N1203" s="55"/>
      <c r="O1203" s="55">
        <v>2</v>
      </c>
      <c r="P1203" s="55"/>
      <c r="Q1203" s="55"/>
      <c r="R1203" s="55"/>
      <c r="S1203" s="55"/>
      <c r="T1203" s="55"/>
      <c r="U1203" s="55"/>
      <c r="V1203" s="55"/>
      <c r="W1203" s="55">
        <v>0</v>
      </c>
      <c r="X1203" s="55">
        <v>1</v>
      </c>
      <c r="Y1203" s="55">
        <v>0</v>
      </c>
      <c r="Z1203" s="55"/>
      <c r="AA1203" s="55"/>
      <c r="AB1203" s="55"/>
    </row>
    <row r="1204" spans="1:28">
      <c r="A1204" s="55">
        <v>50</v>
      </c>
      <c r="B1204" s="55">
        <v>0</v>
      </c>
      <c r="C1204" s="55">
        <v>0</v>
      </c>
      <c r="D1204" s="55">
        <v>1</v>
      </c>
      <c r="E1204" s="55">
        <v>228</v>
      </c>
      <c r="F1204" s="55">
        <f>ROUND(Source!AY1196,O1204)</f>
        <v>11491</v>
      </c>
      <c r="G1204" s="55" t="s">
        <v>174</v>
      </c>
      <c r="H1204" s="55" t="s">
        <v>175</v>
      </c>
      <c r="I1204" s="55"/>
      <c r="J1204" s="55"/>
      <c r="K1204" s="55">
        <v>228</v>
      </c>
      <c r="L1204" s="55">
        <v>7</v>
      </c>
      <c r="M1204" s="55">
        <v>3</v>
      </c>
      <c r="N1204" s="55"/>
      <c r="O1204" s="55">
        <v>2</v>
      </c>
      <c r="P1204" s="55"/>
      <c r="Q1204" s="55"/>
      <c r="R1204" s="55"/>
      <c r="S1204" s="55"/>
      <c r="T1204" s="55"/>
      <c r="U1204" s="55"/>
      <c r="V1204" s="55"/>
      <c r="W1204" s="55">
        <v>11491</v>
      </c>
      <c r="X1204" s="55">
        <v>1</v>
      </c>
      <c r="Y1204" s="55">
        <v>11491</v>
      </c>
      <c r="Z1204" s="55"/>
      <c r="AA1204" s="55"/>
      <c r="AB1204" s="55"/>
    </row>
    <row r="1205" spans="1:28">
      <c r="A1205" s="55">
        <v>50</v>
      </c>
      <c r="B1205" s="55">
        <v>0</v>
      </c>
      <c r="C1205" s="55">
        <v>0</v>
      </c>
      <c r="D1205" s="55">
        <v>1</v>
      </c>
      <c r="E1205" s="55">
        <v>216</v>
      </c>
      <c r="F1205" s="55">
        <f>ROUND(Source!AP1196,O1205)</f>
        <v>0</v>
      </c>
      <c r="G1205" s="55" t="s">
        <v>176</v>
      </c>
      <c r="H1205" s="55" t="s">
        <v>177</v>
      </c>
      <c r="I1205" s="55"/>
      <c r="J1205" s="55"/>
      <c r="K1205" s="55">
        <v>216</v>
      </c>
      <c r="L1205" s="55">
        <v>8</v>
      </c>
      <c r="M1205" s="55">
        <v>3</v>
      </c>
      <c r="N1205" s="55"/>
      <c r="O1205" s="55">
        <v>2</v>
      </c>
      <c r="P1205" s="55"/>
      <c r="Q1205" s="55"/>
      <c r="R1205" s="55"/>
      <c r="S1205" s="55"/>
      <c r="T1205" s="55"/>
      <c r="U1205" s="55"/>
      <c r="V1205" s="55"/>
      <c r="W1205" s="55">
        <v>0</v>
      </c>
      <c r="X1205" s="55">
        <v>1</v>
      </c>
      <c r="Y1205" s="55">
        <v>0</v>
      </c>
      <c r="Z1205" s="55"/>
      <c r="AA1205" s="55"/>
      <c r="AB1205" s="55"/>
    </row>
    <row r="1206" spans="1:28">
      <c r="A1206" s="55">
        <v>50</v>
      </c>
      <c r="B1206" s="55">
        <v>0</v>
      </c>
      <c r="C1206" s="55">
        <v>0</v>
      </c>
      <c r="D1206" s="55">
        <v>1</v>
      </c>
      <c r="E1206" s="55">
        <v>223</v>
      </c>
      <c r="F1206" s="55">
        <f>ROUND(Source!AQ1196,O1206)</f>
        <v>0</v>
      </c>
      <c r="G1206" s="55" t="s">
        <v>178</v>
      </c>
      <c r="H1206" s="55" t="s">
        <v>179</v>
      </c>
      <c r="I1206" s="55"/>
      <c r="J1206" s="55"/>
      <c r="K1206" s="55">
        <v>223</v>
      </c>
      <c r="L1206" s="55">
        <v>9</v>
      </c>
      <c r="M1206" s="55">
        <v>3</v>
      </c>
      <c r="N1206" s="55"/>
      <c r="O1206" s="55">
        <v>2</v>
      </c>
      <c r="P1206" s="55"/>
      <c r="Q1206" s="55"/>
      <c r="R1206" s="55"/>
      <c r="S1206" s="55"/>
      <c r="T1206" s="55"/>
      <c r="U1206" s="55"/>
      <c r="V1206" s="55"/>
      <c r="W1206" s="55">
        <v>0</v>
      </c>
      <c r="X1206" s="55">
        <v>1</v>
      </c>
      <c r="Y1206" s="55">
        <v>0</v>
      </c>
      <c r="Z1206" s="55"/>
      <c r="AA1206" s="55"/>
      <c r="AB1206" s="55"/>
    </row>
    <row r="1207" spans="1:28">
      <c r="A1207" s="55">
        <v>50</v>
      </c>
      <c r="B1207" s="55">
        <v>0</v>
      </c>
      <c r="C1207" s="55">
        <v>0</v>
      </c>
      <c r="D1207" s="55">
        <v>1</v>
      </c>
      <c r="E1207" s="55">
        <v>229</v>
      </c>
      <c r="F1207" s="55">
        <f>ROUND(Source!AZ1196,O1207)</f>
        <v>0</v>
      </c>
      <c r="G1207" s="55" t="s">
        <v>180</v>
      </c>
      <c r="H1207" s="55" t="s">
        <v>181</v>
      </c>
      <c r="I1207" s="55"/>
      <c r="J1207" s="55"/>
      <c r="K1207" s="55">
        <v>229</v>
      </c>
      <c r="L1207" s="55">
        <v>10</v>
      </c>
      <c r="M1207" s="55">
        <v>3</v>
      </c>
      <c r="N1207" s="55"/>
      <c r="O1207" s="55">
        <v>2</v>
      </c>
      <c r="P1207" s="55"/>
      <c r="Q1207" s="55"/>
      <c r="R1207" s="55"/>
      <c r="S1207" s="55"/>
      <c r="T1207" s="55"/>
      <c r="U1207" s="55"/>
      <c r="V1207" s="55"/>
      <c r="W1207" s="55">
        <v>0</v>
      </c>
      <c r="X1207" s="55">
        <v>1</v>
      </c>
      <c r="Y1207" s="55">
        <v>0</v>
      </c>
      <c r="Z1207" s="55"/>
      <c r="AA1207" s="55"/>
      <c r="AB1207" s="55"/>
    </row>
    <row r="1208" spans="1:28">
      <c r="A1208" s="55">
        <v>50</v>
      </c>
      <c r="B1208" s="55">
        <v>0</v>
      </c>
      <c r="C1208" s="55">
        <v>0</v>
      </c>
      <c r="D1208" s="55">
        <v>1</v>
      </c>
      <c r="E1208" s="55">
        <v>203</v>
      </c>
      <c r="F1208" s="55">
        <f>ROUND(Source!Q1196,O1208)</f>
        <v>10059.700000000001</v>
      </c>
      <c r="G1208" s="55" t="s">
        <v>182</v>
      </c>
      <c r="H1208" s="55" t="s">
        <v>183</v>
      </c>
      <c r="I1208" s="55"/>
      <c r="J1208" s="55"/>
      <c r="K1208" s="55">
        <v>203</v>
      </c>
      <c r="L1208" s="55">
        <v>11</v>
      </c>
      <c r="M1208" s="55">
        <v>3</v>
      </c>
      <c r="N1208" s="55"/>
      <c r="O1208" s="55">
        <v>2</v>
      </c>
      <c r="P1208" s="55"/>
      <c r="Q1208" s="55"/>
      <c r="R1208" s="55"/>
      <c r="S1208" s="55"/>
      <c r="T1208" s="55"/>
      <c r="U1208" s="55"/>
      <c r="V1208" s="55"/>
      <c r="W1208" s="55">
        <v>10059.700000000001</v>
      </c>
      <c r="X1208" s="55">
        <v>1</v>
      </c>
      <c r="Y1208" s="55">
        <v>10059.700000000001</v>
      </c>
      <c r="Z1208" s="55"/>
      <c r="AA1208" s="55"/>
      <c r="AB1208" s="55"/>
    </row>
    <row r="1209" spans="1:28">
      <c r="A1209" s="55">
        <v>50</v>
      </c>
      <c r="B1209" s="55">
        <v>0</v>
      </c>
      <c r="C1209" s="55">
        <v>0</v>
      </c>
      <c r="D1209" s="55">
        <v>1</v>
      </c>
      <c r="E1209" s="55">
        <v>231</v>
      </c>
      <c r="F1209" s="55">
        <f>ROUND(Source!BB1196,O1209)</f>
        <v>0</v>
      </c>
      <c r="G1209" s="55" t="s">
        <v>184</v>
      </c>
      <c r="H1209" s="55" t="s">
        <v>185</v>
      </c>
      <c r="I1209" s="55"/>
      <c r="J1209" s="55"/>
      <c r="K1209" s="55">
        <v>231</v>
      </c>
      <c r="L1209" s="55">
        <v>12</v>
      </c>
      <c r="M1209" s="55">
        <v>3</v>
      </c>
      <c r="N1209" s="55"/>
      <c r="O1209" s="55">
        <v>2</v>
      </c>
      <c r="P1209" s="55"/>
      <c r="Q1209" s="55"/>
      <c r="R1209" s="55"/>
      <c r="S1209" s="55"/>
      <c r="T1209" s="55"/>
      <c r="U1209" s="55"/>
      <c r="V1209" s="55"/>
      <c r="W1209" s="55">
        <v>0</v>
      </c>
      <c r="X1209" s="55">
        <v>1</v>
      </c>
      <c r="Y1209" s="55">
        <v>0</v>
      </c>
      <c r="Z1209" s="55"/>
      <c r="AA1209" s="55"/>
      <c r="AB1209" s="55"/>
    </row>
    <row r="1210" spans="1:28">
      <c r="A1210" s="55">
        <v>50</v>
      </c>
      <c r="B1210" s="55">
        <v>0</v>
      </c>
      <c r="C1210" s="55">
        <v>0</v>
      </c>
      <c r="D1210" s="55">
        <v>1</v>
      </c>
      <c r="E1210" s="55">
        <v>204</v>
      </c>
      <c r="F1210" s="55">
        <f>ROUND(Source!R1196,O1210)</f>
        <v>5529.84</v>
      </c>
      <c r="G1210" s="55" t="s">
        <v>186</v>
      </c>
      <c r="H1210" s="55" t="s">
        <v>187</v>
      </c>
      <c r="I1210" s="55"/>
      <c r="J1210" s="55"/>
      <c r="K1210" s="55">
        <v>204</v>
      </c>
      <c r="L1210" s="55">
        <v>13</v>
      </c>
      <c r="M1210" s="55">
        <v>3</v>
      </c>
      <c r="N1210" s="55"/>
      <c r="O1210" s="55">
        <v>2</v>
      </c>
      <c r="P1210" s="55"/>
      <c r="Q1210" s="55"/>
      <c r="R1210" s="55"/>
      <c r="S1210" s="55"/>
      <c r="T1210" s="55"/>
      <c r="U1210" s="55"/>
      <c r="V1210" s="55"/>
      <c r="W1210" s="55">
        <v>5529.84</v>
      </c>
      <c r="X1210" s="55">
        <v>1</v>
      </c>
      <c r="Y1210" s="55">
        <v>5529.84</v>
      </c>
      <c r="Z1210" s="55"/>
      <c r="AA1210" s="55"/>
      <c r="AB1210" s="55"/>
    </row>
    <row r="1211" spans="1:28">
      <c r="A1211" s="55">
        <v>50</v>
      </c>
      <c r="B1211" s="55">
        <v>0</v>
      </c>
      <c r="C1211" s="55">
        <v>0</v>
      </c>
      <c r="D1211" s="55">
        <v>1</v>
      </c>
      <c r="E1211" s="55">
        <v>205</v>
      </c>
      <c r="F1211" s="55">
        <f>ROUND(Source!S1196,O1211)</f>
        <v>2962.8</v>
      </c>
      <c r="G1211" s="55" t="s">
        <v>188</v>
      </c>
      <c r="H1211" s="55" t="s">
        <v>189</v>
      </c>
      <c r="I1211" s="55"/>
      <c r="J1211" s="55"/>
      <c r="K1211" s="55">
        <v>205</v>
      </c>
      <c r="L1211" s="55">
        <v>14</v>
      </c>
      <c r="M1211" s="55">
        <v>3</v>
      </c>
      <c r="N1211" s="55"/>
      <c r="O1211" s="55">
        <v>2</v>
      </c>
      <c r="P1211" s="55"/>
      <c r="Q1211" s="55"/>
      <c r="R1211" s="55"/>
      <c r="S1211" s="55"/>
      <c r="T1211" s="55"/>
      <c r="U1211" s="55"/>
      <c r="V1211" s="55"/>
      <c r="W1211" s="55">
        <v>2962.8</v>
      </c>
      <c r="X1211" s="55">
        <v>1</v>
      </c>
      <c r="Y1211" s="55">
        <v>2962.8</v>
      </c>
      <c r="Z1211" s="55"/>
      <c r="AA1211" s="55"/>
      <c r="AB1211" s="55"/>
    </row>
    <row r="1212" spans="1:28">
      <c r="A1212" s="55">
        <v>50</v>
      </c>
      <c r="B1212" s="55">
        <v>0</v>
      </c>
      <c r="C1212" s="55">
        <v>0</v>
      </c>
      <c r="D1212" s="55">
        <v>1</v>
      </c>
      <c r="E1212" s="55">
        <v>232</v>
      </c>
      <c r="F1212" s="55">
        <f>ROUND(Source!BC1196,O1212)</f>
        <v>0</v>
      </c>
      <c r="G1212" s="55" t="s">
        <v>190</v>
      </c>
      <c r="H1212" s="55" t="s">
        <v>191</v>
      </c>
      <c r="I1212" s="55"/>
      <c r="J1212" s="55"/>
      <c r="K1212" s="55">
        <v>232</v>
      </c>
      <c r="L1212" s="55">
        <v>15</v>
      </c>
      <c r="M1212" s="55">
        <v>3</v>
      </c>
      <c r="N1212" s="55"/>
      <c r="O1212" s="55">
        <v>2</v>
      </c>
      <c r="P1212" s="55"/>
      <c r="Q1212" s="55"/>
      <c r="R1212" s="55"/>
      <c r="S1212" s="55"/>
      <c r="T1212" s="55"/>
      <c r="U1212" s="55"/>
      <c r="V1212" s="55"/>
      <c r="W1212" s="55">
        <v>0</v>
      </c>
      <c r="X1212" s="55">
        <v>1</v>
      </c>
      <c r="Y1212" s="55">
        <v>0</v>
      </c>
      <c r="Z1212" s="55"/>
      <c r="AA1212" s="55"/>
      <c r="AB1212" s="55"/>
    </row>
    <row r="1213" spans="1:28">
      <c r="A1213" s="55">
        <v>50</v>
      </c>
      <c r="B1213" s="55">
        <v>0</v>
      </c>
      <c r="C1213" s="55">
        <v>0</v>
      </c>
      <c r="D1213" s="55">
        <v>1</v>
      </c>
      <c r="E1213" s="55">
        <v>214</v>
      </c>
      <c r="F1213" s="55">
        <f>ROUND(Source!AS1196,O1213)</f>
        <v>0</v>
      </c>
      <c r="G1213" s="55" t="s">
        <v>192</v>
      </c>
      <c r="H1213" s="55" t="s">
        <v>193</v>
      </c>
      <c r="I1213" s="55"/>
      <c r="J1213" s="55"/>
      <c r="K1213" s="55">
        <v>214</v>
      </c>
      <c r="L1213" s="55">
        <v>16</v>
      </c>
      <c r="M1213" s="55">
        <v>3</v>
      </c>
      <c r="N1213" s="55"/>
      <c r="O1213" s="55">
        <v>2</v>
      </c>
      <c r="P1213" s="55"/>
      <c r="Q1213" s="55"/>
      <c r="R1213" s="55"/>
      <c r="S1213" s="55"/>
      <c r="T1213" s="55"/>
      <c r="U1213" s="55"/>
      <c r="V1213" s="55"/>
      <c r="W1213" s="55">
        <v>0</v>
      </c>
      <c r="X1213" s="55">
        <v>1</v>
      </c>
      <c r="Y1213" s="55">
        <v>0</v>
      </c>
      <c r="Z1213" s="55"/>
      <c r="AA1213" s="55"/>
      <c r="AB1213" s="55"/>
    </row>
    <row r="1214" spans="1:28">
      <c r="A1214" s="55">
        <v>50</v>
      </c>
      <c r="B1214" s="55">
        <v>0</v>
      </c>
      <c r="C1214" s="55">
        <v>0</v>
      </c>
      <c r="D1214" s="55">
        <v>1</v>
      </c>
      <c r="E1214" s="55">
        <v>215</v>
      </c>
      <c r="F1214" s="55">
        <f>ROUND(Source!AT1196,O1214)</f>
        <v>0</v>
      </c>
      <c r="G1214" s="55" t="s">
        <v>194</v>
      </c>
      <c r="H1214" s="55" t="s">
        <v>195</v>
      </c>
      <c r="I1214" s="55"/>
      <c r="J1214" s="55"/>
      <c r="K1214" s="55">
        <v>215</v>
      </c>
      <c r="L1214" s="55">
        <v>17</v>
      </c>
      <c r="M1214" s="55">
        <v>3</v>
      </c>
      <c r="N1214" s="55"/>
      <c r="O1214" s="55">
        <v>2</v>
      </c>
      <c r="P1214" s="55"/>
      <c r="Q1214" s="55"/>
      <c r="R1214" s="55"/>
      <c r="S1214" s="55"/>
      <c r="T1214" s="55"/>
      <c r="U1214" s="55"/>
      <c r="V1214" s="55"/>
      <c r="W1214" s="55">
        <v>0</v>
      </c>
      <c r="X1214" s="55">
        <v>1</v>
      </c>
      <c r="Y1214" s="55">
        <v>0</v>
      </c>
      <c r="Z1214" s="55"/>
      <c r="AA1214" s="55"/>
      <c r="AB1214" s="55"/>
    </row>
    <row r="1215" spans="1:28">
      <c r="A1215" s="55">
        <v>50</v>
      </c>
      <c r="B1215" s="55">
        <v>0</v>
      </c>
      <c r="C1215" s="55">
        <v>0</v>
      </c>
      <c r="D1215" s="55">
        <v>1</v>
      </c>
      <c r="E1215" s="55">
        <v>217</v>
      </c>
      <c r="F1215" s="55">
        <f>ROUND(Source!AU1196,O1215)</f>
        <v>29324.97</v>
      </c>
      <c r="G1215" s="55" t="s">
        <v>196</v>
      </c>
      <c r="H1215" s="55" t="s">
        <v>197</v>
      </c>
      <c r="I1215" s="55"/>
      <c r="J1215" s="55"/>
      <c r="K1215" s="55">
        <v>217</v>
      </c>
      <c r="L1215" s="55">
        <v>18</v>
      </c>
      <c r="M1215" s="55">
        <v>3</v>
      </c>
      <c r="N1215" s="55"/>
      <c r="O1215" s="55">
        <v>2</v>
      </c>
      <c r="P1215" s="55"/>
      <c r="Q1215" s="55"/>
      <c r="R1215" s="55"/>
      <c r="S1215" s="55"/>
      <c r="T1215" s="55"/>
      <c r="U1215" s="55"/>
      <c r="V1215" s="55"/>
      <c r="W1215" s="55">
        <v>29324.97</v>
      </c>
      <c r="X1215" s="55">
        <v>1</v>
      </c>
      <c r="Y1215" s="55">
        <v>29324.97</v>
      </c>
      <c r="Z1215" s="55"/>
      <c r="AA1215" s="55"/>
      <c r="AB1215" s="55"/>
    </row>
    <row r="1216" spans="1:28">
      <c r="A1216" s="55">
        <v>50</v>
      </c>
      <c r="B1216" s="55">
        <v>0</v>
      </c>
      <c r="C1216" s="55">
        <v>0</v>
      </c>
      <c r="D1216" s="55">
        <v>1</v>
      </c>
      <c r="E1216" s="55">
        <v>230</v>
      </c>
      <c r="F1216" s="55">
        <f>ROUND(Source!BA1196,O1216)</f>
        <v>0</v>
      </c>
      <c r="G1216" s="55" t="s">
        <v>198</v>
      </c>
      <c r="H1216" s="55" t="s">
        <v>199</v>
      </c>
      <c r="I1216" s="55"/>
      <c r="J1216" s="55"/>
      <c r="K1216" s="55">
        <v>230</v>
      </c>
      <c r="L1216" s="55">
        <v>19</v>
      </c>
      <c r="M1216" s="55">
        <v>3</v>
      </c>
      <c r="N1216" s="55"/>
      <c r="O1216" s="55">
        <v>2</v>
      </c>
      <c r="P1216" s="55"/>
      <c r="Q1216" s="55"/>
      <c r="R1216" s="55"/>
      <c r="S1216" s="55"/>
      <c r="T1216" s="55"/>
      <c r="U1216" s="55"/>
      <c r="V1216" s="55"/>
      <c r="W1216" s="55">
        <v>0</v>
      </c>
      <c r="X1216" s="55">
        <v>1</v>
      </c>
      <c r="Y1216" s="55">
        <v>0</v>
      </c>
      <c r="Z1216" s="55"/>
      <c r="AA1216" s="55"/>
      <c r="AB1216" s="55"/>
    </row>
    <row r="1217" spans="1:206">
      <c r="A1217" s="55">
        <v>50</v>
      </c>
      <c r="B1217" s="55">
        <v>0</v>
      </c>
      <c r="C1217" s="55">
        <v>0</v>
      </c>
      <c r="D1217" s="55">
        <v>1</v>
      </c>
      <c r="E1217" s="55">
        <v>206</v>
      </c>
      <c r="F1217" s="55">
        <f>ROUND(Source!T1196,O1217)</f>
        <v>0</v>
      </c>
      <c r="G1217" s="55" t="s">
        <v>200</v>
      </c>
      <c r="H1217" s="55" t="s">
        <v>201</v>
      </c>
      <c r="I1217" s="55"/>
      <c r="J1217" s="55"/>
      <c r="K1217" s="55">
        <v>206</v>
      </c>
      <c r="L1217" s="55">
        <v>20</v>
      </c>
      <c r="M1217" s="55">
        <v>3</v>
      </c>
      <c r="N1217" s="55"/>
      <c r="O1217" s="55">
        <v>2</v>
      </c>
      <c r="P1217" s="55"/>
      <c r="Q1217" s="55"/>
      <c r="R1217" s="55"/>
      <c r="S1217" s="55"/>
      <c r="T1217" s="55"/>
      <c r="U1217" s="55"/>
      <c r="V1217" s="55"/>
      <c r="W1217" s="55">
        <v>0</v>
      </c>
      <c r="X1217" s="55">
        <v>1</v>
      </c>
      <c r="Y1217" s="55">
        <v>0</v>
      </c>
      <c r="Z1217" s="55"/>
      <c r="AA1217" s="55"/>
      <c r="AB1217" s="55"/>
    </row>
    <row r="1218" spans="1:206">
      <c r="A1218" s="55">
        <v>50</v>
      </c>
      <c r="B1218" s="55">
        <v>0</v>
      </c>
      <c r="C1218" s="55">
        <v>0</v>
      </c>
      <c r="D1218" s="55">
        <v>1</v>
      </c>
      <c r="E1218" s="55">
        <v>207</v>
      </c>
      <c r="F1218" s="55">
        <f>Source!U1196</f>
        <v>13.200000000000001</v>
      </c>
      <c r="G1218" s="55" t="s">
        <v>202</v>
      </c>
      <c r="H1218" s="55" t="s">
        <v>203</v>
      </c>
      <c r="I1218" s="55"/>
      <c r="J1218" s="55"/>
      <c r="K1218" s="55">
        <v>207</v>
      </c>
      <c r="L1218" s="55">
        <v>21</v>
      </c>
      <c r="M1218" s="55">
        <v>3</v>
      </c>
      <c r="N1218" s="55"/>
      <c r="O1218" s="55">
        <v>-1</v>
      </c>
      <c r="P1218" s="55"/>
      <c r="Q1218" s="55"/>
      <c r="R1218" s="55"/>
      <c r="S1218" s="55"/>
      <c r="T1218" s="55"/>
      <c r="U1218" s="55"/>
      <c r="V1218" s="55"/>
      <c r="W1218" s="55">
        <v>13.2</v>
      </c>
      <c r="X1218" s="55">
        <v>1</v>
      </c>
      <c r="Y1218" s="55">
        <v>13.2</v>
      </c>
      <c r="Z1218" s="55"/>
      <c r="AA1218" s="55"/>
      <c r="AB1218" s="55"/>
    </row>
    <row r="1219" spans="1:206">
      <c r="A1219" s="55">
        <v>50</v>
      </c>
      <c r="B1219" s="55">
        <v>0</v>
      </c>
      <c r="C1219" s="55">
        <v>0</v>
      </c>
      <c r="D1219" s="55">
        <v>1</v>
      </c>
      <c r="E1219" s="55">
        <v>208</v>
      </c>
      <c r="F1219" s="55">
        <f>Source!V1196</f>
        <v>0</v>
      </c>
      <c r="G1219" s="55" t="s">
        <v>204</v>
      </c>
      <c r="H1219" s="55" t="s">
        <v>205</v>
      </c>
      <c r="I1219" s="55"/>
      <c r="J1219" s="55"/>
      <c r="K1219" s="55">
        <v>208</v>
      </c>
      <c r="L1219" s="55">
        <v>22</v>
      </c>
      <c r="M1219" s="55">
        <v>3</v>
      </c>
      <c r="N1219" s="55"/>
      <c r="O1219" s="55">
        <v>-1</v>
      </c>
      <c r="P1219" s="55"/>
      <c r="Q1219" s="55"/>
      <c r="R1219" s="55"/>
      <c r="S1219" s="55"/>
      <c r="T1219" s="55"/>
      <c r="U1219" s="55"/>
      <c r="V1219" s="55"/>
      <c r="W1219" s="55">
        <v>0</v>
      </c>
      <c r="X1219" s="55">
        <v>1</v>
      </c>
      <c r="Y1219" s="55">
        <v>0</v>
      </c>
      <c r="Z1219" s="55"/>
      <c r="AA1219" s="55"/>
      <c r="AB1219" s="55"/>
    </row>
    <row r="1220" spans="1:206">
      <c r="A1220" s="55">
        <v>50</v>
      </c>
      <c r="B1220" s="55">
        <v>0</v>
      </c>
      <c r="C1220" s="55">
        <v>0</v>
      </c>
      <c r="D1220" s="55">
        <v>1</v>
      </c>
      <c r="E1220" s="55">
        <v>209</v>
      </c>
      <c r="F1220" s="55">
        <f>ROUND(Source!W1196,O1220)</f>
        <v>0</v>
      </c>
      <c r="G1220" s="55" t="s">
        <v>206</v>
      </c>
      <c r="H1220" s="55" t="s">
        <v>207</v>
      </c>
      <c r="I1220" s="55"/>
      <c r="J1220" s="55"/>
      <c r="K1220" s="55">
        <v>209</v>
      </c>
      <c r="L1220" s="55">
        <v>23</v>
      </c>
      <c r="M1220" s="55">
        <v>3</v>
      </c>
      <c r="N1220" s="55"/>
      <c r="O1220" s="55">
        <v>2</v>
      </c>
      <c r="P1220" s="55"/>
      <c r="Q1220" s="55"/>
      <c r="R1220" s="55"/>
      <c r="S1220" s="55"/>
      <c r="T1220" s="55"/>
      <c r="U1220" s="55"/>
      <c r="V1220" s="55"/>
      <c r="W1220" s="55">
        <v>0</v>
      </c>
      <c r="X1220" s="55">
        <v>1</v>
      </c>
      <c r="Y1220" s="55">
        <v>0</v>
      </c>
      <c r="Z1220" s="55"/>
      <c r="AA1220" s="55"/>
      <c r="AB1220" s="55"/>
    </row>
    <row r="1221" spans="1:206">
      <c r="A1221" s="55">
        <v>50</v>
      </c>
      <c r="B1221" s="55">
        <v>0</v>
      </c>
      <c r="C1221" s="55">
        <v>0</v>
      </c>
      <c r="D1221" s="55">
        <v>1</v>
      </c>
      <c r="E1221" s="55">
        <v>233</v>
      </c>
      <c r="F1221" s="55">
        <f>ROUND(Source!BD1196,O1221)</f>
        <v>0</v>
      </c>
      <c r="G1221" s="55" t="s">
        <v>208</v>
      </c>
      <c r="H1221" s="55" t="s">
        <v>209</v>
      </c>
      <c r="I1221" s="55"/>
      <c r="J1221" s="55"/>
      <c r="K1221" s="55">
        <v>233</v>
      </c>
      <c r="L1221" s="55">
        <v>24</v>
      </c>
      <c r="M1221" s="55">
        <v>3</v>
      </c>
      <c r="N1221" s="55"/>
      <c r="O1221" s="55">
        <v>2</v>
      </c>
      <c r="P1221" s="55"/>
      <c r="Q1221" s="55"/>
      <c r="R1221" s="55"/>
      <c r="S1221" s="55"/>
      <c r="T1221" s="55"/>
      <c r="U1221" s="55"/>
      <c r="V1221" s="55"/>
      <c r="W1221" s="55">
        <v>0</v>
      </c>
      <c r="X1221" s="55">
        <v>1</v>
      </c>
      <c r="Y1221" s="55">
        <v>0</v>
      </c>
      <c r="Z1221" s="55"/>
      <c r="AA1221" s="55"/>
      <c r="AB1221" s="55"/>
    </row>
    <row r="1222" spans="1:206">
      <c r="A1222" s="55">
        <v>50</v>
      </c>
      <c r="B1222" s="55">
        <v>0</v>
      </c>
      <c r="C1222" s="55">
        <v>0</v>
      </c>
      <c r="D1222" s="55">
        <v>1</v>
      </c>
      <c r="E1222" s="55">
        <v>210</v>
      </c>
      <c r="F1222" s="55">
        <f>ROUND(Source!X1196,O1222)</f>
        <v>2073.96</v>
      </c>
      <c r="G1222" s="55" t="s">
        <v>210</v>
      </c>
      <c r="H1222" s="55" t="s">
        <v>211</v>
      </c>
      <c r="I1222" s="55"/>
      <c r="J1222" s="55"/>
      <c r="K1222" s="55">
        <v>210</v>
      </c>
      <c r="L1222" s="55">
        <v>25</v>
      </c>
      <c r="M1222" s="55">
        <v>3</v>
      </c>
      <c r="N1222" s="55"/>
      <c r="O1222" s="55">
        <v>2</v>
      </c>
      <c r="P1222" s="55"/>
      <c r="Q1222" s="55"/>
      <c r="R1222" s="55"/>
      <c r="S1222" s="55"/>
      <c r="T1222" s="55"/>
      <c r="U1222" s="55"/>
      <c r="V1222" s="55"/>
      <c r="W1222" s="55">
        <v>2073.96</v>
      </c>
      <c r="X1222" s="55">
        <v>1</v>
      </c>
      <c r="Y1222" s="55">
        <v>2073.96</v>
      </c>
      <c r="Z1222" s="55"/>
      <c r="AA1222" s="55"/>
      <c r="AB1222" s="55"/>
    </row>
    <row r="1223" spans="1:206">
      <c r="A1223" s="55">
        <v>50</v>
      </c>
      <c r="B1223" s="55">
        <v>0</v>
      </c>
      <c r="C1223" s="55">
        <v>0</v>
      </c>
      <c r="D1223" s="55">
        <v>1</v>
      </c>
      <c r="E1223" s="55">
        <v>211</v>
      </c>
      <c r="F1223" s="55">
        <f>ROUND(Source!Y1196,O1223)</f>
        <v>296.27999999999997</v>
      </c>
      <c r="G1223" s="55" t="s">
        <v>212</v>
      </c>
      <c r="H1223" s="55" t="s">
        <v>213</v>
      </c>
      <c r="I1223" s="55"/>
      <c r="J1223" s="55"/>
      <c r="K1223" s="55">
        <v>211</v>
      </c>
      <c r="L1223" s="55">
        <v>26</v>
      </c>
      <c r="M1223" s="55">
        <v>3</v>
      </c>
      <c r="N1223" s="55"/>
      <c r="O1223" s="55">
        <v>2</v>
      </c>
      <c r="P1223" s="55"/>
      <c r="Q1223" s="55"/>
      <c r="R1223" s="55"/>
      <c r="S1223" s="55"/>
      <c r="T1223" s="55"/>
      <c r="U1223" s="55"/>
      <c r="V1223" s="55"/>
      <c r="W1223" s="55">
        <v>296.27999999999997</v>
      </c>
      <c r="X1223" s="55">
        <v>1</v>
      </c>
      <c r="Y1223" s="55">
        <v>296.27999999999997</v>
      </c>
      <c r="Z1223" s="55"/>
      <c r="AA1223" s="55"/>
      <c r="AB1223" s="55"/>
    </row>
    <row r="1224" spans="1:206">
      <c r="A1224" s="55">
        <v>50</v>
      </c>
      <c r="B1224" s="55">
        <v>0</v>
      </c>
      <c r="C1224" s="55">
        <v>0</v>
      </c>
      <c r="D1224" s="55">
        <v>1</v>
      </c>
      <c r="E1224" s="55">
        <v>224</v>
      </c>
      <c r="F1224" s="55">
        <f>ROUND(Source!AR1196,O1224)</f>
        <v>29324.97</v>
      </c>
      <c r="G1224" s="55" t="s">
        <v>214</v>
      </c>
      <c r="H1224" s="55" t="s">
        <v>215</v>
      </c>
      <c r="I1224" s="55"/>
      <c r="J1224" s="55"/>
      <c r="K1224" s="55">
        <v>224</v>
      </c>
      <c r="L1224" s="55">
        <v>27</v>
      </c>
      <c r="M1224" s="55">
        <v>3</v>
      </c>
      <c r="N1224" s="55"/>
      <c r="O1224" s="55">
        <v>2</v>
      </c>
      <c r="P1224" s="55"/>
      <c r="Q1224" s="55"/>
      <c r="R1224" s="55"/>
      <c r="S1224" s="55"/>
      <c r="T1224" s="55"/>
      <c r="U1224" s="55"/>
      <c r="V1224" s="55"/>
      <c r="W1224" s="55">
        <v>29324.97</v>
      </c>
      <c r="X1224" s="55">
        <v>1</v>
      </c>
      <c r="Y1224" s="55">
        <v>29324.97</v>
      </c>
      <c r="Z1224" s="55"/>
      <c r="AA1224" s="55"/>
      <c r="AB1224" s="55"/>
    </row>
    <row r="1225" spans="1:206">
      <c r="A1225" s="55">
        <v>50</v>
      </c>
      <c r="B1225" s="55">
        <v>1</v>
      </c>
      <c r="C1225" s="55">
        <v>0</v>
      </c>
      <c r="D1225" s="55">
        <v>2</v>
      </c>
      <c r="E1225" s="55">
        <v>0</v>
      </c>
      <c r="F1225" s="55">
        <f>ROUND(F1224,O1225)</f>
        <v>29324.97</v>
      </c>
      <c r="G1225" s="55" t="s">
        <v>216</v>
      </c>
      <c r="H1225" s="55" t="s">
        <v>217</v>
      </c>
      <c r="I1225" s="55"/>
      <c r="J1225" s="55"/>
      <c r="K1225" s="55">
        <v>212</v>
      </c>
      <c r="L1225" s="55">
        <v>28</v>
      </c>
      <c r="M1225" s="55">
        <v>0</v>
      </c>
      <c r="N1225" s="55"/>
      <c r="O1225" s="55">
        <v>2</v>
      </c>
      <c r="P1225" s="55"/>
      <c r="Q1225" s="55"/>
      <c r="R1225" s="55"/>
      <c r="S1225" s="55"/>
      <c r="T1225" s="55"/>
      <c r="U1225" s="55"/>
      <c r="V1225" s="55"/>
      <c r="W1225" s="55">
        <v>29324.97</v>
      </c>
      <c r="X1225" s="55">
        <v>1</v>
      </c>
      <c r="Y1225" s="55">
        <v>29324.97</v>
      </c>
      <c r="Z1225" s="55"/>
      <c r="AA1225" s="55"/>
      <c r="AB1225" s="55"/>
    </row>
    <row r="1226" spans="1:206">
      <c r="A1226" s="55">
        <v>50</v>
      </c>
      <c r="B1226" s="55">
        <v>1</v>
      </c>
      <c r="C1226" s="55">
        <v>0</v>
      </c>
      <c r="D1226" s="55">
        <v>2</v>
      </c>
      <c r="E1226" s="55">
        <v>0</v>
      </c>
      <c r="F1226" s="55">
        <f>ROUND(F1225*0.2,O1226)</f>
        <v>5864.99</v>
      </c>
      <c r="G1226" s="55" t="s">
        <v>218</v>
      </c>
      <c r="H1226" s="55" t="s">
        <v>219</v>
      </c>
      <c r="I1226" s="55"/>
      <c r="J1226" s="55"/>
      <c r="K1226" s="55">
        <v>212</v>
      </c>
      <c r="L1226" s="55">
        <v>29</v>
      </c>
      <c r="M1226" s="55">
        <v>0</v>
      </c>
      <c r="N1226" s="55"/>
      <c r="O1226" s="55">
        <v>2</v>
      </c>
      <c r="P1226" s="55"/>
      <c r="Q1226" s="55"/>
      <c r="R1226" s="55"/>
      <c r="S1226" s="55"/>
      <c r="T1226" s="55"/>
      <c r="U1226" s="55"/>
      <c r="V1226" s="55"/>
      <c r="W1226" s="55">
        <v>5864.99</v>
      </c>
      <c r="X1226" s="55">
        <v>1</v>
      </c>
      <c r="Y1226" s="55">
        <v>5864.99</v>
      </c>
      <c r="Z1226" s="55"/>
      <c r="AA1226" s="55"/>
      <c r="AB1226" s="55"/>
    </row>
    <row r="1227" spans="1:206">
      <c r="A1227" s="55">
        <v>50</v>
      </c>
      <c r="B1227" s="55">
        <v>1</v>
      </c>
      <c r="C1227" s="55">
        <v>0</v>
      </c>
      <c r="D1227" s="55">
        <v>2</v>
      </c>
      <c r="E1227" s="55">
        <v>213</v>
      </c>
      <c r="F1227" s="55">
        <f>ROUND(F1225+F1226,O1227)</f>
        <v>35189.96</v>
      </c>
      <c r="G1227" s="55" t="s">
        <v>220</v>
      </c>
      <c r="H1227" s="55" t="s">
        <v>214</v>
      </c>
      <c r="I1227" s="55"/>
      <c r="J1227" s="55"/>
      <c r="K1227" s="55">
        <v>212</v>
      </c>
      <c r="L1227" s="55">
        <v>30</v>
      </c>
      <c r="M1227" s="55">
        <v>0</v>
      </c>
      <c r="N1227" s="55"/>
      <c r="O1227" s="55">
        <v>2</v>
      </c>
      <c r="P1227" s="55"/>
      <c r="Q1227" s="55"/>
      <c r="R1227" s="55"/>
      <c r="S1227" s="55"/>
      <c r="T1227" s="55"/>
      <c r="U1227" s="55"/>
      <c r="V1227" s="55"/>
      <c r="W1227" s="55">
        <v>35189.96</v>
      </c>
      <c r="X1227" s="55">
        <v>1</v>
      </c>
      <c r="Y1227" s="55">
        <v>35189.96</v>
      </c>
      <c r="Z1227" s="55"/>
      <c r="AA1227" s="55"/>
      <c r="AB1227" s="55"/>
    </row>
    <row r="1228" spans="1:206">
      <c r="A1228" s="55">
        <v>50</v>
      </c>
      <c r="B1228" s="55">
        <v>1</v>
      </c>
      <c r="C1228" s="55">
        <v>0</v>
      </c>
      <c r="D1228" s="55">
        <v>2</v>
      </c>
      <c r="E1228" s="55">
        <v>0</v>
      </c>
      <c r="F1228" s="55">
        <f>ROUND(F1227*0.5857501461,O1228)</f>
        <v>20612.52</v>
      </c>
      <c r="G1228" s="55" t="s">
        <v>221</v>
      </c>
      <c r="H1228" s="55" t="s">
        <v>222</v>
      </c>
      <c r="I1228" s="55"/>
      <c r="J1228" s="55"/>
      <c r="K1228" s="55">
        <v>212</v>
      </c>
      <c r="L1228" s="55">
        <v>31</v>
      </c>
      <c r="M1228" s="55">
        <v>0</v>
      </c>
      <c r="N1228" s="55"/>
      <c r="O1228" s="55">
        <v>2</v>
      </c>
      <c r="P1228" s="55"/>
      <c r="Q1228" s="55"/>
      <c r="R1228" s="55"/>
      <c r="S1228" s="55"/>
      <c r="T1228" s="55"/>
      <c r="U1228" s="55"/>
      <c r="V1228" s="55"/>
      <c r="W1228" s="55">
        <v>20612.52</v>
      </c>
      <c r="X1228" s="55">
        <v>1</v>
      </c>
      <c r="Y1228" s="55">
        <v>20612.52</v>
      </c>
      <c r="Z1228" s="55"/>
      <c r="AA1228" s="55"/>
      <c r="AB1228" s="55"/>
    </row>
    <row r="1230" spans="1:206">
      <c r="A1230" s="53">
        <v>51</v>
      </c>
      <c r="B1230" s="53">
        <f>B1140</f>
        <v>1</v>
      </c>
      <c r="C1230" s="53">
        <f>A1140</f>
        <v>4</v>
      </c>
      <c r="D1230" s="53">
        <f>ROW(A1140)</f>
        <v>1140</v>
      </c>
      <c r="E1230" s="53"/>
      <c r="F1230" s="53" t="str">
        <f>IF(F1140&lt;&gt;"",F1140,"")</f>
        <v>Новый раздел</v>
      </c>
      <c r="G1230" s="53" t="str">
        <f>IF(G1140&lt;&gt;"",G1140,"")</f>
        <v>Даниловский монастырь, ул.Даниловский вал</v>
      </c>
      <c r="H1230" s="53">
        <v>0</v>
      </c>
      <c r="I1230" s="53"/>
      <c r="J1230" s="53"/>
      <c r="K1230" s="53"/>
      <c r="L1230" s="53"/>
      <c r="M1230" s="53"/>
      <c r="N1230" s="53"/>
      <c r="O1230" s="53">
        <f t="shared" ref="O1230:T1230" si="1159">ROUND(O1153+O1196+AB1230,2)</f>
        <v>126680.33</v>
      </c>
      <c r="P1230" s="53">
        <f t="shared" si="1159"/>
        <v>68302</v>
      </c>
      <c r="Q1230" s="53">
        <f t="shared" si="1159"/>
        <v>45959.53</v>
      </c>
      <c r="R1230" s="53">
        <f t="shared" si="1159"/>
        <v>23804.7</v>
      </c>
      <c r="S1230" s="53">
        <f t="shared" si="1159"/>
        <v>12418.8</v>
      </c>
      <c r="T1230" s="53">
        <f t="shared" si="1159"/>
        <v>0</v>
      </c>
      <c r="U1230" s="53">
        <f>U1153+U1196+AH1230</f>
        <v>47.7</v>
      </c>
      <c r="V1230" s="53">
        <f>V1153+V1196+AI1230</f>
        <v>0</v>
      </c>
      <c r="W1230" s="53">
        <f>ROUND(W1153+W1196+AJ1230,2)</f>
        <v>0</v>
      </c>
      <c r="X1230" s="53">
        <f>ROUND(X1153+X1196+AK1230,2)</f>
        <v>8693.16</v>
      </c>
      <c r="Y1230" s="53">
        <f>ROUND(Y1153+Y1196+AL1230,2)</f>
        <v>1241.8800000000001</v>
      </c>
      <c r="Z1230" s="53"/>
      <c r="AA1230" s="53"/>
      <c r="AB1230" s="53"/>
      <c r="AC1230" s="53"/>
      <c r="AD1230" s="53"/>
      <c r="AE1230" s="53"/>
      <c r="AF1230" s="53"/>
      <c r="AG1230" s="53"/>
      <c r="AH1230" s="53"/>
      <c r="AI1230" s="53"/>
      <c r="AJ1230" s="53"/>
      <c r="AK1230" s="53"/>
      <c r="AL1230" s="53"/>
      <c r="AM1230" s="53"/>
      <c r="AN1230" s="53"/>
      <c r="AO1230" s="53">
        <f t="shared" ref="AO1230:BD1230" si="1160">ROUND(AO1153+AO1196+BX1230,2)</f>
        <v>0</v>
      </c>
      <c r="AP1230" s="53">
        <f t="shared" si="1160"/>
        <v>0</v>
      </c>
      <c r="AQ1230" s="53">
        <f t="shared" si="1160"/>
        <v>0</v>
      </c>
      <c r="AR1230" s="53">
        <f t="shared" si="1160"/>
        <v>145875.18</v>
      </c>
      <c r="AS1230" s="53">
        <f t="shared" si="1160"/>
        <v>0</v>
      </c>
      <c r="AT1230" s="53">
        <f t="shared" si="1160"/>
        <v>0</v>
      </c>
      <c r="AU1230" s="53">
        <f t="shared" si="1160"/>
        <v>145875.18</v>
      </c>
      <c r="AV1230" s="53">
        <f t="shared" si="1160"/>
        <v>68302</v>
      </c>
      <c r="AW1230" s="53">
        <f t="shared" si="1160"/>
        <v>68302</v>
      </c>
      <c r="AX1230" s="53">
        <f t="shared" si="1160"/>
        <v>0</v>
      </c>
      <c r="AY1230" s="53">
        <f t="shared" si="1160"/>
        <v>68302</v>
      </c>
      <c r="AZ1230" s="53">
        <f t="shared" si="1160"/>
        <v>0</v>
      </c>
      <c r="BA1230" s="53">
        <f t="shared" si="1160"/>
        <v>0</v>
      </c>
      <c r="BB1230" s="53">
        <f t="shared" si="1160"/>
        <v>0</v>
      </c>
      <c r="BC1230" s="53">
        <f t="shared" si="1160"/>
        <v>0</v>
      </c>
      <c r="BD1230" s="53">
        <f t="shared" si="1160"/>
        <v>0</v>
      </c>
      <c r="BE1230" s="53"/>
      <c r="BF1230" s="53"/>
      <c r="BG1230" s="53"/>
      <c r="BH1230" s="53"/>
      <c r="BI1230" s="53"/>
      <c r="BJ1230" s="53"/>
      <c r="BK1230" s="53"/>
      <c r="BL1230" s="53"/>
      <c r="BM1230" s="53"/>
      <c r="BN1230" s="53"/>
      <c r="BO1230" s="53"/>
      <c r="BP1230" s="53"/>
      <c r="BQ1230" s="53"/>
      <c r="BR1230" s="53"/>
      <c r="BS1230" s="53"/>
      <c r="BT1230" s="53"/>
      <c r="BU1230" s="53"/>
      <c r="BV1230" s="53"/>
      <c r="BW1230" s="53"/>
      <c r="BX1230" s="53"/>
      <c r="BY1230" s="53"/>
      <c r="BZ1230" s="53"/>
      <c r="CA1230" s="53"/>
      <c r="CB1230" s="53"/>
      <c r="CC1230" s="53"/>
      <c r="CD1230" s="53"/>
      <c r="CE1230" s="53"/>
      <c r="CF1230" s="53"/>
      <c r="CG1230" s="53"/>
      <c r="CH1230" s="53"/>
      <c r="CI1230" s="53"/>
      <c r="CJ1230" s="53"/>
      <c r="CK1230" s="53"/>
      <c r="CL1230" s="53"/>
      <c r="CM1230" s="53"/>
      <c r="CN1230" s="53"/>
      <c r="CO1230" s="53"/>
      <c r="CP1230" s="53"/>
      <c r="CQ1230" s="53"/>
      <c r="CR1230" s="53"/>
      <c r="CS1230" s="53"/>
      <c r="CT1230" s="53"/>
      <c r="CU1230" s="53"/>
      <c r="CV1230" s="53"/>
      <c r="CW1230" s="53"/>
      <c r="CX1230" s="53"/>
      <c r="CY1230" s="53"/>
      <c r="CZ1230" s="53"/>
      <c r="DA1230" s="53"/>
      <c r="DB1230" s="53"/>
      <c r="DC1230" s="53"/>
      <c r="DD1230" s="53"/>
      <c r="DE1230" s="53"/>
      <c r="DF1230" s="53"/>
      <c r="DG1230" s="54"/>
      <c r="DH1230" s="54"/>
      <c r="DI1230" s="54"/>
      <c r="DJ1230" s="54"/>
      <c r="DK1230" s="54"/>
      <c r="DL1230" s="54"/>
      <c r="DM1230" s="54"/>
      <c r="DN1230" s="54"/>
      <c r="DO1230" s="54"/>
      <c r="DP1230" s="54"/>
      <c r="DQ1230" s="54"/>
      <c r="DR1230" s="54"/>
      <c r="DS1230" s="54"/>
      <c r="DT1230" s="54"/>
      <c r="DU1230" s="54"/>
      <c r="DV1230" s="54"/>
      <c r="DW1230" s="54"/>
      <c r="DX1230" s="54"/>
      <c r="DY1230" s="54"/>
      <c r="DZ1230" s="54"/>
      <c r="EA1230" s="54"/>
      <c r="EB1230" s="54"/>
      <c r="EC1230" s="54"/>
      <c r="ED1230" s="54"/>
      <c r="EE1230" s="54"/>
      <c r="EF1230" s="54"/>
      <c r="EG1230" s="54"/>
      <c r="EH1230" s="54"/>
      <c r="EI1230" s="54"/>
      <c r="EJ1230" s="54"/>
      <c r="EK1230" s="54"/>
      <c r="EL1230" s="54"/>
      <c r="EM1230" s="54"/>
      <c r="EN1230" s="54"/>
      <c r="EO1230" s="54"/>
      <c r="EP1230" s="54"/>
      <c r="EQ1230" s="54"/>
      <c r="ER1230" s="54"/>
      <c r="ES1230" s="54"/>
      <c r="ET1230" s="54"/>
      <c r="EU1230" s="54"/>
      <c r="EV1230" s="54"/>
      <c r="EW1230" s="54"/>
      <c r="EX1230" s="54"/>
      <c r="EY1230" s="54"/>
      <c r="EZ1230" s="54"/>
      <c r="FA1230" s="54"/>
      <c r="FB1230" s="54"/>
      <c r="FC1230" s="54"/>
      <c r="FD1230" s="54"/>
      <c r="FE1230" s="54"/>
      <c r="FF1230" s="54"/>
      <c r="FG1230" s="54"/>
      <c r="FH1230" s="54"/>
      <c r="FI1230" s="54"/>
      <c r="FJ1230" s="54"/>
      <c r="FK1230" s="54"/>
      <c r="FL1230" s="54"/>
      <c r="FM1230" s="54"/>
      <c r="FN1230" s="54"/>
      <c r="FO1230" s="54"/>
      <c r="FP1230" s="54"/>
      <c r="FQ1230" s="54"/>
      <c r="FR1230" s="54"/>
      <c r="FS1230" s="54"/>
      <c r="FT1230" s="54"/>
      <c r="FU1230" s="54"/>
      <c r="FV1230" s="54"/>
      <c r="FW1230" s="54"/>
      <c r="FX1230" s="54"/>
      <c r="FY1230" s="54"/>
      <c r="FZ1230" s="54"/>
      <c r="GA1230" s="54"/>
      <c r="GB1230" s="54"/>
      <c r="GC1230" s="54"/>
      <c r="GD1230" s="54"/>
      <c r="GE1230" s="54"/>
      <c r="GF1230" s="54"/>
      <c r="GG1230" s="54"/>
      <c r="GH1230" s="54"/>
      <c r="GI1230" s="54"/>
      <c r="GJ1230" s="54"/>
      <c r="GK1230" s="54"/>
      <c r="GL1230" s="54"/>
      <c r="GM1230" s="54"/>
      <c r="GN1230" s="54"/>
      <c r="GO1230" s="54"/>
      <c r="GP1230" s="54"/>
      <c r="GQ1230" s="54"/>
      <c r="GR1230" s="54"/>
      <c r="GS1230" s="54"/>
      <c r="GT1230" s="54"/>
      <c r="GU1230" s="54"/>
      <c r="GV1230" s="54"/>
      <c r="GW1230" s="54"/>
      <c r="GX1230" s="54">
        <v>0</v>
      </c>
    </row>
    <row r="1232" spans="1:206">
      <c r="A1232" s="55">
        <v>50</v>
      </c>
      <c r="B1232" s="55">
        <v>0</v>
      </c>
      <c r="C1232" s="55">
        <v>0</v>
      </c>
      <c r="D1232" s="55">
        <v>1</v>
      </c>
      <c r="E1232" s="55">
        <v>201</v>
      </c>
      <c r="F1232" s="55">
        <f>ROUND(Source!O1230,O1232)</f>
        <v>126680.33</v>
      </c>
      <c r="G1232" s="55" t="s">
        <v>162</v>
      </c>
      <c r="H1232" s="55" t="s">
        <v>163</v>
      </c>
      <c r="I1232" s="55"/>
      <c r="J1232" s="55"/>
      <c r="K1232" s="55">
        <v>201</v>
      </c>
      <c r="L1232" s="55">
        <v>1</v>
      </c>
      <c r="M1232" s="55">
        <v>3</v>
      </c>
      <c r="N1232" s="55"/>
      <c r="O1232" s="55">
        <v>2</v>
      </c>
      <c r="P1232" s="55"/>
      <c r="Q1232" s="55"/>
      <c r="R1232" s="55"/>
      <c r="S1232" s="55"/>
      <c r="T1232" s="55"/>
      <c r="U1232" s="55"/>
      <c r="V1232" s="55"/>
      <c r="W1232" s="55">
        <v>126680.33</v>
      </c>
      <c r="X1232" s="55">
        <v>1</v>
      </c>
      <c r="Y1232" s="55">
        <v>126680.33</v>
      </c>
      <c r="Z1232" s="55"/>
      <c r="AA1232" s="55"/>
      <c r="AB1232" s="55"/>
    </row>
    <row r="1233" spans="1:28">
      <c r="A1233" s="55">
        <v>50</v>
      </c>
      <c r="B1233" s="55">
        <v>0</v>
      </c>
      <c r="C1233" s="55">
        <v>0</v>
      </c>
      <c r="D1233" s="55">
        <v>1</v>
      </c>
      <c r="E1233" s="55">
        <v>202</v>
      </c>
      <c r="F1233" s="55">
        <f>ROUND(Source!P1230,O1233)</f>
        <v>68302</v>
      </c>
      <c r="G1233" s="55" t="s">
        <v>164</v>
      </c>
      <c r="H1233" s="55" t="s">
        <v>165</v>
      </c>
      <c r="I1233" s="55"/>
      <c r="J1233" s="55"/>
      <c r="K1233" s="55">
        <v>202</v>
      </c>
      <c r="L1233" s="55">
        <v>2</v>
      </c>
      <c r="M1233" s="55">
        <v>3</v>
      </c>
      <c r="N1233" s="55"/>
      <c r="O1233" s="55">
        <v>2</v>
      </c>
      <c r="P1233" s="55"/>
      <c r="Q1233" s="55"/>
      <c r="R1233" s="55"/>
      <c r="S1233" s="55"/>
      <c r="T1233" s="55"/>
      <c r="U1233" s="55"/>
      <c r="V1233" s="55"/>
      <c r="W1233" s="55">
        <v>68302</v>
      </c>
      <c r="X1233" s="55">
        <v>1</v>
      </c>
      <c r="Y1233" s="55">
        <v>68302</v>
      </c>
      <c r="Z1233" s="55"/>
      <c r="AA1233" s="55"/>
      <c r="AB1233" s="55"/>
    </row>
    <row r="1234" spans="1:28">
      <c r="A1234" s="55">
        <v>50</v>
      </c>
      <c r="B1234" s="55">
        <v>0</v>
      </c>
      <c r="C1234" s="55">
        <v>0</v>
      </c>
      <c r="D1234" s="55">
        <v>1</v>
      </c>
      <c r="E1234" s="55">
        <v>222</v>
      </c>
      <c r="F1234" s="55">
        <f>ROUND(Source!AO1230,O1234)</f>
        <v>0</v>
      </c>
      <c r="G1234" s="55" t="s">
        <v>166</v>
      </c>
      <c r="H1234" s="55" t="s">
        <v>167</v>
      </c>
      <c r="I1234" s="55"/>
      <c r="J1234" s="55"/>
      <c r="K1234" s="55">
        <v>222</v>
      </c>
      <c r="L1234" s="55">
        <v>3</v>
      </c>
      <c r="M1234" s="55">
        <v>3</v>
      </c>
      <c r="N1234" s="55"/>
      <c r="O1234" s="55">
        <v>2</v>
      </c>
      <c r="P1234" s="55"/>
      <c r="Q1234" s="55"/>
      <c r="R1234" s="55"/>
      <c r="S1234" s="55"/>
      <c r="T1234" s="55"/>
      <c r="U1234" s="55"/>
      <c r="V1234" s="55"/>
      <c r="W1234" s="55">
        <v>0</v>
      </c>
      <c r="X1234" s="55">
        <v>1</v>
      </c>
      <c r="Y1234" s="55">
        <v>0</v>
      </c>
      <c r="Z1234" s="55"/>
      <c r="AA1234" s="55"/>
      <c r="AB1234" s="55"/>
    </row>
    <row r="1235" spans="1:28">
      <c r="A1235" s="55">
        <v>50</v>
      </c>
      <c r="B1235" s="55">
        <v>0</v>
      </c>
      <c r="C1235" s="55">
        <v>0</v>
      </c>
      <c r="D1235" s="55">
        <v>1</v>
      </c>
      <c r="E1235" s="55">
        <v>225</v>
      </c>
      <c r="F1235" s="55">
        <f>ROUND(Source!AV1230,O1235)</f>
        <v>68302</v>
      </c>
      <c r="G1235" s="55" t="s">
        <v>168</v>
      </c>
      <c r="H1235" s="55" t="s">
        <v>169</v>
      </c>
      <c r="I1235" s="55"/>
      <c r="J1235" s="55"/>
      <c r="K1235" s="55">
        <v>225</v>
      </c>
      <c r="L1235" s="55">
        <v>4</v>
      </c>
      <c r="M1235" s="55">
        <v>3</v>
      </c>
      <c r="N1235" s="55"/>
      <c r="O1235" s="55">
        <v>2</v>
      </c>
      <c r="P1235" s="55"/>
      <c r="Q1235" s="55"/>
      <c r="R1235" s="55"/>
      <c r="S1235" s="55"/>
      <c r="T1235" s="55"/>
      <c r="U1235" s="55"/>
      <c r="V1235" s="55"/>
      <c r="W1235" s="55">
        <v>68302</v>
      </c>
      <c r="X1235" s="55">
        <v>1</v>
      </c>
      <c r="Y1235" s="55">
        <v>68302</v>
      </c>
      <c r="Z1235" s="55"/>
      <c r="AA1235" s="55"/>
      <c r="AB1235" s="55"/>
    </row>
    <row r="1236" spans="1:28">
      <c r="A1236" s="55">
        <v>50</v>
      </c>
      <c r="B1236" s="55">
        <v>0</v>
      </c>
      <c r="C1236" s="55">
        <v>0</v>
      </c>
      <c r="D1236" s="55">
        <v>1</v>
      </c>
      <c r="E1236" s="55">
        <v>226</v>
      </c>
      <c r="F1236" s="55">
        <f>ROUND(Source!AW1230,O1236)</f>
        <v>68302</v>
      </c>
      <c r="G1236" s="55" t="s">
        <v>170</v>
      </c>
      <c r="H1236" s="55" t="s">
        <v>171</v>
      </c>
      <c r="I1236" s="55"/>
      <c r="J1236" s="55"/>
      <c r="K1236" s="55">
        <v>226</v>
      </c>
      <c r="L1236" s="55">
        <v>5</v>
      </c>
      <c r="M1236" s="55">
        <v>3</v>
      </c>
      <c r="N1236" s="55"/>
      <c r="O1236" s="55">
        <v>2</v>
      </c>
      <c r="P1236" s="55"/>
      <c r="Q1236" s="55"/>
      <c r="R1236" s="55"/>
      <c r="S1236" s="55"/>
      <c r="T1236" s="55"/>
      <c r="U1236" s="55"/>
      <c r="V1236" s="55"/>
      <c r="W1236" s="55">
        <v>68302</v>
      </c>
      <c r="X1236" s="55">
        <v>1</v>
      </c>
      <c r="Y1236" s="55">
        <v>68302</v>
      </c>
      <c r="Z1236" s="55"/>
      <c r="AA1236" s="55"/>
      <c r="AB1236" s="55"/>
    </row>
    <row r="1237" spans="1:28">
      <c r="A1237" s="55">
        <v>50</v>
      </c>
      <c r="B1237" s="55">
        <v>0</v>
      </c>
      <c r="C1237" s="55">
        <v>0</v>
      </c>
      <c r="D1237" s="55">
        <v>1</v>
      </c>
      <c r="E1237" s="55">
        <v>227</v>
      </c>
      <c r="F1237" s="55">
        <f>ROUND(Source!AX1230,O1237)</f>
        <v>0</v>
      </c>
      <c r="G1237" s="55" t="s">
        <v>172</v>
      </c>
      <c r="H1237" s="55" t="s">
        <v>173</v>
      </c>
      <c r="I1237" s="55"/>
      <c r="J1237" s="55"/>
      <c r="K1237" s="55">
        <v>227</v>
      </c>
      <c r="L1237" s="55">
        <v>6</v>
      </c>
      <c r="M1237" s="55">
        <v>3</v>
      </c>
      <c r="N1237" s="55"/>
      <c r="O1237" s="55">
        <v>2</v>
      </c>
      <c r="P1237" s="55"/>
      <c r="Q1237" s="55"/>
      <c r="R1237" s="55"/>
      <c r="S1237" s="55"/>
      <c r="T1237" s="55"/>
      <c r="U1237" s="55"/>
      <c r="V1237" s="55"/>
      <c r="W1237" s="55">
        <v>0</v>
      </c>
      <c r="X1237" s="55">
        <v>1</v>
      </c>
      <c r="Y1237" s="55">
        <v>0</v>
      </c>
      <c r="Z1237" s="55"/>
      <c r="AA1237" s="55"/>
      <c r="AB1237" s="55"/>
    </row>
    <row r="1238" spans="1:28">
      <c r="A1238" s="55">
        <v>50</v>
      </c>
      <c r="B1238" s="55">
        <v>0</v>
      </c>
      <c r="C1238" s="55">
        <v>0</v>
      </c>
      <c r="D1238" s="55">
        <v>1</v>
      </c>
      <c r="E1238" s="55">
        <v>228</v>
      </c>
      <c r="F1238" s="55">
        <f>ROUND(Source!AY1230,O1238)</f>
        <v>68302</v>
      </c>
      <c r="G1238" s="55" t="s">
        <v>174</v>
      </c>
      <c r="H1238" s="55" t="s">
        <v>175</v>
      </c>
      <c r="I1238" s="55"/>
      <c r="J1238" s="55"/>
      <c r="K1238" s="55">
        <v>228</v>
      </c>
      <c r="L1238" s="55">
        <v>7</v>
      </c>
      <c r="M1238" s="55">
        <v>3</v>
      </c>
      <c r="N1238" s="55"/>
      <c r="O1238" s="55">
        <v>2</v>
      </c>
      <c r="P1238" s="55"/>
      <c r="Q1238" s="55"/>
      <c r="R1238" s="55"/>
      <c r="S1238" s="55"/>
      <c r="T1238" s="55"/>
      <c r="U1238" s="55"/>
      <c r="V1238" s="55"/>
      <c r="W1238" s="55">
        <v>68302</v>
      </c>
      <c r="X1238" s="55">
        <v>1</v>
      </c>
      <c r="Y1238" s="55">
        <v>68302</v>
      </c>
      <c r="Z1238" s="55"/>
      <c r="AA1238" s="55"/>
      <c r="AB1238" s="55"/>
    </row>
    <row r="1239" spans="1:28">
      <c r="A1239" s="55">
        <v>50</v>
      </c>
      <c r="B1239" s="55">
        <v>0</v>
      </c>
      <c r="C1239" s="55">
        <v>0</v>
      </c>
      <c r="D1239" s="55">
        <v>1</v>
      </c>
      <c r="E1239" s="55">
        <v>216</v>
      </c>
      <c r="F1239" s="55">
        <f>ROUND(Source!AP1230,O1239)</f>
        <v>0</v>
      </c>
      <c r="G1239" s="55" t="s">
        <v>176</v>
      </c>
      <c r="H1239" s="55" t="s">
        <v>177</v>
      </c>
      <c r="I1239" s="55"/>
      <c r="J1239" s="55"/>
      <c r="K1239" s="55">
        <v>216</v>
      </c>
      <c r="L1239" s="55">
        <v>8</v>
      </c>
      <c r="M1239" s="55">
        <v>3</v>
      </c>
      <c r="N1239" s="55"/>
      <c r="O1239" s="55">
        <v>2</v>
      </c>
      <c r="P1239" s="55"/>
      <c r="Q1239" s="55"/>
      <c r="R1239" s="55"/>
      <c r="S1239" s="55"/>
      <c r="T1239" s="55"/>
      <c r="U1239" s="55"/>
      <c r="V1239" s="55"/>
      <c r="W1239" s="55">
        <v>0</v>
      </c>
      <c r="X1239" s="55">
        <v>1</v>
      </c>
      <c r="Y1239" s="55">
        <v>0</v>
      </c>
      <c r="Z1239" s="55"/>
      <c r="AA1239" s="55"/>
      <c r="AB1239" s="55"/>
    </row>
    <row r="1240" spans="1:28">
      <c r="A1240" s="55">
        <v>50</v>
      </c>
      <c r="B1240" s="55">
        <v>0</v>
      </c>
      <c r="C1240" s="55">
        <v>0</v>
      </c>
      <c r="D1240" s="55">
        <v>1</v>
      </c>
      <c r="E1240" s="55">
        <v>223</v>
      </c>
      <c r="F1240" s="55">
        <f>ROUND(Source!AQ1230,O1240)</f>
        <v>0</v>
      </c>
      <c r="G1240" s="55" t="s">
        <v>178</v>
      </c>
      <c r="H1240" s="55" t="s">
        <v>179</v>
      </c>
      <c r="I1240" s="55"/>
      <c r="J1240" s="55"/>
      <c r="K1240" s="55">
        <v>223</v>
      </c>
      <c r="L1240" s="55">
        <v>9</v>
      </c>
      <c r="M1240" s="55">
        <v>3</v>
      </c>
      <c r="N1240" s="55"/>
      <c r="O1240" s="55">
        <v>2</v>
      </c>
      <c r="P1240" s="55"/>
      <c r="Q1240" s="55"/>
      <c r="R1240" s="55"/>
      <c r="S1240" s="55"/>
      <c r="T1240" s="55"/>
      <c r="U1240" s="55"/>
      <c r="V1240" s="55"/>
      <c r="W1240" s="55">
        <v>0</v>
      </c>
      <c r="X1240" s="55">
        <v>1</v>
      </c>
      <c r="Y1240" s="55">
        <v>0</v>
      </c>
      <c r="Z1240" s="55"/>
      <c r="AA1240" s="55"/>
      <c r="AB1240" s="55"/>
    </row>
    <row r="1241" spans="1:28">
      <c r="A1241" s="55">
        <v>50</v>
      </c>
      <c r="B1241" s="55">
        <v>0</v>
      </c>
      <c r="C1241" s="55">
        <v>0</v>
      </c>
      <c r="D1241" s="55">
        <v>1</v>
      </c>
      <c r="E1241" s="55">
        <v>229</v>
      </c>
      <c r="F1241" s="55">
        <f>ROUND(Source!AZ1230,O1241)</f>
        <v>0</v>
      </c>
      <c r="G1241" s="55" t="s">
        <v>180</v>
      </c>
      <c r="H1241" s="55" t="s">
        <v>181</v>
      </c>
      <c r="I1241" s="55"/>
      <c r="J1241" s="55"/>
      <c r="K1241" s="55">
        <v>229</v>
      </c>
      <c r="L1241" s="55">
        <v>10</v>
      </c>
      <c r="M1241" s="55">
        <v>3</v>
      </c>
      <c r="N1241" s="55"/>
      <c r="O1241" s="55">
        <v>2</v>
      </c>
      <c r="P1241" s="55"/>
      <c r="Q1241" s="55"/>
      <c r="R1241" s="55"/>
      <c r="S1241" s="55"/>
      <c r="T1241" s="55"/>
      <c r="U1241" s="55"/>
      <c r="V1241" s="55"/>
      <c r="W1241" s="55">
        <v>0</v>
      </c>
      <c r="X1241" s="55">
        <v>1</v>
      </c>
      <c r="Y1241" s="55">
        <v>0</v>
      </c>
      <c r="Z1241" s="55"/>
      <c r="AA1241" s="55"/>
      <c r="AB1241" s="55"/>
    </row>
    <row r="1242" spans="1:28">
      <c r="A1242" s="55">
        <v>50</v>
      </c>
      <c r="B1242" s="55">
        <v>0</v>
      </c>
      <c r="C1242" s="55">
        <v>0</v>
      </c>
      <c r="D1242" s="55">
        <v>1</v>
      </c>
      <c r="E1242" s="55">
        <v>203</v>
      </c>
      <c r="F1242" s="55">
        <f>ROUND(Source!Q1230,O1242)</f>
        <v>45959.53</v>
      </c>
      <c r="G1242" s="55" t="s">
        <v>182</v>
      </c>
      <c r="H1242" s="55" t="s">
        <v>183</v>
      </c>
      <c r="I1242" s="55"/>
      <c r="J1242" s="55"/>
      <c r="K1242" s="55">
        <v>203</v>
      </c>
      <c r="L1242" s="55">
        <v>11</v>
      </c>
      <c r="M1242" s="55">
        <v>3</v>
      </c>
      <c r="N1242" s="55"/>
      <c r="O1242" s="55">
        <v>2</v>
      </c>
      <c r="P1242" s="55"/>
      <c r="Q1242" s="55"/>
      <c r="R1242" s="55"/>
      <c r="S1242" s="55"/>
      <c r="T1242" s="55"/>
      <c r="U1242" s="55"/>
      <c r="V1242" s="55"/>
      <c r="W1242" s="55">
        <v>45959.53</v>
      </c>
      <c r="X1242" s="55">
        <v>1</v>
      </c>
      <c r="Y1242" s="55">
        <v>45959.53</v>
      </c>
      <c r="Z1242" s="55"/>
      <c r="AA1242" s="55"/>
      <c r="AB1242" s="55"/>
    </row>
    <row r="1243" spans="1:28">
      <c r="A1243" s="55">
        <v>50</v>
      </c>
      <c r="B1243" s="55">
        <v>0</v>
      </c>
      <c r="C1243" s="55">
        <v>0</v>
      </c>
      <c r="D1243" s="55">
        <v>1</v>
      </c>
      <c r="E1243" s="55">
        <v>231</v>
      </c>
      <c r="F1243" s="55">
        <f>ROUND(Source!BB1230,O1243)</f>
        <v>0</v>
      </c>
      <c r="G1243" s="55" t="s">
        <v>184</v>
      </c>
      <c r="H1243" s="55" t="s">
        <v>185</v>
      </c>
      <c r="I1243" s="55"/>
      <c r="J1243" s="55"/>
      <c r="K1243" s="55">
        <v>231</v>
      </c>
      <c r="L1243" s="55">
        <v>12</v>
      </c>
      <c r="M1243" s="55">
        <v>3</v>
      </c>
      <c r="N1243" s="55"/>
      <c r="O1243" s="55">
        <v>2</v>
      </c>
      <c r="P1243" s="55"/>
      <c r="Q1243" s="55"/>
      <c r="R1243" s="55"/>
      <c r="S1243" s="55"/>
      <c r="T1243" s="55"/>
      <c r="U1243" s="55"/>
      <c r="V1243" s="55"/>
      <c r="W1243" s="55">
        <v>0</v>
      </c>
      <c r="X1243" s="55">
        <v>1</v>
      </c>
      <c r="Y1243" s="55">
        <v>0</v>
      </c>
      <c r="Z1243" s="55"/>
      <c r="AA1243" s="55"/>
      <c r="AB1243" s="55"/>
    </row>
    <row r="1244" spans="1:28">
      <c r="A1244" s="55">
        <v>50</v>
      </c>
      <c r="B1244" s="55">
        <v>0</v>
      </c>
      <c r="C1244" s="55">
        <v>0</v>
      </c>
      <c r="D1244" s="55">
        <v>1</v>
      </c>
      <c r="E1244" s="55">
        <v>204</v>
      </c>
      <c r="F1244" s="55">
        <f>ROUND(Source!R1230,O1244)</f>
        <v>23804.7</v>
      </c>
      <c r="G1244" s="55" t="s">
        <v>186</v>
      </c>
      <c r="H1244" s="55" t="s">
        <v>187</v>
      </c>
      <c r="I1244" s="55"/>
      <c r="J1244" s="55"/>
      <c r="K1244" s="55">
        <v>204</v>
      </c>
      <c r="L1244" s="55">
        <v>13</v>
      </c>
      <c r="M1244" s="55">
        <v>3</v>
      </c>
      <c r="N1244" s="55"/>
      <c r="O1244" s="55">
        <v>2</v>
      </c>
      <c r="P1244" s="55"/>
      <c r="Q1244" s="55"/>
      <c r="R1244" s="55"/>
      <c r="S1244" s="55"/>
      <c r="T1244" s="55"/>
      <c r="U1244" s="55"/>
      <c r="V1244" s="55"/>
      <c r="W1244" s="55">
        <v>23804.7</v>
      </c>
      <c r="X1244" s="55">
        <v>1</v>
      </c>
      <c r="Y1244" s="55">
        <v>23804.7</v>
      </c>
      <c r="Z1244" s="55"/>
      <c r="AA1244" s="55"/>
      <c r="AB1244" s="55"/>
    </row>
    <row r="1245" spans="1:28">
      <c r="A1245" s="55">
        <v>50</v>
      </c>
      <c r="B1245" s="55">
        <v>0</v>
      </c>
      <c r="C1245" s="55">
        <v>0</v>
      </c>
      <c r="D1245" s="55">
        <v>1</v>
      </c>
      <c r="E1245" s="55">
        <v>205</v>
      </c>
      <c r="F1245" s="55">
        <f>ROUND(Source!S1230,O1245)</f>
        <v>12418.8</v>
      </c>
      <c r="G1245" s="55" t="s">
        <v>188</v>
      </c>
      <c r="H1245" s="55" t="s">
        <v>189</v>
      </c>
      <c r="I1245" s="55"/>
      <c r="J1245" s="55"/>
      <c r="K1245" s="55">
        <v>205</v>
      </c>
      <c r="L1245" s="55">
        <v>14</v>
      </c>
      <c r="M1245" s="55">
        <v>3</v>
      </c>
      <c r="N1245" s="55"/>
      <c r="O1245" s="55">
        <v>2</v>
      </c>
      <c r="P1245" s="55"/>
      <c r="Q1245" s="55"/>
      <c r="R1245" s="55"/>
      <c r="S1245" s="55"/>
      <c r="T1245" s="55"/>
      <c r="U1245" s="55"/>
      <c r="V1245" s="55"/>
      <c r="W1245" s="55">
        <v>12418.8</v>
      </c>
      <c r="X1245" s="55">
        <v>1</v>
      </c>
      <c r="Y1245" s="55">
        <v>12418.8</v>
      </c>
      <c r="Z1245" s="55"/>
      <c r="AA1245" s="55"/>
      <c r="AB1245" s="55"/>
    </row>
    <row r="1246" spans="1:28">
      <c r="A1246" s="55">
        <v>50</v>
      </c>
      <c r="B1246" s="55">
        <v>0</v>
      </c>
      <c r="C1246" s="55">
        <v>0</v>
      </c>
      <c r="D1246" s="55">
        <v>1</v>
      </c>
      <c r="E1246" s="55">
        <v>232</v>
      </c>
      <c r="F1246" s="55">
        <f>ROUND(Source!BC1230,O1246)</f>
        <v>0</v>
      </c>
      <c r="G1246" s="55" t="s">
        <v>190</v>
      </c>
      <c r="H1246" s="55" t="s">
        <v>191</v>
      </c>
      <c r="I1246" s="55"/>
      <c r="J1246" s="55"/>
      <c r="K1246" s="55">
        <v>232</v>
      </c>
      <c r="L1246" s="55">
        <v>15</v>
      </c>
      <c r="M1246" s="55">
        <v>3</v>
      </c>
      <c r="N1246" s="55"/>
      <c r="O1246" s="55">
        <v>2</v>
      </c>
      <c r="P1246" s="55"/>
      <c r="Q1246" s="55"/>
      <c r="R1246" s="55"/>
      <c r="S1246" s="55"/>
      <c r="T1246" s="55"/>
      <c r="U1246" s="55"/>
      <c r="V1246" s="55"/>
      <c r="W1246" s="55">
        <v>0</v>
      </c>
      <c r="X1246" s="55">
        <v>1</v>
      </c>
      <c r="Y1246" s="55">
        <v>0</v>
      </c>
      <c r="Z1246" s="55"/>
      <c r="AA1246" s="55"/>
      <c r="AB1246" s="55"/>
    </row>
    <row r="1247" spans="1:28">
      <c r="A1247" s="55">
        <v>50</v>
      </c>
      <c r="B1247" s="55">
        <v>0</v>
      </c>
      <c r="C1247" s="55">
        <v>0</v>
      </c>
      <c r="D1247" s="55">
        <v>1</v>
      </c>
      <c r="E1247" s="55">
        <v>214</v>
      </c>
      <c r="F1247" s="55">
        <f>ROUND(Source!AS1230,O1247)</f>
        <v>0</v>
      </c>
      <c r="G1247" s="55" t="s">
        <v>192</v>
      </c>
      <c r="H1247" s="55" t="s">
        <v>193</v>
      </c>
      <c r="I1247" s="55"/>
      <c r="J1247" s="55"/>
      <c r="K1247" s="55">
        <v>214</v>
      </c>
      <c r="L1247" s="55">
        <v>16</v>
      </c>
      <c r="M1247" s="55">
        <v>3</v>
      </c>
      <c r="N1247" s="55"/>
      <c r="O1247" s="55">
        <v>2</v>
      </c>
      <c r="P1247" s="55"/>
      <c r="Q1247" s="55"/>
      <c r="R1247" s="55"/>
      <c r="S1247" s="55"/>
      <c r="T1247" s="55"/>
      <c r="U1247" s="55"/>
      <c r="V1247" s="55"/>
      <c r="W1247" s="55">
        <v>0</v>
      </c>
      <c r="X1247" s="55">
        <v>1</v>
      </c>
      <c r="Y1247" s="55">
        <v>0</v>
      </c>
      <c r="Z1247" s="55"/>
      <c r="AA1247" s="55"/>
      <c r="AB1247" s="55"/>
    </row>
    <row r="1248" spans="1:28">
      <c r="A1248" s="55">
        <v>50</v>
      </c>
      <c r="B1248" s="55">
        <v>0</v>
      </c>
      <c r="C1248" s="55">
        <v>0</v>
      </c>
      <c r="D1248" s="55">
        <v>1</v>
      </c>
      <c r="E1248" s="55">
        <v>215</v>
      </c>
      <c r="F1248" s="55">
        <f>ROUND(Source!AT1230,O1248)</f>
        <v>0</v>
      </c>
      <c r="G1248" s="55" t="s">
        <v>194</v>
      </c>
      <c r="H1248" s="55" t="s">
        <v>195</v>
      </c>
      <c r="I1248" s="55"/>
      <c r="J1248" s="55"/>
      <c r="K1248" s="55">
        <v>215</v>
      </c>
      <c r="L1248" s="55">
        <v>17</v>
      </c>
      <c r="M1248" s="55">
        <v>3</v>
      </c>
      <c r="N1248" s="55"/>
      <c r="O1248" s="55">
        <v>2</v>
      </c>
      <c r="P1248" s="55"/>
      <c r="Q1248" s="55"/>
      <c r="R1248" s="55"/>
      <c r="S1248" s="55"/>
      <c r="T1248" s="55"/>
      <c r="U1248" s="55"/>
      <c r="V1248" s="55"/>
      <c r="W1248" s="55">
        <v>0</v>
      </c>
      <c r="X1248" s="55">
        <v>1</v>
      </c>
      <c r="Y1248" s="55">
        <v>0</v>
      </c>
      <c r="Z1248" s="55"/>
      <c r="AA1248" s="55"/>
      <c r="AB1248" s="55"/>
    </row>
    <row r="1249" spans="1:206">
      <c r="A1249" s="55">
        <v>50</v>
      </c>
      <c r="B1249" s="55">
        <v>0</v>
      </c>
      <c r="C1249" s="55">
        <v>0</v>
      </c>
      <c r="D1249" s="55">
        <v>1</v>
      </c>
      <c r="E1249" s="55">
        <v>217</v>
      </c>
      <c r="F1249" s="55">
        <f>ROUND(Source!AU1230,O1249)</f>
        <v>145875.18</v>
      </c>
      <c r="G1249" s="55" t="s">
        <v>196</v>
      </c>
      <c r="H1249" s="55" t="s">
        <v>197</v>
      </c>
      <c r="I1249" s="55"/>
      <c r="J1249" s="55"/>
      <c r="K1249" s="55">
        <v>217</v>
      </c>
      <c r="L1249" s="55">
        <v>18</v>
      </c>
      <c r="M1249" s="55">
        <v>3</v>
      </c>
      <c r="N1249" s="55"/>
      <c r="O1249" s="55">
        <v>2</v>
      </c>
      <c r="P1249" s="55"/>
      <c r="Q1249" s="55"/>
      <c r="R1249" s="55"/>
      <c r="S1249" s="55"/>
      <c r="T1249" s="55"/>
      <c r="U1249" s="55"/>
      <c r="V1249" s="55"/>
      <c r="W1249" s="55">
        <v>145875.18</v>
      </c>
      <c r="X1249" s="55">
        <v>1</v>
      </c>
      <c r="Y1249" s="55">
        <v>145875.18</v>
      </c>
      <c r="Z1249" s="55"/>
      <c r="AA1249" s="55"/>
      <c r="AB1249" s="55"/>
    </row>
    <row r="1250" spans="1:206">
      <c r="A1250" s="55">
        <v>50</v>
      </c>
      <c r="B1250" s="55">
        <v>0</v>
      </c>
      <c r="C1250" s="55">
        <v>0</v>
      </c>
      <c r="D1250" s="55">
        <v>1</v>
      </c>
      <c r="E1250" s="55">
        <v>230</v>
      </c>
      <c r="F1250" s="55">
        <f>ROUND(Source!BA1230,O1250)</f>
        <v>0</v>
      </c>
      <c r="G1250" s="55" t="s">
        <v>198</v>
      </c>
      <c r="H1250" s="55" t="s">
        <v>199</v>
      </c>
      <c r="I1250" s="55"/>
      <c r="J1250" s="55"/>
      <c r="K1250" s="55">
        <v>230</v>
      </c>
      <c r="L1250" s="55">
        <v>19</v>
      </c>
      <c r="M1250" s="55">
        <v>3</v>
      </c>
      <c r="N1250" s="55"/>
      <c r="O1250" s="55">
        <v>2</v>
      </c>
      <c r="P1250" s="55"/>
      <c r="Q1250" s="55"/>
      <c r="R1250" s="55"/>
      <c r="S1250" s="55"/>
      <c r="T1250" s="55"/>
      <c r="U1250" s="55"/>
      <c r="V1250" s="55"/>
      <c r="W1250" s="55">
        <v>0</v>
      </c>
      <c r="X1250" s="55">
        <v>1</v>
      </c>
      <c r="Y1250" s="55">
        <v>0</v>
      </c>
      <c r="Z1250" s="55"/>
      <c r="AA1250" s="55"/>
      <c r="AB1250" s="55"/>
    </row>
    <row r="1251" spans="1:206">
      <c r="A1251" s="55">
        <v>50</v>
      </c>
      <c r="B1251" s="55">
        <v>0</v>
      </c>
      <c r="C1251" s="55">
        <v>0</v>
      </c>
      <c r="D1251" s="55">
        <v>1</v>
      </c>
      <c r="E1251" s="55">
        <v>206</v>
      </c>
      <c r="F1251" s="55">
        <f>ROUND(Source!T1230,O1251)</f>
        <v>0</v>
      </c>
      <c r="G1251" s="55" t="s">
        <v>200</v>
      </c>
      <c r="H1251" s="55" t="s">
        <v>201</v>
      </c>
      <c r="I1251" s="55"/>
      <c r="J1251" s="55"/>
      <c r="K1251" s="55">
        <v>206</v>
      </c>
      <c r="L1251" s="55">
        <v>20</v>
      </c>
      <c r="M1251" s="55">
        <v>3</v>
      </c>
      <c r="N1251" s="55"/>
      <c r="O1251" s="55">
        <v>2</v>
      </c>
      <c r="P1251" s="55"/>
      <c r="Q1251" s="55"/>
      <c r="R1251" s="55"/>
      <c r="S1251" s="55"/>
      <c r="T1251" s="55"/>
      <c r="U1251" s="55"/>
      <c r="V1251" s="55"/>
      <c r="W1251" s="55">
        <v>0</v>
      </c>
      <c r="X1251" s="55">
        <v>1</v>
      </c>
      <c r="Y1251" s="55">
        <v>0</v>
      </c>
      <c r="Z1251" s="55"/>
      <c r="AA1251" s="55"/>
      <c r="AB1251" s="55"/>
    </row>
    <row r="1252" spans="1:206">
      <c r="A1252" s="55">
        <v>50</v>
      </c>
      <c r="B1252" s="55">
        <v>0</v>
      </c>
      <c r="C1252" s="55">
        <v>0</v>
      </c>
      <c r="D1252" s="55">
        <v>1</v>
      </c>
      <c r="E1252" s="55">
        <v>207</v>
      </c>
      <c r="F1252" s="55">
        <f>Source!U1230</f>
        <v>47.7</v>
      </c>
      <c r="G1252" s="55" t="s">
        <v>202</v>
      </c>
      <c r="H1252" s="55" t="s">
        <v>203</v>
      </c>
      <c r="I1252" s="55"/>
      <c r="J1252" s="55"/>
      <c r="K1252" s="55">
        <v>207</v>
      </c>
      <c r="L1252" s="55">
        <v>21</v>
      </c>
      <c r="M1252" s="55">
        <v>3</v>
      </c>
      <c r="N1252" s="55"/>
      <c r="O1252" s="55">
        <v>-1</v>
      </c>
      <c r="P1252" s="55"/>
      <c r="Q1252" s="55"/>
      <c r="R1252" s="55"/>
      <c r="S1252" s="55"/>
      <c r="T1252" s="55"/>
      <c r="U1252" s="55"/>
      <c r="V1252" s="55"/>
      <c r="W1252" s="55">
        <v>47.7</v>
      </c>
      <c r="X1252" s="55">
        <v>1</v>
      </c>
      <c r="Y1252" s="55">
        <v>47.7</v>
      </c>
      <c r="Z1252" s="55"/>
      <c r="AA1252" s="55"/>
      <c r="AB1252" s="55"/>
    </row>
    <row r="1253" spans="1:206">
      <c r="A1253" s="55">
        <v>50</v>
      </c>
      <c r="B1253" s="55">
        <v>0</v>
      </c>
      <c r="C1253" s="55">
        <v>0</v>
      </c>
      <c r="D1253" s="55">
        <v>1</v>
      </c>
      <c r="E1253" s="55">
        <v>208</v>
      </c>
      <c r="F1253" s="55">
        <f>Source!V1230</f>
        <v>0</v>
      </c>
      <c r="G1253" s="55" t="s">
        <v>204</v>
      </c>
      <c r="H1253" s="55" t="s">
        <v>205</v>
      </c>
      <c r="I1253" s="55"/>
      <c r="J1253" s="55"/>
      <c r="K1253" s="55">
        <v>208</v>
      </c>
      <c r="L1253" s="55">
        <v>22</v>
      </c>
      <c r="M1253" s="55">
        <v>3</v>
      </c>
      <c r="N1253" s="55"/>
      <c r="O1253" s="55">
        <v>-1</v>
      </c>
      <c r="P1253" s="55"/>
      <c r="Q1253" s="55"/>
      <c r="R1253" s="55"/>
      <c r="S1253" s="55"/>
      <c r="T1253" s="55"/>
      <c r="U1253" s="55"/>
      <c r="V1253" s="55"/>
      <c r="W1253" s="55">
        <v>0</v>
      </c>
      <c r="X1253" s="55">
        <v>1</v>
      </c>
      <c r="Y1253" s="55">
        <v>0</v>
      </c>
      <c r="Z1253" s="55"/>
      <c r="AA1253" s="55"/>
      <c r="AB1253" s="55"/>
    </row>
    <row r="1254" spans="1:206">
      <c r="A1254" s="55">
        <v>50</v>
      </c>
      <c r="B1254" s="55">
        <v>0</v>
      </c>
      <c r="C1254" s="55">
        <v>0</v>
      </c>
      <c r="D1254" s="55">
        <v>1</v>
      </c>
      <c r="E1254" s="55">
        <v>209</v>
      </c>
      <c r="F1254" s="55">
        <f>ROUND(Source!W1230,O1254)</f>
        <v>0</v>
      </c>
      <c r="G1254" s="55" t="s">
        <v>206</v>
      </c>
      <c r="H1254" s="55" t="s">
        <v>207</v>
      </c>
      <c r="I1254" s="55"/>
      <c r="J1254" s="55"/>
      <c r="K1254" s="55">
        <v>209</v>
      </c>
      <c r="L1254" s="55">
        <v>23</v>
      </c>
      <c r="M1254" s="55">
        <v>3</v>
      </c>
      <c r="N1254" s="55"/>
      <c r="O1254" s="55">
        <v>2</v>
      </c>
      <c r="P1254" s="55"/>
      <c r="Q1254" s="55"/>
      <c r="R1254" s="55"/>
      <c r="S1254" s="55"/>
      <c r="T1254" s="55"/>
      <c r="U1254" s="55"/>
      <c r="V1254" s="55"/>
      <c r="W1254" s="55">
        <v>0</v>
      </c>
      <c r="X1254" s="55">
        <v>1</v>
      </c>
      <c r="Y1254" s="55">
        <v>0</v>
      </c>
      <c r="Z1254" s="55"/>
      <c r="AA1254" s="55"/>
      <c r="AB1254" s="55"/>
    </row>
    <row r="1255" spans="1:206">
      <c r="A1255" s="55">
        <v>50</v>
      </c>
      <c r="B1255" s="55">
        <v>0</v>
      </c>
      <c r="C1255" s="55">
        <v>0</v>
      </c>
      <c r="D1255" s="55">
        <v>1</v>
      </c>
      <c r="E1255" s="55">
        <v>233</v>
      </c>
      <c r="F1255" s="55">
        <f>ROUND(Source!BD1230,O1255)</f>
        <v>0</v>
      </c>
      <c r="G1255" s="55" t="s">
        <v>208</v>
      </c>
      <c r="H1255" s="55" t="s">
        <v>209</v>
      </c>
      <c r="I1255" s="55"/>
      <c r="J1255" s="55"/>
      <c r="K1255" s="55">
        <v>233</v>
      </c>
      <c r="L1255" s="55">
        <v>24</v>
      </c>
      <c r="M1255" s="55">
        <v>3</v>
      </c>
      <c r="N1255" s="55"/>
      <c r="O1255" s="55">
        <v>2</v>
      </c>
      <c r="P1255" s="55"/>
      <c r="Q1255" s="55"/>
      <c r="R1255" s="55"/>
      <c r="S1255" s="55"/>
      <c r="T1255" s="55"/>
      <c r="U1255" s="55"/>
      <c r="V1255" s="55"/>
      <c r="W1255" s="55">
        <v>0</v>
      </c>
      <c r="X1255" s="55">
        <v>1</v>
      </c>
      <c r="Y1255" s="55">
        <v>0</v>
      </c>
      <c r="Z1255" s="55"/>
      <c r="AA1255" s="55"/>
      <c r="AB1255" s="55"/>
    </row>
    <row r="1256" spans="1:206">
      <c r="A1256" s="55">
        <v>50</v>
      </c>
      <c r="B1256" s="55">
        <v>0</v>
      </c>
      <c r="C1256" s="55">
        <v>0</v>
      </c>
      <c r="D1256" s="55">
        <v>1</v>
      </c>
      <c r="E1256" s="55">
        <v>210</v>
      </c>
      <c r="F1256" s="55">
        <f>ROUND(Source!X1230,O1256)</f>
        <v>8693.16</v>
      </c>
      <c r="G1256" s="55" t="s">
        <v>210</v>
      </c>
      <c r="H1256" s="55" t="s">
        <v>211</v>
      </c>
      <c r="I1256" s="55"/>
      <c r="J1256" s="55"/>
      <c r="K1256" s="55">
        <v>210</v>
      </c>
      <c r="L1256" s="55">
        <v>25</v>
      </c>
      <c r="M1256" s="55">
        <v>3</v>
      </c>
      <c r="N1256" s="55"/>
      <c r="O1256" s="55">
        <v>2</v>
      </c>
      <c r="P1256" s="55"/>
      <c r="Q1256" s="55"/>
      <c r="R1256" s="55"/>
      <c r="S1256" s="55"/>
      <c r="T1256" s="55"/>
      <c r="U1256" s="55"/>
      <c r="V1256" s="55"/>
      <c r="W1256" s="55">
        <v>8693.16</v>
      </c>
      <c r="X1256" s="55">
        <v>1</v>
      </c>
      <c r="Y1256" s="55">
        <v>8693.16</v>
      </c>
      <c r="Z1256" s="55"/>
      <c r="AA1256" s="55"/>
      <c r="AB1256" s="55"/>
    </row>
    <row r="1257" spans="1:206">
      <c r="A1257" s="55">
        <v>50</v>
      </c>
      <c r="B1257" s="55">
        <v>0</v>
      </c>
      <c r="C1257" s="55">
        <v>0</v>
      </c>
      <c r="D1257" s="55">
        <v>1</v>
      </c>
      <c r="E1257" s="55">
        <v>211</v>
      </c>
      <c r="F1257" s="55">
        <f>ROUND(Source!Y1230,O1257)</f>
        <v>1241.8800000000001</v>
      </c>
      <c r="G1257" s="55" t="s">
        <v>212</v>
      </c>
      <c r="H1257" s="55" t="s">
        <v>213</v>
      </c>
      <c r="I1257" s="55"/>
      <c r="J1257" s="55"/>
      <c r="K1257" s="55">
        <v>211</v>
      </c>
      <c r="L1257" s="55">
        <v>26</v>
      </c>
      <c r="M1257" s="55">
        <v>3</v>
      </c>
      <c r="N1257" s="55"/>
      <c r="O1257" s="55">
        <v>2</v>
      </c>
      <c r="P1257" s="55"/>
      <c r="Q1257" s="55"/>
      <c r="R1257" s="55"/>
      <c r="S1257" s="55"/>
      <c r="T1257" s="55"/>
      <c r="U1257" s="55"/>
      <c r="V1257" s="55"/>
      <c r="W1257" s="55">
        <v>1241.8800000000001</v>
      </c>
      <c r="X1257" s="55">
        <v>1</v>
      </c>
      <c r="Y1257" s="55">
        <v>1241.8800000000001</v>
      </c>
      <c r="Z1257" s="55"/>
      <c r="AA1257" s="55"/>
      <c r="AB1257" s="55"/>
    </row>
    <row r="1258" spans="1:206">
      <c r="A1258" s="55">
        <v>50</v>
      </c>
      <c r="B1258" s="55">
        <v>0</v>
      </c>
      <c r="C1258" s="55">
        <v>0</v>
      </c>
      <c r="D1258" s="55">
        <v>1</v>
      </c>
      <c r="E1258" s="55">
        <v>224</v>
      </c>
      <c r="F1258" s="55">
        <f>ROUND(Source!AR1230,O1258)</f>
        <v>145875.18</v>
      </c>
      <c r="G1258" s="55" t="s">
        <v>214</v>
      </c>
      <c r="H1258" s="55" t="s">
        <v>215</v>
      </c>
      <c r="I1258" s="55"/>
      <c r="J1258" s="55"/>
      <c r="K1258" s="55">
        <v>224</v>
      </c>
      <c r="L1258" s="55">
        <v>27</v>
      </c>
      <c r="M1258" s="55">
        <v>3</v>
      </c>
      <c r="N1258" s="55"/>
      <c r="O1258" s="55">
        <v>2</v>
      </c>
      <c r="P1258" s="55"/>
      <c r="Q1258" s="55"/>
      <c r="R1258" s="55"/>
      <c r="S1258" s="55"/>
      <c r="T1258" s="55"/>
      <c r="U1258" s="55"/>
      <c r="V1258" s="55"/>
      <c r="W1258" s="55">
        <v>145875.18</v>
      </c>
      <c r="X1258" s="55">
        <v>1</v>
      </c>
      <c r="Y1258" s="55">
        <v>145875.18</v>
      </c>
      <c r="Z1258" s="55"/>
      <c r="AA1258" s="55"/>
      <c r="AB1258" s="55"/>
    </row>
    <row r="1259" spans="1:206">
      <c r="A1259" s="55">
        <v>50</v>
      </c>
      <c r="B1259" s="55">
        <v>1</v>
      </c>
      <c r="C1259" s="55">
        <v>0</v>
      </c>
      <c r="D1259" s="55">
        <v>2</v>
      </c>
      <c r="E1259" s="55">
        <v>0</v>
      </c>
      <c r="F1259" s="55">
        <f>ROUND(F1258,O1259)</f>
        <v>145875.18</v>
      </c>
      <c r="G1259" s="55" t="s">
        <v>216</v>
      </c>
      <c r="H1259" s="55" t="s">
        <v>217</v>
      </c>
      <c r="I1259" s="55"/>
      <c r="J1259" s="55"/>
      <c r="K1259" s="55">
        <v>212</v>
      </c>
      <c r="L1259" s="55">
        <v>28</v>
      </c>
      <c r="M1259" s="55">
        <v>0</v>
      </c>
      <c r="N1259" s="55"/>
      <c r="O1259" s="55">
        <v>2</v>
      </c>
      <c r="P1259" s="55"/>
      <c r="Q1259" s="55"/>
      <c r="R1259" s="55"/>
      <c r="S1259" s="55"/>
      <c r="T1259" s="55"/>
      <c r="U1259" s="55"/>
      <c r="V1259" s="55"/>
      <c r="W1259" s="55">
        <v>145875.18</v>
      </c>
      <c r="X1259" s="55">
        <v>1</v>
      </c>
      <c r="Y1259" s="55">
        <v>145875.18</v>
      </c>
      <c r="Z1259" s="55"/>
      <c r="AA1259" s="55"/>
      <c r="AB1259" s="55"/>
    </row>
    <row r="1260" spans="1:206">
      <c r="A1260" s="55">
        <v>50</v>
      </c>
      <c r="B1260" s="55">
        <v>1</v>
      </c>
      <c r="C1260" s="55">
        <v>0</v>
      </c>
      <c r="D1260" s="55">
        <v>2</v>
      </c>
      <c r="E1260" s="55">
        <v>0</v>
      </c>
      <c r="F1260" s="55">
        <f>ROUND(F1259*0.2,O1260)</f>
        <v>29175.040000000001</v>
      </c>
      <c r="G1260" s="55" t="s">
        <v>218</v>
      </c>
      <c r="H1260" s="55" t="s">
        <v>219</v>
      </c>
      <c r="I1260" s="55"/>
      <c r="J1260" s="55"/>
      <c r="K1260" s="55">
        <v>212</v>
      </c>
      <c r="L1260" s="55">
        <v>29</v>
      </c>
      <c r="M1260" s="55">
        <v>0</v>
      </c>
      <c r="N1260" s="55"/>
      <c r="O1260" s="55">
        <v>2</v>
      </c>
      <c r="P1260" s="55"/>
      <c r="Q1260" s="55"/>
      <c r="R1260" s="55"/>
      <c r="S1260" s="55"/>
      <c r="T1260" s="55"/>
      <c r="U1260" s="55"/>
      <c r="V1260" s="55"/>
      <c r="W1260" s="55">
        <v>29175.040000000001</v>
      </c>
      <c r="X1260" s="55">
        <v>1</v>
      </c>
      <c r="Y1260" s="55">
        <v>29175.040000000001</v>
      </c>
      <c r="Z1260" s="55"/>
      <c r="AA1260" s="55"/>
      <c r="AB1260" s="55"/>
    </row>
    <row r="1261" spans="1:206">
      <c r="A1261" s="55">
        <v>50</v>
      </c>
      <c r="B1261" s="55">
        <v>1</v>
      </c>
      <c r="C1261" s="55">
        <v>0</v>
      </c>
      <c r="D1261" s="55">
        <v>2</v>
      </c>
      <c r="E1261" s="55">
        <v>213</v>
      </c>
      <c r="F1261" s="55">
        <f>ROUND(F1259+F1260,O1261)</f>
        <v>175050.22</v>
      </c>
      <c r="G1261" s="55" t="s">
        <v>220</v>
      </c>
      <c r="H1261" s="55" t="s">
        <v>214</v>
      </c>
      <c r="I1261" s="55"/>
      <c r="J1261" s="55"/>
      <c r="K1261" s="55">
        <v>212</v>
      </c>
      <c r="L1261" s="55">
        <v>30</v>
      </c>
      <c r="M1261" s="55">
        <v>0</v>
      </c>
      <c r="N1261" s="55"/>
      <c r="O1261" s="55">
        <v>2</v>
      </c>
      <c r="P1261" s="55"/>
      <c r="Q1261" s="55"/>
      <c r="R1261" s="55"/>
      <c r="S1261" s="55"/>
      <c r="T1261" s="55"/>
      <c r="U1261" s="55"/>
      <c r="V1261" s="55"/>
      <c r="W1261" s="55">
        <v>175050.22</v>
      </c>
      <c r="X1261" s="55">
        <v>1</v>
      </c>
      <c r="Y1261" s="55">
        <v>175050.22</v>
      </c>
      <c r="Z1261" s="55"/>
      <c r="AA1261" s="55"/>
      <c r="AB1261" s="55"/>
    </row>
    <row r="1262" spans="1:206">
      <c r="A1262" s="55">
        <v>50</v>
      </c>
      <c r="B1262" s="55">
        <v>1</v>
      </c>
      <c r="C1262" s="55">
        <v>0</v>
      </c>
      <c r="D1262" s="55">
        <v>2</v>
      </c>
      <c r="E1262" s="55">
        <v>0</v>
      </c>
      <c r="F1262" s="55">
        <f>ROUND(F1261*0.5857501461,O1262)</f>
        <v>102535.69</v>
      </c>
      <c r="G1262" s="55" t="s">
        <v>221</v>
      </c>
      <c r="H1262" s="55" t="s">
        <v>222</v>
      </c>
      <c r="I1262" s="55"/>
      <c r="J1262" s="55"/>
      <c r="K1262" s="55">
        <v>212</v>
      </c>
      <c r="L1262" s="55">
        <v>31</v>
      </c>
      <c r="M1262" s="55">
        <v>0</v>
      </c>
      <c r="N1262" s="55"/>
      <c r="O1262" s="55">
        <v>2</v>
      </c>
      <c r="P1262" s="55"/>
      <c r="Q1262" s="55"/>
      <c r="R1262" s="55"/>
      <c r="S1262" s="55"/>
      <c r="T1262" s="55"/>
      <c r="U1262" s="55"/>
      <c r="V1262" s="55"/>
      <c r="W1262" s="55">
        <v>102535.69</v>
      </c>
      <c r="X1262" s="55">
        <v>1</v>
      </c>
      <c r="Y1262" s="55">
        <v>102535.69</v>
      </c>
      <c r="Z1262" s="55"/>
      <c r="AA1262" s="55"/>
      <c r="AB1262" s="55"/>
    </row>
    <row r="1264" spans="1:206">
      <c r="A1264" s="53">
        <v>51</v>
      </c>
      <c r="B1264" s="53">
        <f>B20</f>
        <v>1</v>
      </c>
      <c r="C1264" s="53">
        <f>A20</f>
        <v>3</v>
      </c>
      <c r="D1264" s="53">
        <f>ROW(A20)</f>
        <v>20</v>
      </c>
      <c r="E1264" s="53"/>
      <c r="F1264" s="53" t="str">
        <f>IF(F20&lt;&gt;"",F20,"")</f>
        <v>Новая локальная смета</v>
      </c>
      <c r="G1264" s="53" t="str">
        <f>IF(G20&lt;&gt;"",G20,"")</f>
        <v>Благоустройство прилегающих к кладбищам территорий по Южному административному округу в 2022г.</v>
      </c>
      <c r="H1264" s="53">
        <v>0</v>
      </c>
      <c r="I1264" s="53"/>
      <c r="J1264" s="53"/>
      <c r="K1264" s="53"/>
      <c r="L1264" s="53"/>
      <c r="M1264" s="53"/>
      <c r="N1264" s="53"/>
      <c r="O1264" s="53">
        <f t="shared" ref="O1264:T1264" si="1161">ROUND(O114+O238+O362+O486+O610+O734+O858+O982+O1106+O1230+AB1264,2)</f>
        <v>1698585.8</v>
      </c>
      <c r="P1264" s="53">
        <f t="shared" si="1161"/>
        <v>909207.5</v>
      </c>
      <c r="Q1264" s="53">
        <f t="shared" si="1161"/>
        <v>620716.1</v>
      </c>
      <c r="R1264" s="53">
        <f t="shared" si="1161"/>
        <v>322723.87</v>
      </c>
      <c r="S1264" s="53">
        <f t="shared" si="1161"/>
        <v>168662.2</v>
      </c>
      <c r="T1264" s="53">
        <f t="shared" si="1161"/>
        <v>0</v>
      </c>
      <c r="U1264" s="53">
        <f>U114+U238+U362+U486+U610+U734+U858+U982+U1106+U1230+AH1264</f>
        <v>654.80000000000007</v>
      </c>
      <c r="V1264" s="53">
        <f>V114+V238+V362+V486+V610+V734+V858+V982+V1106+V1230+AI1264</f>
        <v>0</v>
      </c>
      <c r="W1264" s="53">
        <f>ROUND(W114+W238+W362+W486+W610+W734+W858+W982+W1106+W1230+AJ1264,2)</f>
        <v>0</v>
      </c>
      <c r="X1264" s="53">
        <f>ROUND(X114+X238+X362+X486+X610+X734+X858+X982+X1106+X1230+AK1264,2)</f>
        <v>118063.54</v>
      </c>
      <c r="Y1264" s="53">
        <f>ROUND(Y114+Y238+Y362+Y486+Y610+Y734+Y858+Y982+Y1106+Y1230+AL1264,2)</f>
        <v>16866.22</v>
      </c>
      <c r="Z1264" s="53"/>
      <c r="AA1264" s="53"/>
      <c r="AB1264" s="53"/>
      <c r="AC1264" s="53"/>
      <c r="AD1264" s="53"/>
      <c r="AE1264" s="53"/>
      <c r="AF1264" s="53"/>
      <c r="AG1264" s="53"/>
      <c r="AH1264" s="53"/>
      <c r="AI1264" s="53"/>
      <c r="AJ1264" s="53"/>
      <c r="AK1264" s="53"/>
      <c r="AL1264" s="53"/>
      <c r="AM1264" s="53"/>
      <c r="AN1264" s="53"/>
      <c r="AO1264" s="53">
        <f t="shared" ref="AO1264:BD1264" si="1162">ROUND(AO114+AO238+AO362+AO486+AO610+AO734+AO858+AO982+AO1106+AO1230+BX1264,2)</f>
        <v>0</v>
      </c>
      <c r="AP1264" s="53">
        <f t="shared" si="1162"/>
        <v>0</v>
      </c>
      <c r="AQ1264" s="53">
        <f t="shared" si="1162"/>
        <v>0</v>
      </c>
      <c r="AR1264" s="53">
        <f t="shared" si="1162"/>
        <v>1960164.54</v>
      </c>
      <c r="AS1264" s="53">
        <f t="shared" si="1162"/>
        <v>0</v>
      </c>
      <c r="AT1264" s="53">
        <f t="shared" si="1162"/>
        <v>0</v>
      </c>
      <c r="AU1264" s="53">
        <f t="shared" si="1162"/>
        <v>1960164.54</v>
      </c>
      <c r="AV1264" s="53">
        <f t="shared" si="1162"/>
        <v>909207.5</v>
      </c>
      <c r="AW1264" s="53">
        <f t="shared" si="1162"/>
        <v>909207.5</v>
      </c>
      <c r="AX1264" s="53">
        <f t="shared" si="1162"/>
        <v>0</v>
      </c>
      <c r="AY1264" s="53">
        <f t="shared" si="1162"/>
        <v>909207.5</v>
      </c>
      <c r="AZ1264" s="53">
        <f t="shared" si="1162"/>
        <v>0</v>
      </c>
      <c r="BA1264" s="53">
        <f t="shared" si="1162"/>
        <v>0</v>
      </c>
      <c r="BB1264" s="53">
        <f t="shared" si="1162"/>
        <v>0</v>
      </c>
      <c r="BC1264" s="53">
        <f t="shared" si="1162"/>
        <v>0</v>
      </c>
      <c r="BD1264" s="53">
        <f t="shared" si="1162"/>
        <v>0</v>
      </c>
      <c r="BE1264" s="53"/>
      <c r="BF1264" s="53"/>
      <c r="BG1264" s="53"/>
      <c r="BH1264" s="53"/>
      <c r="BI1264" s="53"/>
      <c r="BJ1264" s="53"/>
      <c r="BK1264" s="53"/>
      <c r="BL1264" s="53"/>
      <c r="BM1264" s="53"/>
      <c r="BN1264" s="53"/>
      <c r="BO1264" s="53"/>
      <c r="BP1264" s="53"/>
      <c r="BQ1264" s="53"/>
      <c r="BR1264" s="53"/>
      <c r="BS1264" s="53"/>
      <c r="BT1264" s="53"/>
      <c r="BU1264" s="53"/>
      <c r="BV1264" s="53"/>
      <c r="BW1264" s="53"/>
      <c r="BX1264" s="53"/>
      <c r="BY1264" s="53"/>
      <c r="BZ1264" s="53"/>
      <c r="CA1264" s="53"/>
      <c r="CB1264" s="53"/>
      <c r="CC1264" s="53"/>
      <c r="CD1264" s="53"/>
      <c r="CE1264" s="53"/>
      <c r="CF1264" s="53"/>
      <c r="CG1264" s="53"/>
      <c r="CH1264" s="53"/>
      <c r="CI1264" s="53"/>
      <c r="CJ1264" s="53"/>
      <c r="CK1264" s="53"/>
      <c r="CL1264" s="53"/>
      <c r="CM1264" s="53"/>
      <c r="CN1264" s="53"/>
      <c r="CO1264" s="53"/>
      <c r="CP1264" s="53"/>
      <c r="CQ1264" s="53"/>
      <c r="CR1264" s="53"/>
      <c r="CS1264" s="53"/>
      <c r="CT1264" s="53"/>
      <c r="CU1264" s="53"/>
      <c r="CV1264" s="53"/>
      <c r="CW1264" s="53"/>
      <c r="CX1264" s="53"/>
      <c r="CY1264" s="53"/>
      <c r="CZ1264" s="53"/>
      <c r="DA1264" s="53"/>
      <c r="DB1264" s="53"/>
      <c r="DC1264" s="53"/>
      <c r="DD1264" s="53"/>
      <c r="DE1264" s="53"/>
      <c r="DF1264" s="53"/>
      <c r="DG1264" s="54"/>
      <c r="DH1264" s="54"/>
      <c r="DI1264" s="54"/>
      <c r="DJ1264" s="54"/>
      <c r="DK1264" s="54"/>
      <c r="DL1264" s="54"/>
      <c r="DM1264" s="54"/>
      <c r="DN1264" s="54"/>
      <c r="DO1264" s="54"/>
      <c r="DP1264" s="54"/>
      <c r="DQ1264" s="54"/>
      <c r="DR1264" s="54"/>
      <c r="DS1264" s="54"/>
      <c r="DT1264" s="54"/>
      <c r="DU1264" s="54"/>
      <c r="DV1264" s="54"/>
      <c r="DW1264" s="54"/>
      <c r="DX1264" s="54"/>
      <c r="DY1264" s="54"/>
      <c r="DZ1264" s="54"/>
      <c r="EA1264" s="54"/>
      <c r="EB1264" s="54"/>
      <c r="EC1264" s="54"/>
      <c r="ED1264" s="54"/>
      <c r="EE1264" s="54"/>
      <c r="EF1264" s="54"/>
      <c r="EG1264" s="54"/>
      <c r="EH1264" s="54"/>
      <c r="EI1264" s="54"/>
      <c r="EJ1264" s="54"/>
      <c r="EK1264" s="54"/>
      <c r="EL1264" s="54"/>
      <c r="EM1264" s="54"/>
      <c r="EN1264" s="54"/>
      <c r="EO1264" s="54"/>
      <c r="EP1264" s="54"/>
      <c r="EQ1264" s="54"/>
      <c r="ER1264" s="54"/>
      <c r="ES1264" s="54"/>
      <c r="ET1264" s="54"/>
      <c r="EU1264" s="54"/>
      <c r="EV1264" s="54"/>
      <c r="EW1264" s="54"/>
      <c r="EX1264" s="54"/>
      <c r="EY1264" s="54"/>
      <c r="EZ1264" s="54"/>
      <c r="FA1264" s="54"/>
      <c r="FB1264" s="54"/>
      <c r="FC1264" s="54"/>
      <c r="FD1264" s="54"/>
      <c r="FE1264" s="54"/>
      <c r="FF1264" s="54"/>
      <c r="FG1264" s="54"/>
      <c r="FH1264" s="54"/>
      <c r="FI1264" s="54"/>
      <c r="FJ1264" s="54"/>
      <c r="FK1264" s="54"/>
      <c r="FL1264" s="54"/>
      <c r="FM1264" s="54"/>
      <c r="FN1264" s="54"/>
      <c r="FO1264" s="54"/>
      <c r="FP1264" s="54"/>
      <c r="FQ1264" s="54"/>
      <c r="FR1264" s="54"/>
      <c r="FS1264" s="54"/>
      <c r="FT1264" s="54"/>
      <c r="FU1264" s="54"/>
      <c r="FV1264" s="54"/>
      <c r="FW1264" s="54"/>
      <c r="FX1264" s="54"/>
      <c r="FY1264" s="54"/>
      <c r="FZ1264" s="54"/>
      <c r="GA1264" s="54"/>
      <c r="GB1264" s="54"/>
      <c r="GC1264" s="54"/>
      <c r="GD1264" s="54"/>
      <c r="GE1264" s="54"/>
      <c r="GF1264" s="54"/>
      <c r="GG1264" s="54"/>
      <c r="GH1264" s="54"/>
      <c r="GI1264" s="54"/>
      <c r="GJ1264" s="54"/>
      <c r="GK1264" s="54"/>
      <c r="GL1264" s="54"/>
      <c r="GM1264" s="54"/>
      <c r="GN1264" s="54"/>
      <c r="GO1264" s="54"/>
      <c r="GP1264" s="54"/>
      <c r="GQ1264" s="54"/>
      <c r="GR1264" s="54"/>
      <c r="GS1264" s="54"/>
      <c r="GT1264" s="54"/>
      <c r="GU1264" s="54"/>
      <c r="GV1264" s="54"/>
      <c r="GW1264" s="54"/>
      <c r="GX1264" s="54">
        <v>0</v>
      </c>
    </row>
    <row r="1266" spans="1:28">
      <c r="A1266" s="55">
        <v>50</v>
      </c>
      <c r="B1266" s="55">
        <v>0</v>
      </c>
      <c r="C1266" s="55">
        <v>0</v>
      </c>
      <c r="D1266" s="55">
        <v>1</v>
      </c>
      <c r="E1266" s="55">
        <v>201</v>
      </c>
      <c r="F1266" s="55">
        <f>ROUND(Source!O1264,O1266)</f>
        <v>1698585.8</v>
      </c>
      <c r="G1266" s="55" t="s">
        <v>162</v>
      </c>
      <c r="H1266" s="55" t="s">
        <v>163</v>
      </c>
      <c r="I1266" s="55"/>
      <c r="J1266" s="55"/>
      <c r="K1266" s="55">
        <v>201</v>
      </c>
      <c r="L1266" s="55">
        <v>1</v>
      </c>
      <c r="M1266" s="55">
        <v>3</v>
      </c>
      <c r="N1266" s="55"/>
      <c r="O1266" s="55">
        <v>2</v>
      </c>
      <c r="P1266" s="55"/>
      <c r="Q1266" s="55"/>
      <c r="R1266" s="55"/>
      <c r="S1266" s="55"/>
      <c r="T1266" s="55"/>
      <c r="U1266" s="55"/>
      <c r="V1266" s="55"/>
      <c r="W1266" s="55">
        <v>1698585.8</v>
      </c>
      <c r="X1266" s="55">
        <v>1</v>
      </c>
      <c r="Y1266" s="55">
        <v>1698585.8</v>
      </c>
      <c r="Z1266" s="55"/>
      <c r="AA1266" s="55"/>
      <c r="AB1266" s="55"/>
    </row>
    <row r="1267" spans="1:28">
      <c r="A1267" s="55">
        <v>50</v>
      </c>
      <c r="B1267" s="55">
        <v>0</v>
      </c>
      <c r="C1267" s="55">
        <v>0</v>
      </c>
      <c r="D1267" s="55">
        <v>1</v>
      </c>
      <c r="E1267" s="55">
        <v>202</v>
      </c>
      <c r="F1267" s="55">
        <f>ROUND(Source!P1264,O1267)</f>
        <v>909207.5</v>
      </c>
      <c r="G1267" s="55" t="s">
        <v>164</v>
      </c>
      <c r="H1267" s="55" t="s">
        <v>165</v>
      </c>
      <c r="I1267" s="55"/>
      <c r="J1267" s="55"/>
      <c r="K1267" s="55">
        <v>202</v>
      </c>
      <c r="L1267" s="55">
        <v>2</v>
      </c>
      <c r="M1267" s="55">
        <v>3</v>
      </c>
      <c r="N1267" s="55"/>
      <c r="O1267" s="55">
        <v>2</v>
      </c>
      <c r="P1267" s="55"/>
      <c r="Q1267" s="55"/>
      <c r="R1267" s="55"/>
      <c r="S1267" s="55"/>
      <c r="T1267" s="55"/>
      <c r="U1267" s="55"/>
      <c r="V1267" s="55"/>
      <c r="W1267" s="55">
        <v>909207.5</v>
      </c>
      <c r="X1267" s="55">
        <v>1</v>
      </c>
      <c r="Y1267" s="55">
        <v>909207.5</v>
      </c>
      <c r="Z1267" s="55"/>
      <c r="AA1267" s="55"/>
      <c r="AB1267" s="55"/>
    </row>
    <row r="1268" spans="1:28">
      <c r="A1268" s="55">
        <v>50</v>
      </c>
      <c r="B1268" s="55">
        <v>0</v>
      </c>
      <c r="C1268" s="55">
        <v>0</v>
      </c>
      <c r="D1268" s="55">
        <v>1</v>
      </c>
      <c r="E1268" s="55">
        <v>222</v>
      </c>
      <c r="F1268" s="55">
        <f>ROUND(Source!AO1264,O1268)</f>
        <v>0</v>
      </c>
      <c r="G1268" s="55" t="s">
        <v>166</v>
      </c>
      <c r="H1268" s="55" t="s">
        <v>167</v>
      </c>
      <c r="I1268" s="55"/>
      <c r="J1268" s="55"/>
      <c r="K1268" s="55">
        <v>222</v>
      </c>
      <c r="L1268" s="55">
        <v>3</v>
      </c>
      <c r="M1268" s="55">
        <v>3</v>
      </c>
      <c r="N1268" s="55"/>
      <c r="O1268" s="55">
        <v>2</v>
      </c>
      <c r="P1268" s="55"/>
      <c r="Q1268" s="55"/>
      <c r="R1268" s="55"/>
      <c r="S1268" s="55"/>
      <c r="T1268" s="55"/>
      <c r="U1268" s="55"/>
      <c r="V1268" s="55"/>
      <c r="W1268" s="55">
        <v>0</v>
      </c>
      <c r="X1268" s="55">
        <v>1</v>
      </c>
      <c r="Y1268" s="55">
        <v>0</v>
      </c>
      <c r="Z1268" s="55"/>
      <c r="AA1268" s="55"/>
      <c r="AB1268" s="55"/>
    </row>
    <row r="1269" spans="1:28">
      <c r="A1269" s="55">
        <v>50</v>
      </c>
      <c r="B1269" s="55">
        <v>0</v>
      </c>
      <c r="C1269" s="55">
        <v>0</v>
      </c>
      <c r="D1269" s="55">
        <v>1</v>
      </c>
      <c r="E1269" s="55">
        <v>225</v>
      </c>
      <c r="F1269" s="55">
        <f>ROUND(Source!AV1264,O1269)</f>
        <v>909207.5</v>
      </c>
      <c r="G1269" s="55" t="s">
        <v>168</v>
      </c>
      <c r="H1269" s="55" t="s">
        <v>169</v>
      </c>
      <c r="I1269" s="55"/>
      <c r="J1269" s="55"/>
      <c r="K1269" s="55">
        <v>225</v>
      </c>
      <c r="L1269" s="55">
        <v>4</v>
      </c>
      <c r="M1269" s="55">
        <v>3</v>
      </c>
      <c r="N1269" s="55"/>
      <c r="O1269" s="55">
        <v>2</v>
      </c>
      <c r="P1269" s="55"/>
      <c r="Q1269" s="55"/>
      <c r="R1269" s="55"/>
      <c r="S1269" s="55"/>
      <c r="T1269" s="55"/>
      <c r="U1269" s="55"/>
      <c r="V1269" s="55"/>
      <c r="W1269" s="55">
        <v>909207.5</v>
      </c>
      <c r="X1269" s="55">
        <v>1</v>
      </c>
      <c r="Y1269" s="55">
        <v>909207.5</v>
      </c>
      <c r="Z1269" s="55"/>
      <c r="AA1269" s="55"/>
      <c r="AB1269" s="55"/>
    </row>
    <row r="1270" spans="1:28">
      <c r="A1270" s="55">
        <v>50</v>
      </c>
      <c r="B1270" s="55">
        <v>0</v>
      </c>
      <c r="C1270" s="55">
        <v>0</v>
      </c>
      <c r="D1270" s="55">
        <v>1</v>
      </c>
      <c r="E1270" s="55">
        <v>226</v>
      </c>
      <c r="F1270" s="55">
        <f>ROUND(Source!AW1264,O1270)</f>
        <v>909207.5</v>
      </c>
      <c r="G1270" s="55" t="s">
        <v>170</v>
      </c>
      <c r="H1270" s="55" t="s">
        <v>171</v>
      </c>
      <c r="I1270" s="55"/>
      <c r="J1270" s="55"/>
      <c r="K1270" s="55">
        <v>226</v>
      </c>
      <c r="L1270" s="55">
        <v>5</v>
      </c>
      <c r="M1270" s="55">
        <v>3</v>
      </c>
      <c r="N1270" s="55"/>
      <c r="O1270" s="55">
        <v>2</v>
      </c>
      <c r="P1270" s="55"/>
      <c r="Q1270" s="55"/>
      <c r="R1270" s="55"/>
      <c r="S1270" s="55"/>
      <c r="T1270" s="55"/>
      <c r="U1270" s="55"/>
      <c r="V1270" s="55"/>
      <c r="W1270" s="55">
        <v>909207.5</v>
      </c>
      <c r="X1270" s="55">
        <v>1</v>
      </c>
      <c r="Y1270" s="55">
        <v>909207.5</v>
      </c>
      <c r="Z1270" s="55"/>
      <c r="AA1270" s="55"/>
      <c r="AB1270" s="55"/>
    </row>
    <row r="1271" spans="1:28">
      <c r="A1271" s="55">
        <v>50</v>
      </c>
      <c r="B1271" s="55">
        <v>0</v>
      </c>
      <c r="C1271" s="55">
        <v>0</v>
      </c>
      <c r="D1271" s="55">
        <v>1</v>
      </c>
      <c r="E1271" s="55">
        <v>227</v>
      </c>
      <c r="F1271" s="55">
        <f>ROUND(Source!AX1264,O1271)</f>
        <v>0</v>
      </c>
      <c r="G1271" s="55" t="s">
        <v>172</v>
      </c>
      <c r="H1271" s="55" t="s">
        <v>173</v>
      </c>
      <c r="I1271" s="55"/>
      <c r="J1271" s="55"/>
      <c r="K1271" s="55">
        <v>227</v>
      </c>
      <c r="L1271" s="55">
        <v>6</v>
      </c>
      <c r="M1271" s="55">
        <v>3</v>
      </c>
      <c r="N1271" s="55"/>
      <c r="O1271" s="55">
        <v>2</v>
      </c>
      <c r="P1271" s="55"/>
      <c r="Q1271" s="55"/>
      <c r="R1271" s="55"/>
      <c r="S1271" s="55"/>
      <c r="T1271" s="55"/>
      <c r="U1271" s="55"/>
      <c r="V1271" s="55"/>
      <c r="W1271" s="55">
        <v>0</v>
      </c>
      <c r="X1271" s="55">
        <v>1</v>
      </c>
      <c r="Y1271" s="55">
        <v>0</v>
      </c>
      <c r="Z1271" s="55"/>
      <c r="AA1271" s="55"/>
      <c r="AB1271" s="55"/>
    </row>
    <row r="1272" spans="1:28">
      <c r="A1272" s="55">
        <v>50</v>
      </c>
      <c r="B1272" s="55">
        <v>0</v>
      </c>
      <c r="C1272" s="55">
        <v>0</v>
      </c>
      <c r="D1272" s="55">
        <v>1</v>
      </c>
      <c r="E1272" s="55">
        <v>228</v>
      </c>
      <c r="F1272" s="55">
        <f>ROUND(Source!AY1264,O1272)</f>
        <v>909207.5</v>
      </c>
      <c r="G1272" s="55" t="s">
        <v>174</v>
      </c>
      <c r="H1272" s="55" t="s">
        <v>175</v>
      </c>
      <c r="I1272" s="55"/>
      <c r="J1272" s="55"/>
      <c r="K1272" s="55">
        <v>228</v>
      </c>
      <c r="L1272" s="55">
        <v>7</v>
      </c>
      <c r="M1272" s="55">
        <v>3</v>
      </c>
      <c r="N1272" s="55"/>
      <c r="O1272" s="55">
        <v>2</v>
      </c>
      <c r="P1272" s="55"/>
      <c r="Q1272" s="55"/>
      <c r="R1272" s="55"/>
      <c r="S1272" s="55"/>
      <c r="T1272" s="55"/>
      <c r="U1272" s="55"/>
      <c r="V1272" s="55"/>
      <c r="W1272" s="55">
        <v>909207.5</v>
      </c>
      <c r="X1272" s="55">
        <v>1</v>
      </c>
      <c r="Y1272" s="55">
        <v>909207.5</v>
      </c>
      <c r="Z1272" s="55"/>
      <c r="AA1272" s="55"/>
      <c r="AB1272" s="55"/>
    </row>
    <row r="1273" spans="1:28">
      <c r="A1273" s="55">
        <v>50</v>
      </c>
      <c r="B1273" s="55">
        <v>0</v>
      </c>
      <c r="C1273" s="55">
        <v>0</v>
      </c>
      <c r="D1273" s="55">
        <v>1</v>
      </c>
      <c r="E1273" s="55">
        <v>216</v>
      </c>
      <c r="F1273" s="55">
        <f>ROUND(Source!AP1264,O1273)</f>
        <v>0</v>
      </c>
      <c r="G1273" s="55" t="s">
        <v>176</v>
      </c>
      <c r="H1273" s="55" t="s">
        <v>177</v>
      </c>
      <c r="I1273" s="55"/>
      <c r="J1273" s="55"/>
      <c r="K1273" s="55">
        <v>216</v>
      </c>
      <c r="L1273" s="55">
        <v>8</v>
      </c>
      <c r="M1273" s="55">
        <v>3</v>
      </c>
      <c r="N1273" s="55"/>
      <c r="O1273" s="55">
        <v>2</v>
      </c>
      <c r="P1273" s="55"/>
      <c r="Q1273" s="55"/>
      <c r="R1273" s="55"/>
      <c r="S1273" s="55"/>
      <c r="T1273" s="55"/>
      <c r="U1273" s="55"/>
      <c r="V1273" s="55"/>
      <c r="W1273" s="55">
        <v>0</v>
      </c>
      <c r="X1273" s="55">
        <v>1</v>
      </c>
      <c r="Y1273" s="55">
        <v>0</v>
      </c>
      <c r="Z1273" s="55"/>
      <c r="AA1273" s="55"/>
      <c r="AB1273" s="55"/>
    </row>
    <row r="1274" spans="1:28">
      <c r="A1274" s="55">
        <v>50</v>
      </c>
      <c r="B1274" s="55">
        <v>0</v>
      </c>
      <c r="C1274" s="55">
        <v>0</v>
      </c>
      <c r="D1274" s="55">
        <v>1</v>
      </c>
      <c r="E1274" s="55">
        <v>223</v>
      </c>
      <c r="F1274" s="55">
        <f>ROUND(Source!AQ1264,O1274)</f>
        <v>0</v>
      </c>
      <c r="G1274" s="55" t="s">
        <v>178</v>
      </c>
      <c r="H1274" s="55" t="s">
        <v>179</v>
      </c>
      <c r="I1274" s="55"/>
      <c r="J1274" s="55"/>
      <c r="K1274" s="55">
        <v>223</v>
      </c>
      <c r="L1274" s="55">
        <v>9</v>
      </c>
      <c r="M1274" s="55">
        <v>3</v>
      </c>
      <c r="N1274" s="55"/>
      <c r="O1274" s="55">
        <v>2</v>
      </c>
      <c r="P1274" s="55"/>
      <c r="Q1274" s="55"/>
      <c r="R1274" s="55"/>
      <c r="S1274" s="55"/>
      <c r="T1274" s="55"/>
      <c r="U1274" s="55"/>
      <c r="V1274" s="55"/>
      <c r="W1274" s="55">
        <v>0</v>
      </c>
      <c r="X1274" s="55">
        <v>1</v>
      </c>
      <c r="Y1274" s="55">
        <v>0</v>
      </c>
      <c r="Z1274" s="55"/>
      <c r="AA1274" s="55"/>
      <c r="AB1274" s="55"/>
    </row>
    <row r="1275" spans="1:28">
      <c r="A1275" s="55">
        <v>50</v>
      </c>
      <c r="B1275" s="55">
        <v>0</v>
      </c>
      <c r="C1275" s="55">
        <v>0</v>
      </c>
      <c r="D1275" s="55">
        <v>1</v>
      </c>
      <c r="E1275" s="55">
        <v>229</v>
      </c>
      <c r="F1275" s="55">
        <f>ROUND(Source!AZ1264,O1275)</f>
        <v>0</v>
      </c>
      <c r="G1275" s="55" t="s">
        <v>180</v>
      </c>
      <c r="H1275" s="55" t="s">
        <v>181</v>
      </c>
      <c r="I1275" s="55"/>
      <c r="J1275" s="55"/>
      <c r="K1275" s="55">
        <v>229</v>
      </c>
      <c r="L1275" s="55">
        <v>10</v>
      </c>
      <c r="M1275" s="55">
        <v>3</v>
      </c>
      <c r="N1275" s="55"/>
      <c r="O1275" s="55">
        <v>2</v>
      </c>
      <c r="P1275" s="55"/>
      <c r="Q1275" s="55"/>
      <c r="R1275" s="55"/>
      <c r="S1275" s="55"/>
      <c r="T1275" s="55"/>
      <c r="U1275" s="55"/>
      <c r="V1275" s="55"/>
      <c r="W1275" s="55">
        <v>0</v>
      </c>
      <c r="X1275" s="55">
        <v>1</v>
      </c>
      <c r="Y1275" s="55">
        <v>0</v>
      </c>
      <c r="Z1275" s="55"/>
      <c r="AA1275" s="55"/>
      <c r="AB1275" s="55"/>
    </row>
    <row r="1276" spans="1:28">
      <c r="A1276" s="55">
        <v>50</v>
      </c>
      <c r="B1276" s="55">
        <v>0</v>
      </c>
      <c r="C1276" s="55">
        <v>0</v>
      </c>
      <c r="D1276" s="55">
        <v>1</v>
      </c>
      <c r="E1276" s="55">
        <v>203</v>
      </c>
      <c r="F1276" s="55">
        <f>ROUND(Source!Q1264,O1276)</f>
        <v>620716.1</v>
      </c>
      <c r="G1276" s="55" t="s">
        <v>182</v>
      </c>
      <c r="H1276" s="55" t="s">
        <v>183</v>
      </c>
      <c r="I1276" s="55"/>
      <c r="J1276" s="55"/>
      <c r="K1276" s="55">
        <v>203</v>
      </c>
      <c r="L1276" s="55">
        <v>11</v>
      </c>
      <c r="M1276" s="55">
        <v>3</v>
      </c>
      <c r="N1276" s="55"/>
      <c r="O1276" s="55">
        <v>2</v>
      </c>
      <c r="P1276" s="55"/>
      <c r="Q1276" s="55"/>
      <c r="R1276" s="55"/>
      <c r="S1276" s="55"/>
      <c r="T1276" s="55"/>
      <c r="U1276" s="55"/>
      <c r="V1276" s="55"/>
      <c r="W1276" s="55">
        <v>620716.1</v>
      </c>
      <c r="X1276" s="55">
        <v>1</v>
      </c>
      <c r="Y1276" s="55">
        <v>620716.1</v>
      </c>
      <c r="Z1276" s="55"/>
      <c r="AA1276" s="55"/>
      <c r="AB1276" s="55"/>
    </row>
    <row r="1277" spans="1:28">
      <c r="A1277" s="55">
        <v>50</v>
      </c>
      <c r="B1277" s="55">
        <v>0</v>
      </c>
      <c r="C1277" s="55">
        <v>0</v>
      </c>
      <c r="D1277" s="55">
        <v>1</v>
      </c>
      <c r="E1277" s="55">
        <v>231</v>
      </c>
      <c r="F1277" s="55">
        <f>ROUND(Source!BB1264,O1277)</f>
        <v>0</v>
      </c>
      <c r="G1277" s="55" t="s">
        <v>184</v>
      </c>
      <c r="H1277" s="55" t="s">
        <v>185</v>
      </c>
      <c r="I1277" s="55"/>
      <c r="J1277" s="55"/>
      <c r="K1277" s="55">
        <v>231</v>
      </c>
      <c r="L1277" s="55">
        <v>12</v>
      </c>
      <c r="M1277" s="55">
        <v>3</v>
      </c>
      <c r="N1277" s="55"/>
      <c r="O1277" s="55">
        <v>2</v>
      </c>
      <c r="P1277" s="55"/>
      <c r="Q1277" s="55"/>
      <c r="R1277" s="55"/>
      <c r="S1277" s="55"/>
      <c r="T1277" s="55"/>
      <c r="U1277" s="55"/>
      <c r="V1277" s="55"/>
      <c r="W1277" s="55">
        <v>0</v>
      </c>
      <c r="X1277" s="55">
        <v>1</v>
      </c>
      <c r="Y1277" s="55">
        <v>0</v>
      </c>
      <c r="Z1277" s="55"/>
      <c r="AA1277" s="55"/>
      <c r="AB1277" s="55"/>
    </row>
    <row r="1278" spans="1:28">
      <c r="A1278" s="55">
        <v>50</v>
      </c>
      <c r="B1278" s="55">
        <v>0</v>
      </c>
      <c r="C1278" s="55">
        <v>0</v>
      </c>
      <c r="D1278" s="55">
        <v>1</v>
      </c>
      <c r="E1278" s="55">
        <v>204</v>
      </c>
      <c r="F1278" s="55">
        <f>ROUND(Source!R1264,O1278)</f>
        <v>322723.87</v>
      </c>
      <c r="G1278" s="55" t="s">
        <v>186</v>
      </c>
      <c r="H1278" s="55" t="s">
        <v>187</v>
      </c>
      <c r="I1278" s="55"/>
      <c r="J1278" s="55"/>
      <c r="K1278" s="55">
        <v>204</v>
      </c>
      <c r="L1278" s="55">
        <v>13</v>
      </c>
      <c r="M1278" s="55">
        <v>3</v>
      </c>
      <c r="N1278" s="55"/>
      <c r="O1278" s="55">
        <v>2</v>
      </c>
      <c r="P1278" s="55"/>
      <c r="Q1278" s="55"/>
      <c r="R1278" s="55"/>
      <c r="S1278" s="55"/>
      <c r="T1278" s="55"/>
      <c r="U1278" s="55"/>
      <c r="V1278" s="55"/>
      <c r="W1278" s="55">
        <v>322723.87</v>
      </c>
      <c r="X1278" s="55">
        <v>1</v>
      </c>
      <c r="Y1278" s="55">
        <v>322723.87</v>
      </c>
      <c r="Z1278" s="55"/>
      <c r="AA1278" s="55"/>
      <c r="AB1278" s="55"/>
    </row>
    <row r="1279" spans="1:28">
      <c r="A1279" s="55">
        <v>50</v>
      </c>
      <c r="B1279" s="55">
        <v>0</v>
      </c>
      <c r="C1279" s="55">
        <v>0</v>
      </c>
      <c r="D1279" s="55">
        <v>1</v>
      </c>
      <c r="E1279" s="55">
        <v>205</v>
      </c>
      <c r="F1279" s="55">
        <f>ROUND(Source!S1264,O1279)</f>
        <v>168662.2</v>
      </c>
      <c r="G1279" s="55" t="s">
        <v>188</v>
      </c>
      <c r="H1279" s="55" t="s">
        <v>189</v>
      </c>
      <c r="I1279" s="55"/>
      <c r="J1279" s="55"/>
      <c r="K1279" s="55">
        <v>205</v>
      </c>
      <c r="L1279" s="55">
        <v>14</v>
      </c>
      <c r="M1279" s="55">
        <v>3</v>
      </c>
      <c r="N1279" s="55"/>
      <c r="O1279" s="55">
        <v>2</v>
      </c>
      <c r="P1279" s="55"/>
      <c r="Q1279" s="55"/>
      <c r="R1279" s="55"/>
      <c r="S1279" s="55"/>
      <c r="T1279" s="55"/>
      <c r="U1279" s="55"/>
      <c r="V1279" s="55"/>
      <c r="W1279" s="55">
        <v>168662.2</v>
      </c>
      <c r="X1279" s="55">
        <v>1</v>
      </c>
      <c r="Y1279" s="55">
        <v>168662.2</v>
      </c>
      <c r="Z1279" s="55"/>
      <c r="AA1279" s="55"/>
      <c r="AB1279" s="55"/>
    </row>
    <row r="1280" spans="1:28">
      <c r="A1280" s="55">
        <v>50</v>
      </c>
      <c r="B1280" s="55">
        <v>0</v>
      </c>
      <c r="C1280" s="55">
        <v>0</v>
      </c>
      <c r="D1280" s="55">
        <v>1</v>
      </c>
      <c r="E1280" s="55">
        <v>232</v>
      </c>
      <c r="F1280" s="55">
        <f>ROUND(Source!BC1264,O1280)</f>
        <v>0</v>
      </c>
      <c r="G1280" s="55" t="s">
        <v>190</v>
      </c>
      <c r="H1280" s="55" t="s">
        <v>191</v>
      </c>
      <c r="I1280" s="55"/>
      <c r="J1280" s="55"/>
      <c r="K1280" s="55">
        <v>232</v>
      </c>
      <c r="L1280" s="55">
        <v>15</v>
      </c>
      <c r="M1280" s="55">
        <v>3</v>
      </c>
      <c r="N1280" s="55"/>
      <c r="O1280" s="55">
        <v>2</v>
      </c>
      <c r="P1280" s="55"/>
      <c r="Q1280" s="55"/>
      <c r="R1280" s="55"/>
      <c r="S1280" s="55"/>
      <c r="T1280" s="55"/>
      <c r="U1280" s="55"/>
      <c r="V1280" s="55"/>
      <c r="W1280" s="55">
        <v>0</v>
      </c>
      <c r="X1280" s="55">
        <v>1</v>
      </c>
      <c r="Y1280" s="55">
        <v>0</v>
      </c>
      <c r="Z1280" s="55"/>
      <c r="AA1280" s="55"/>
      <c r="AB1280" s="55"/>
    </row>
    <row r="1281" spans="1:206">
      <c r="A1281" s="55">
        <v>50</v>
      </c>
      <c r="B1281" s="55">
        <v>0</v>
      </c>
      <c r="C1281" s="55">
        <v>0</v>
      </c>
      <c r="D1281" s="55">
        <v>1</v>
      </c>
      <c r="E1281" s="55">
        <v>214</v>
      </c>
      <c r="F1281" s="55">
        <f>ROUND(Source!AS1264,O1281)</f>
        <v>0</v>
      </c>
      <c r="G1281" s="55" t="s">
        <v>192</v>
      </c>
      <c r="H1281" s="55" t="s">
        <v>193</v>
      </c>
      <c r="I1281" s="55"/>
      <c r="J1281" s="55"/>
      <c r="K1281" s="55">
        <v>214</v>
      </c>
      <c r="L1281" s="55">
        <v>16</v>
      </c>
      <c r="M1281" s="55">
        <v>3</v>
      </c>
      <c r="N1281" s="55"/>
      <c r="O1281" s="55">
        <v>2</v>
      </c>
      <c r="P1281" s="55"/>
      <c r="Q1281" s="55"/>
      <c r="R1281" s="55"/>
      <c r="S1281" s="55"/>
      <c r="T1281" s="55"/>
      <c r="U1281" s="55"/>
      <c r="V1281" s="55"/>
      <c r="W1281" s="55">
        <v>0</v>
      </c>
      <c r="X1281" s="55">
        <v>1</v>
      </c>
      <c r="Y1281" s="55">
        <v>0</v>
      </c>
      <c r="Z1281" s="55"/>
      <c r="AA1281" s="55"/>
      <c r="AB1281" s="55"/>
    </row>
    <row r="1282" spans="1:206">
      <c r="A1282" s="55">
        <v>50</v>
      </c>
      <c r="B1282" s="55">
        <v>0</v>
      </c>
      <c r="C1282" s="55">
        <v>0</v>
      </c>
      <c r="D1282" s="55">
        <v>1</v>
      </c>
      <c r="E1282" s="55">
        <v>215</v>
      </c>
      <c r="F1282" s="55">
        <f>ROUND(Source!AT1264,O1282)</f>
        <v>0</v>
      </c>
      <c r="G1282" s="55" t="s">
        <v>194</v>
      </c>
      <c r="H1282" s="55" t="s">
        <v>195</v>
      </c>
      <c r="I1282" s="55"/>
      <c r="J1282" s="55"/>
      <c r="K1282" s="55">
        <v>215</v>
      </c>
      <c r="L1282" s="55">
        <v>17</v>
      </c>
      <c r="M1282" s="55">
        <v>3</v>
      </c>
      <c r="N1282" s="55"/>
      <c r="O1282" s="55">
        <v>2</v>
      </c>
      <c r="P1282" s="55"/>
      <c r="Q1282" s="55"/>
      <c r="R1282" s="55"/>
      <c r="S1282" s="55"/>
      <c r="T1282" s="55"/>
      <c r="U1282" s="55"/>
      <c r="V1282" s="55"/>
      <c r="W1282" s="55">
        <v>0</v>
      </c>
      <c r="X1282" s="55">
        <v>1</v>
      </c>
      <c r="Y1282" s="55">
        <v>0</v>
      </c>
      <c r="Z1282" s="55"/>
      <c r="AA1282" s="55"/>
      <c r="AB1282" s="55"/>
    </row>
    <row r="1283" spans="1:206">
      <c r="A1283" s="55">
        <v>50</v>
      </c>
      <c r="B1283" s="55">
        <v>0</v>
      </c>
      <c r="C1283" s="55">
        <v>0</v>
      </c>
      <c r="D1283" s="55">
        <v>1</v>
      </c>
      <c r="E1283" s="55">
        <v>217</v>
      </c>
      <c r="F1283" s="55">
        <f>ROUND(Source!AU1264,O1283)</f>
        <v>1960164.54</v>
      </c>
      <c r="G1283" s="55" t="s">
        <v>196</v>
      </c>
      <c r="H1283" s="55" t="s">
        <v>197</v>
      </c>
      <c r="I1283" s="55"/>
      <c r="J1283" s="55"/>
      <c r="K1283" s="55">
        <v>217</v>
      </c>
      <c r="L1283" s="55">
        <v>18</v>
      </c>
      <c r="M1283" s="55">
        <v>3</v>
      </c>
      <c r="N1283" s="55"/>
      <c r="O1283" s="55">
        <v>2</v>
      </c>
      <c r="P1283" s="55"/>
      <c r="Q1283" s="55"/>
      <c r="R1283" s="55"/>
      <c r="S1283" s="55"/>
      <c r="T1283" s="55"/>
      <c r="U1283" s="55"/>
      <c r="V1283" s="55"/>
      <c r="W1283" s="55">
        <v>1960164.54</v>
      </c>
      <c r="X1283" s="55">
        <v>1</v>
      </c>
      <c r="Y1283" s="55">
        <v>1960164.54</v>
      </c>
      <c r="Z1283" s="55"/>
      <c r="AA1283" s="55"/>
      <c r="AB1283" s="55"/>
    </row>
    <row r="1284" spans="1:206">
      <c r="A1284" s="55">
        <v>50</v>
      </c>
      <c r="B1284" s="55">
        <v>0</v>
      </c>
      <c r="C1284" s="55">
        <v>0</v>
      </c>
      <c r="D1284" s="55">
        <v>1</v>
      </c>
      <c r="E1284" s="55">
        <v>230</v>
      </c>
      <c r="F1284" s="55">
        <f>ROUND(Source!BA1264,O1284)</f>
        <v>0</v>
      </c>
      <c r="G1284" s="55" t="s">
        <v>198</v>
      </c>
      <c r="H1284" s="55" t="s">
        <v>199</v>
      </c>
      <c r="I1284" s="55"/>
      <c r="J1284" s="55"/>
      <c r="K1284" s="55">
        <v>230</v>
      </c>
      <c r="L1284" s="55">
        <v>19</v>
      </c>
      <c r="M1284" s="55">
        <v>3</v>
      </c>
      <c r="N1284" s="55"/>
      <c r="O1284" s="55">
        <v>2</v>
      </c>
      <c r="P1284" s="55"/>
      <c r="Q1284" s="55"/>
      <c r="R1284" s="55"/>
      <c r="S1284" s="55"/>
      <c r="T1284" s="55"/>
      <c r="U1284" s="55"/>
      <c r="V1284" s="55"/>
      <c r="W1284" s="55">
        <v>0</v>
      </c>
      <c r="X1284" s="55">
        <v>1</v>
      </c>
      <c r="Y1284" s="55">
        <v>0</v>
      </c>
      <c r="Z1284" s="55"/>
      <c r="AA1284" s="55"/>
      <c r="AB1284" s="55"/>
    </row>
    <row r="1285" spans="1:206">
      <c r="A1285" s="55">
        <v>50</v>
      </c>
      <c r="B1285" s="55">
        <v>0</v>
      </c>
      <c r="C1285" s="55">
        <v>0</v>
      </c>
      <c r="D1285" s="55">
        <v>1</v>
      </c>
      <c r="E1285" s="55">
        <v>206</v>
      </c>
      <c r="F1285" s="55">
        <f>ROUND(Source!T1264,O1285)</f>
        <v>0</v>
      </c>
      <c r="G1285" s="55" t="s">
        <v>200</v>
      </c>
      <c r="H1285" s="55" t="s">
        <v>201</v>
      </c>
      <c r="I1285" s="55"/>
      <c r="J1285" s="55"/>
      <c r="K1285" s="55">
        <v>206</v>
      </c>
      <c r="L1285" s="55">
        <v>20</v>
      </c>
      <c r="M1285" s="55">
        <v>3</v>
      </c>
      <c r="N1285" s="55"/>
      <c r="O1285" s="55">
        <v>2</v>
      </c>
      <c r="P1285" s="55"/>
      <c r="Q1285" s="55"/>
      <c r="R1285" s="55"/>
      <c r="S1285" s="55"/>
      <c r="T1285" s="55"/>
      <c r="U1285" s="55"/>
      <c r="V1285" s="55"/>
      <c r="W1285" s="55">
        <v>0</v>
      </c>
      <c r="X1285" s="55">
        <v>1</v>
      </c>
      <c r="Y1285" s="55">
        <v>0</v>
      </c>
      <c r="Z1285" s="55"/>
      <c r="AA1285" s="55"/>
      <c r="AB1285" s="55"/>
    </row>
    <row r="1286" spans="1:206">
      <c r="A1286" s="55">
        <v>50</v>
      </c>
      <c r="B1286" s="55">
        <v>0</v>
      </c>
      <c r="C1286" s="55">
        <v>0</v>
      </c>
      <c r="D1286" s="55">
        <v>1</v>
      </c>
      <c r="E1286" s="55">
        <v>207</v>
      </c>
      <c r="F1286" s="55">
        <f>Source!U1264</f>
        <v>654.80000000000007</v>
      </c>
      <c r="G1286" s="55" t="s">
        <v>202</v>
      </c>
      <c r="H1286" s="55" t="s">
        <v>203</v>
      </c>
      <c r="I1286" s="55"/>
      <c r="J1286" s="55"/>
      <c r="K1286" s="55">
        <v>207</v>
      </c>
      <c r="L1286" s="55">
        <v>21</v>
      </c>
      <c r="M1286" s="55">
        <v>3</v>
      </c>
      <c r="N1286" s="55"/>
      <c r="O1286" s="55">
        <v>-1</v>
      </c>
      <c r="P1286" s="55"/>
      <c r="Q1286" s="55"/>
      <c r="R1286" s="55"/>
      <c r="S1286" s="55"/>
      <c r="T1286" s="55"/>
      <c r="U1286" s="55"/>
      <c r="V1286" s="55"/>
      <c r="W1286" s="55">
        <v>654.79999999999995</v>
      </c>
      <c r="X1286" s="55">
        <v>1</v>
      </c>
      <c r="Y1286" s="55">
        <v>654.79999999999995</v>
      </c>
      <c r="Z1286" s="55"/>
      <c r="AA1286" s="55"/>
      <c r="AB1286" s="55"/>
    </row>
    <row r="1287" spans="1:206">
      <c r="A1287" s="55">
        <v>50</v>
      </c>
      <c r="B1287" s="55">
        <v>0</v>
      </c>
      <c r="C1287" s="55">
        <v>0</v>
      </c>
      <c r="D1287" s="55">
        <v>1</v>
      </c>
      <c r="E1287" s="55">
        <v>208</v>
      </c>
      <c r="F1287" s="55">
        <f>Source!V1264</f>
        <v>0</v>
      </c>
      <c r="G1287" s="55" t="s">
        <v>204</v>
      </c>
      <c r="H1287" s="55" t="s">
        <v>205</v>
      </c>
      <c r="I1287" s="55"/>
      <c r="J1287" s="55"/>
      <c r="K1287" s="55">
        <v>208</v>
      </c>
      <c r="L1287" s="55">
        <v>22</v>
      </c>
      <c r="M1287" s="55">
        <v>3</v>
      </c>
      <c r="N1287" s="55"/>
      <c r="O1287" s="55">
        <v>-1</v>
      </c>
      <c r="P1287" s="55"/>
      <c r="Q1287" s="55"/>
      <c r="R1287" s="55"/>
      <c r="S1287" s="55"/>
      <c r="T1287" s="55"/>
      <c r="U1287" s="55"/>
      <c r="V1287" s="55"/>
      <c r="W1287" s="55">
        <v>0</v>
      </c>
      <c r="X1287" s="55">
        <v>1</v>
      </c>
      <c r="Y1287" s="55">
        <v>0</v>
      </c>
      <c r="Z1287" s="55"/>
      <c r="AA1287" s="55"/>
      <c r="AB1287" s="55"/>
    </row>
    <row r="1288" spans="1:206">
      <c r="A1288" s="55">
        <v>50</v>
      </c>
      <c r="B1288" s="55">
        <v>0</v>
      </c>
      <c r="C1288" s="55">
        <v>0</v>
      </c>
      <c r="D1288" s="55">
        <v>1</v>
      </c>
      <c r="E1288" s="55">
        <v>209</v>
      </c>
      <c r="F1288" s="55">
        <f>ROUND(Source!W1264,O1288)</f>
        <v>0</v>
      </c>
      <c r="G1288" s="55" t="s">
        <v>206</v>
      </c>
      <c r="H1288" s="55" t="s">
        <v>207</v>
      </c>
      <c r="I1288" s="55"/>
      <c r="J1288" s="55"/>
      <c r="K1288" s="55">
        <v>209</v>
      </c>
      <c r="L1288" s="55">
        <v>23</v>
      </c>
      <c r="M1288" s="55">
        <v>3</v>
      </c>
      <c r="N1288" s="55"/>
      <c r="O1288" s="55">
        <v>2</v>
      </c>
      <c r="P1288" s="55"/>
      <c r="Q1288" s="55"/>
      <c r="R1288" s="55"/>
      <c r="S1288" s="55"/>
      <c r="T1288" s="55"/>
      <c r="U1288" s="55"/>
      <c r="V1288" s="55"/>
      <c r="W1288" s="55">
        <v>0</v>
      </c>
      <c r="X1288" s="55">
        <v>1</v>
      </c>
      <c r="Y1288" s="55">
        <v>0</v>
      </c>
      <c r="Z1288" s="55"/>
      <c r="AA1288" s="55"/>
      <c r="AB1288" s="55"/>
    </row>
    <row r="1289" spans="1:206">
      <c r="A1289" s="55">
        <v>50</v>
      </c>
      <c r="B1289" s="55">
        <v>0</v>
      </c>
      <c r="C1289" s="55">
        <v>0</v>
      </c>
      <c r="D1289" s="55">
        <v>1</v>
      </c>
      <c r="E1289" s="55">
        <v>233</v>
      </c>
      <c r="F1289" s="55">
        <f>ROUND(Source!BD1264,O1289)</f>
        <v>0</v>
      </c>
      <c r="G1289" s="55" t="s">
        <v>208</v>
      </c>
      <c r="H1289" s="55" t="s">
        <v>209</v>
      </c>
      <c r="I1289" s="55"/>
      <c r="J1289" s="55"/>
      <c r="K1289" s="55">
        <v>233</v>
      </c>
      <c r="L1289" s="55">
        <v>24</v>
      </c>
      <c r="M1289" s="55">
        <v>3</v>
      </c>
      <c r="N1289" s="55"/>
      <c r="O1289" s="55">
        <v>2</v>
      </c>
      <c r="P1289" s="55"/>
      <c r="Q1289" s="55"/>
      <c r="R1289" s="55"/>
      <c r="S1289" s="55"/>
      <c r="T1289" s="55"/>
      <c r="U1289" s="55"/>
      <c r="V1289" s="55"/>
      <c r="W1289" s="55">
        <v>0</v>
      </c>
      <c r="X1289" s="55">
        <v>1</v>
      </c>
      <c r="Y1289" s="55">
        <v>0</v>
      </c>
      <c r="Z1289" s="55"/>
      <c r="AA1289" s="55"/>
      <c r="AB1289" s="55"/>
    </row>
    <row r="1290" spans="1:206">
      <c r="A1290" s="55">
        <v>50</v>
      </c>
      <c r="B1290" s="55">
        <v>0</v>
      </c>
      <c r="C1290" s="55">
        <v>0</v>
      </c>
      <c r="D1290" s="55">
        <v>1</v>
      </c>
      <c r="E1290" s="55">
        <v>210</v>
      </c>
      <c r="F1290" s="55">
        <f>ROUND(Source!X1264,O1290)</f>
        <v>118063.54</v>
      </c>
      <c r="G1290" s="55" t="s">
        <v>210</v>
      </c>
      <c r="H1290" s="55" t="s">
        <v>211</v>
      </c>
      <c r="I1290" s="55"/>
      <c r="J1290" s="55"/>
      <c r="K1290" s="55">
        <v>210</v>
      </c>
      <c r="L1290" s="55">
        <v>25</v>
      </c>
      <c r="M1290" s="55">
        <v>3</v>
      </c>
      <c r="N1290" s="55"/>
      <c r="O1290" s="55">
        <v>2</v>
      </c>
      <c r="P1290" s="55"/>
      <c r="Q1290" s="55"/>
      <c r="R1290" s="55"/>
      <c r="S1290" s="55"/>
      <c r="T1290" s="55"/>
      <c r="U1290" s="55"/>
      <c r="V1290" s="55"/>
      <c r="W1290" s="55">
        <v>118063.54</v>
      </c>
      <c r="X1290" s="55">
        <v>1</v>
      </c>
      <c r="Y1290" s="55">
        <v>118063.54</v>
      </c>
      <c r="Z1290" s="55"/>
      <c r="AA1290" s="55"/>
      <c r="AB1290" s="55"/>
    </row>
    <row r="1291" spans="1:206">
      <c r="A1291" s="55">
        <v>50</v>
      </c>
      <c r="B1291" s="55">
        <v>0</v>
      </c>
      <c r="C1291" s="55">
        <v>0</v>
      </c>
      <c r="D1291" s="55">
        <v>1</v>
      </c>
      <c r="E1291" s="55">
        <v>211</v>
      </c>
      <c r="F1291" s="55">
        <f>ROUND(Source!Y1264,O1291)</f>
        <v>16866.22</v>
      </c>
      <c r="G1291" s="55" t="s">
        <v>212</v>
      </c>
      <c r="H1291" s="55" t="s">
        <v>213</v>
      </c>
      <c r="I1291" s="55"/>
      <c r="J1291" s="55"/>
      <c r="K1291" s="55">
        <v>211</v>
      </c>
      <c r="L1291" s="55">
        <v>26</v>
      </c>
      <c r="M1291" s="55">
        <v>3</v>
      </c>
      <c r="N1291" s="55"/>
      <c r="O1291" s="55">
        <v>2</v>
      </c>
      <c r="P1291" s="55"/>
      <c r="Q1291" s="55"/>
      <c r="R1291" s="55"/>
      <c r="S1291" s="55"/>
      <c r="T1291" s="55"/>
      <c r="U1291" s="55"/>
      <c r="V1291" s="55"/>
      <c r="W1291" s="55">
        <v>16866.22</v>
      </c>
      <c r="X1291" s="55">
        <v>1</v>
      </c>
      <c r="Y1291" s="55">
        <v>16866.22</v>
      </c>
      <c r="Z1291" s="55"/>
      <c r="AA1291" s="55"/>
      <c r="AB1291" s="55"/>
    </row>
    <row r="1292" spans="1:206">
      <c r="A1292" s="55">
        <v>50</v>
      </c>
      <c r="B1292" s="55">
        <v>0</v>
      </c>
      <c r="C1292" s="55">
        <v>0</v>
      </c>
      <c r="D1292" s="55">
        <v>1</v>
      </c>
      <c r="E1292" s="55">
        <v>224</v>
      </c>
      <c r="F1292" s="55">
        <f>ROUND(Source!AR1264,O1292)</f>
        <v>1960164.54</v>
      </c>
      <c r="G1292" s="55" t="s">
        <v>214</v>
      </c>
      <c r="H1292" s="55" t="s">
        <v>215</v>
      </c>
      <c r="I1292" s="55"/>
      <c r="J1292" s="55"/>
      <c r="K1292" s="55">
        <v>224</v>
      </c>
      <c r="L1292" s="55">
        <v>27</v>
      </c>
      <c r="M1292" s="55">
        <v>3</v>
      </c>
      <c r="N1292" s="55"/>
      <c r="O1292" s="55">
        <v>2</v>
      </c>
      <c r="P1292" s="55"/>
      <c r="Q1292" s="55"/>
      <c r="R1292" s="55"/>
      <c r="S1292" s="55"/>
      <c r="T1292" s="55"/>
      <c r="U1292" s="55"/>
      <c r="V1292" s="55"/>
      <c r="W1292" s="55">
        <v>1960164.54</v>
      </c>
      <c r="X1292" s="55">
        <v>1</v>
      </c>
      <c r="Y1292" s="55">
        <v>1960164.54</v>
      </c>
      <c r="Z1292" s="55"/>
      <c r="AA1292" s="55"/>
      <c r="AB1292" s="55"/>
    </row>
    <row r="1294" spans="1:206">
      <c r="A1294" s="53">
        <v>51</v>
      </c>
      <c r="B1294" s="53">
        <f>B12</f>
        <v>1331</v>
      </c>
      <c r="C1294" s="53">
        <f>A12</f>
        <v>1</v>
      </c>
      <c r="D1294" s="53">
        <f>ROW(A12)</f>
        <v>12</v>
      </c>
      <c r="E1294" s="53"/>
      <c r="F1294" s="53" t="str">
        <f>IF(F12&lt;&gt;"",F12,"")</f>
        <v>Новый объект_(Копия)_(Копия)</v>
      </c>
      <c r="G1294" s="53" t="str">
        <f>IF(G12&lt;&gt;"",G12,"")</f>
        <v>Благоустройство прилегающих к кладбищам территорий по Южному административному округу в 2022г.</v>
      </c>
      <c r="H1294" s="53">
        <v>0</v>
      </c>
      <c r="I1294" s="53"/>
      <c r="J1294" s="53"/>
      <c r="K1294" s="53"/>
      <c r="L1294" s="53"/>
      <c r="M1294" s="53"/>
      <c r="N1294" s="53"/>
      <c r="O1294" s="53">
        <f t="shared" ref="O1294:T1294" si="1163">ROUND(O1264,2)</f>
        <v>1698585.8</v>
      </c>
      <c r="P1294" s="53">
        <f t="shared" si="1163"/>
        <v>909207.5</v>
      </c>
      <c r="Q1294" s="53">
        <f t="shared" si="1163"/>
        <v>620716.1</v>
      </c>
      <c r="R1294" s="53">
        <f t="shared" si="1163"/>
        <v>322723.87</v>
      </c>
      <c r="S1294" s="53">
        <f t="shared" si="1163"/>
        <v>168662.2</v>
      </c>
      <c r="T1294" s="53">
        <f t="shared" si="1163"/>
        <v>0</v>
      </c>
      <c r="U1294" s="53">
        <f>U1264</f>
        <v>654.80000000000007</v>
      </c>
      <c r="V1294" s="53">
        <f>V1264</f>
        <v>0</v>
      </c>
      <c r="W1294" s="53">
        <f>ROUND(W1264,2)</f>
        <v>0</v>
      </c>
      <c r="X1294" s="53">
        <f>ROUND(X1264,2)</f>
        <v>118063.54</v>
      </c>
      <c r="Y1294" s="53">
        <f>ROUND(Y1264,2)</f>
        <v>16866.22</v>
      </c>
      <c r="Z1294" s="53"/>
      <c r="AA1294" s="53"/>
      <c r="AB1294" s="53"/>
      <c r="AC1294" s="53"/>
      <c r="AD1294" s="53"/>
      <c r="AE1294" s="53"/>
      <c r="AF1294" s="53"/>
      <c r="AG1294" s="53"/>
      <c r="AH1294" s="53"/>
      <c r="AI1294" s="53"/>
      <c r="AJ1294" s="53"/>
      <c r="AK1294" s="53"/>
      <c r="AL1294" s="53"/>
      <c r="AM1294" s="53"/>
      <c r="AN1294" s="53"/>
      <c r="AO1294" s="53">
        <f t="shared" ref="AO1294:BD1294" si="1164">ROUND(AO1264,2)</f>
        <v>0</v>
      </c>
      <c r="AP1294" s="53">
        <f t="shared" si="1164"/>
        <v>0</v>
      </c>
      <c r="AQ1294" s="53">
        <f t="shared" si="1164"/>
        <v>0</v>
      </c>
      <c r="AR1294" s="53">
        <f t="shared" si="1164"/>
        <v>1960164.54</v>
      </c>
      <c r="AS1294" s="53">
        <f t="shared" si="1164"/>
        <v>0</v>
      </c>
      <c r="AT1294" s="53">
        <f t="shared" si="1164"/>
        <v>0</v>
      </c>
      <c r="AU1294" s="53">
        <f t="shared" si="1164"/>
        <v>1960164.54</v>
      </c>
      <c r="AV1294" s="53">
        <f t="shared" si="1164"/>
        <v>909207.5</v>
      </c>
      <c r="AW1294" s="53">
        <f t="shared" si="1164"/>
        <v>909207.5</v>
      </c>
      <c r="AX1294" s="53">
        <f t="shared" si="1164"/>
        <v>0</v>
      </c>
      <c r="AY1294" s="53">
        <f t="shared" si="1164"/>
        <v>909207.5</v>
      </c>
      <c r="AZ1294" s="53">
        <f t="shared" si="1164"/>
        <v>0</v>
      </c>
      <c r="BA1294" s="53">
        <f t="shared" si="1164"/>
        <v>0</v>
      </c>
      <c r="BB1294" s="53">
        <f t="shared" si="1164"/>
        <v>0</v>
      </c>
      <c r="BC1294" s="53">
        <f t="shared" si="1164"/>
        <v>0</v>
      </c>
      <c r="BD1294" s="53">
        <f t="shared" si="1164"/>
        <v>0</v>
      </c>
      <c r="BE1294" s="53"/>
      <c r="BF1294" s="53"/>
      <c r="BG1294" s="53"/>
      <c r="BH1294" s="53"/>
      <c r="BI1294" s="53"/>
      <c r="BJ1294" s="53"/>
      <c r="BK1294" s="53"/>
      <c r="BL1294" s="53"/>
      <c r="BM1294" s="53"/>
      <c r="BN1294" s="53"/>
      <c r="BO1294" s="53"/>
      <c r="BP1294" s="53"/>
      <c r="BQ1294" s="53"/>
      <c r="BR1294" s="53"/>
      <c r="BS1294" s="53"/>
      <c r="BT1294" s="53"/>
      <c r="BU1294" s="53"/>
      <c r="BV1294" s="53"/>
      <c r="BW1294" s="53"/>
      <c r="BX1294" s="53"/>
      <c r="BY1294" s="53"/>
      <c r="BZ1294" s="53"/>
      <c r="CA1294" s="53"/>
      <c r="CB1294" s="53"/>
      <c r="CC1294" s="53"/>
      <c r="CD1294" s="53"/>
      <c r="CE1294" s="53"/>
      <c r="CF1294" s="53"/>
      <c r="CG1294" s="53"/>
      <c r="CH1294" s="53"/>
      <c r="CI1294" s="53"/>
      <c r="CJ1294" s="53"/>
      <c r="CK1294" s="53"/>
      <c r="CL1294" s="53"/>
      <c r="CM1294" s="53"/>
      <c r="CN1294" s="53"/>
      <c r="CO1294" s="53"/>
      <c r="CP1294" s="53"/>
      <c r="CQ1294" s="53"/>
      <c r="CR1294" s="53"/>
      <c r="CS1294" s="53"/>
      <c r="CT1294" s="53"/>
      <c r="CU1294" s="53"/>
      <c r="CV1294" s="53"/>
      <c r="CW1294" s="53"/>
      <c r="CX1294" s="53"/>
      <c r="CY1294" s="53"/>
      <c r="CZ1294" s="53"/>
      <c r="DA1294" s="53"/>
      <c r="DB1294" s="53"/>
      <c r="DC1294" s="53"/>
      <c r="DD1294" s="53"/>
      <c r="DE1294" s="53"/>
      <c r="DF1294" s="53"/>
      <c r="DG1294" s="54"/>
      <c r="DH1294" s="54"/>
      <c r="DI1294" s="54"/>
      <c r="DJ1294" s="54"/>
      <c r="DK1294" s="54"/>
      <c r="DL1294" s="54"/>
      <c r="DM1294" s="54"/>
      <c r="DN1294" s="54"/>
      <c r="DO1294" s="54"/>
      <c r="DP1294" s="54"/>
      <c r="DQ1294" s="54"/>
      <c r="DR1294" s="54"/>
      <c r="DS1294" s="54"/>
      <c r="DT1294" s="54"/>
      <c r="DU1294" s="54"/>
      <c r="DV1294" s="54"/>
      <c r="DW1294" s="54"/>
      <c r="DX1294" s="54"/>
      <c r="DY1294" s="54"/>
      <c r="DZ1294" s="54"/>
      <c r="EA1294" s="54"/>
      <c r="EB1294" s="54"/>
      <c r="EC1294" s="54"/>
      <c r="ED1294" s="54"/>
      <c r="EE1294" s="54"/>
      <c r="EF1294" s="54"/>
      <c r="EG1294" s="54"/>
      <c r="EH1294" s="54"/>
      <c r="EI1294" s="54"/>
      <c r="EJ1294" s="54"/>
      <c r="EK1294" s="54"/>
      <c r="EL1294" s="54"/>
      <c r="EM1294" s="54"/>
      <c r="EN1294" s="54"/>
      <c r="EO1294" s="54"/>
      <c r="EP1294" s="54"/>
      <c r="EQ1294" s="54"/>
      <c r="ER1294" s="54"/>
      <c r="ES1294" s="54"/>
      <c r="ET1294" s="54"/>
      <c r="EU1294" s="54"/>
      <c r="EV1294" s="54"/>
      <c r="EW1294" s="54"/>
      <c r="EX1294" s="54"/>
      <c r="EY1294" s="54"/>
      <c r="EZ1294" s="54"/>
      <c r="FA1294" s="54"/>
      <c r="FB1294" s="54"/>
      <c r="FC1294" s="54"/>
      <c r="FD1294" s="54"/>
      <c r="FE1294" s="54"/>
      <c r="FF1294" s="54"/>
      <c r="FG1294" s="54"/>
      <c r="FH1294" s="54"/>
      <c r="FI1294" s="54"/>
      <c r="FJ1294" s="54"/>
      <c r="FK1294" s="54"/>
      <c r="FL1294" s="54"/>
      <c r="FM1294" s="54"/>
      <c r="FN1294" s="54"/>
      <c r="FO1294" s="54"/>
      <c r="FP1294" s="54"/>
      <c r="FQ1294" s="54"/>
      <c r="FR1294" s="54"/>
      <c r="FS1294" s="54"/>
      <c r="FT1294" s="54"/>
      <c r="FU1294" s="54"/>
      <c r="FV1294" s="54"/>
      <c r="FW1294" s="54"/>
      <c r="FX1294" s="54"/>
      <c r="FY1294" s="54"/>
      <c r="FZ1294" s="54"/>
      <c r="GA1294" s="54"/>
      <c r="GB1294" s="54"/>
      <c r="GC1294" s="54"/>
      <c r="GD1294" s="54"/>
      <c r="GE1294" s="54"/>
      <c r="GF1294" s="54"/>
      <c r="GG1294" s="54"/>
      <c r="GH1294" s="54"/>
      <c r="GI1294" s="54"/>
      <c r="GJ1294" s="54"/>
      <c r="GK1294" s="54"/>
      <c r="GL1294" s="54"/>
      <c r="GM1294" s="54"/>
      <c r="GN1294" s="54"/>
      <c r="GO1294" s="54"/>
      <c r="GP1294" s="54"/>
      <c r="GQ1294" s="54"/>
      <c r="GR1294" s="54"/>
      <c r="GS1294" s="54"/>
      <c r="GT1294" s="54"/>
      <c r="GU1294" s="54"/>
      <c r="GV1294" s="54"/>
      <c r="GW1294" s="54"/>
      <c r="GX1294" s="54">
        <v>0</v>
      </c>
    </row>
    <row r="1296" spans="1:206">
      <c r="A1296" s="55">
        <v>50</v>
      </c>
      <c r="B1296" s="55">
        <v>0</v>
      </c>
      <c r="C1296" s="55">
        <v>0</v>
      </c>
      <c r="D1296" s="55">
        <v>1</v>
      </c>
      <c r="E1296" s="55">
        <v>201</v>
      </c>
      <c r="F1296" s="55">
        <f>ROUND(Source!O1294,O1296)</f>
        <v>1698585.8</v>
      </c>
      <c r="G1296" s="55" t="s">
        <v>162</v>
      </c>
      <c r="H1296" s="55" t="s">
        <v>163</v>
      </c>
      <c r="I1296" s="55"/>
      <c r="J1296" s="55"/>
      <c r="K1296" s="55">
        <v>201</v>
      </c>
      <c r="L1296" s="55">
        <v>1</v>
      </c>
      <c r="M1296" s="55">
        <v>3</v>
      </c>
      <c r="N1296" s="55"/>
      <c r="O1296" s="55">
        <v>2</v>
      </c>
      <c r="P1296" s="55"/>
      <c r="Q1296" s="55"/>
      <c r="R1296" s="55"/>
      <c r="S1296" s="55"/>
      <c r="T1296" s="55"/>
      <c r="U1296" s="55"/>
      <c r="V1296" s="55"/>
      <c r="W1296" s="55">
        <v>1698585.8</v>
      </c>
      <c r="X1296" s="55">
        <v>1</v>
      </c>
      <c r="Y1296" s="55">
        <v>1698585.8</v>
      </c>
      <c r="Z1296" s="55"/>
      <c r="AA1296" s="55"/>
      <c r="AB1296" s="55"/>
    </row>
    <row r="1297" spans="1:28">
      <c r="A1297" s="55">
        <v>50</v>
      </c>
      <c r="B1297" s="55">
        <v>0</v>
      </c>
      <c r="C1297" s="55">
        <v>0</v>
      </c>
      <c r="D1297" s="55">
        <v>1</v>
      </c>
      <c r="E1297" s="55">
        <v>202</v>
      </c>
      <c r="F1297" s="55">
        <f>ROUND(Source!P1294,O1297)</f>
        <v>909207.5</v>
      </c>
      <c r="G1297" s="55" t="s">
        <v>164</v>
      </c>
      <c r="H1297" s="55" t="s">
        <v>165</v>
      </c>
      <c r="I1297" s="55"/>
      <c r="J1297" s="55"/>
      <c r="K1297" s="55">
        <v>202</v>
      </c>
      <c r="L1297" s="55">
        <v>2</v>
      </c>
      <c r="M1297" s="55">
        <v>3</v>
      </c>
      <c r="N1297" s="55"/>
      <c r="O1297" s="55">
        <v>2</v>
      </c>
      <c r="P1297" s="55"/>
      <c r="Q1297" s="55"/>
      <c r="R1297" s="55"/>
      <c r="S1297" s="55"/>
      <c r="T1297" s="55"/>
      <c r="U1297" s="55"/>
      <c r="V1297" s="55"/>
      <c r="W1297" s="55">
        <v>909207.5</v>
      </c>
      <c r="X1297" s="55">
        <v>1</v>
      </c>
      <c r="Y1297" s="55">
        <v>909207.5</v>
      </c>
      <c r="Z1297" s="55"/>
      <c r="AA1297" s="55"/>
      <c r="AB1297" s="55"/>
    </row>
    <row r="1298" spans="1:28">
      <c r="A1298" s="55">
        <v>50</v>
      </c>
      <c r="B1298" s="55">
        <v>0</v>
      </c>
      <c r="C1298" s="55">
        <v>0</v>
      </c>
      <c r="D1298" s="55">
        <v>1</v>
      </c>
      <c r="E1298" s="55">
        <v>222</v>
      </c>
      <c r="F1298" s="55">
        <f>ROUND(Source!AO1294,O1298)</f>
        <v>0</v>
      </c>
      <c r="G1298" s="55" t="s">
        <v>166</v>
      </c>
      <c r="H1298" s="55" t="s">
        <v>167</v>
      </c>
      <c r="I1298" s="55"/>
      <c r="J1298" s="55"/>
      <c r="K1298" s="55">
        <v>222</v>
      </c>
      <c r="L1298" s="55">
        <v>3</v>
      </c>
      <c r="M1298" s="55">
        <v>3</v>
      </c>
      <c r="N1298" s="55"/>
      <c r="O1298" s="55">
        <v>2</v>
      </c>
      <c r="P1298" s="55"/>
      <c r="Q1298" s="55"/>
      <c r="R1298" s="55"/>
      <c r="S1298" s="55"/>
      <c r="T1298" s="55"/>
      <c r="U1298" s="55"/>
      <c r="V1298" s="55"/>
      <c r="W1298" s="55">
        <v>0</v>
      </c>
      <c r="X1298" s="55">
        <v>1</v>
      </c>
      <c r="Y1298" s="55">
        <v>0</v>
      </c>
      <c r="Z1298" s="55"/>
      <c r="AA1298" s="55"/>
      <c r="AB1298" s="55"/>
    </row>
    <row r="1299" spans="1:28">
      <c r="A1299" s="55">
        <v>50</v>
      </c>
      <c r="B1299" s="55">
        <v>0</v>
      </c>
      <c r="C1299" s="55">
        <v>0</v>
      </c>
      <c r="D1299" s="55">
        <v>1</v>
      </c>
      <c r="E1299" s="55">
        <v>225</v>
      </c>
      <c r="F1299" s="55">
        <f>ROUND(Source!AV1294,O1299)</f>
        <v>909207.5</v>
      </c>
      <c r="G1299" s="55" t="s">
        <v>168</v>
      </c>
      <c r="H1299" s="55" t="s">
        <v>169</v>
      </c>
      <c r="I1299" s="55"/>
      <c r="J1299" s="55"/>
      <c r="K1299" s="55">
        <v>225</v>
      </c>
      <c r="L1299" s="55">
        <v>4</v>
      </c>
      <c r="M1299" s="55">
        <v>3</v>
      </c>
      <c r="N1299" s="55"/>
      <c r="O1299" s="55">
        <v>2</v>
      </c>
      <c r="P1299" s="55"/>
      <c r="Q1299" s="55"/>
      <c r="R1299" s="55"/>
      <c r="S1299" s="55"/>
      <c r="T1299" s="55"/>
      <c r="U1299" s="55"/>
      <c r="V1299" s="55"/>
      <c r="W1299" s="55">
        <v>909207.5</v>
      </c>
      <c r="X1299" s="55">
        <v>1</v>
      </c>
      <c r="Y1299" s="55">
        <v>909207.5</v>
      </c>
      <c r="Z1299" s="55"/>
      <c r="AA1299" s="55"/>
      <c r="AB1299" s="55"/>
    </row>
    <row r="1300" spans="1:28">
      <c r="A1300" s="55">
        <v>50</v>
      </c>
      <c r="B1300" s="55">
        <v>0</v>
      </c>
      <c r="C1300" s="55">
        <v>0</v>
      </c>
      <c r="D1300" s="55">
        <v>1</v>
      </c>
      <c r="E1300" s="55">
        <v>226</v>
      </c>
      <c r="F1300" s="55">
        <f>ROUND(Source!AW1294,O1300)</f>
        <v>909207.5</v>
      </c>
      <c r="G1300" s="55" t="s">
        <v>170</v>
      </c>
      <c r="H1300" s="55" t="s">
        <v>171</v>
      </c>
      <c r="I1300" s="55"/>
      <c r="J1300" s="55"/>
      <c r="K1300" s="55">
        <v>226</v>
      </c>
      <c r="L1300" s="55">
        <v>5</v>
      </c>
      <c r="M1300" s="55">
        <v>3</v>
      </c>
      <c r="N1300" s="55"/>
      <c r="O1300" s="55">
        <v>2</v>
      </c>
      <c r="P1300" s="55"/>
      <c r="Q1300" s="55"/>
      <c r="R1300" s="55"/>
      <c r="S1300" s="55"/>
      <c r="T1300" s="55"/>
      <c r="U1300" s="55"/>
      <c r="V1300" s="55"/>
      <c r="W1300" s="55">
        <v>909207.5</v>
      </c>
      <c r="X1300" s="55">
        <v>1</v>
      </c>
      <c r="Y1300" s="55">
        <v>909207.5</v>
      </c>
      <c r="Z1300" s="55"/>
      <c r="AA1300" s="55"/>
      <c r="AB1300" s="55"/>
    </row>
    <row r="1301" spans="1:28">
      <c r="A1301" s="55">
        <v>50</v>
      </c>
      <c r="B1301" s="55">
        <v>0</v>
      </c>
      <c r="C1301" s="55">
        <v>0</v>
      </c>
      <c r="D1301" s="55">
        <v>1</v>
      </c>
      <c r="E1301" s="55">
        <v>227</v>
      </c>
      <c r="F1301" s="55">
        <f>ROUND(Source!AX1294,O1301)</f>
        <v>0</v>
      </c>
      <c r="G1301" s="55" t="s">
        <v>172</v>
      </c>
      <c r="H1301" s="55" t="s">
        <v>173</v>
      </c>
      <c r="I1301" s="55"/>
      <c r="J1301" s="55"/>
      <c r="K1301" s="55">
        <v>227</v>
      </c>
      <c r="L1301" s="55">
        <v>6</v>
      </c>
      <c r="M1301" s="55">
        <v>3</v>
      </c>
      <c r="N1301" s="55"/>
      <c r="O1301" s="55">
        <v>2</v>
      </c>
      <c r="P1301" s="55"/>
      <c r="Q1301" s="55"/>
      <c r="R1301" s="55"/>
      <c r="S1301" s="55"/>
      <c r="T1301" s="55"/>
      <c r="U1301" s="55"/>
      <c r="V1301" s="55"/>
      <c r="W1301" s="55">
        <v>0</v>
      </c>
      <c r="X1301" s="55">
        <v>1</v>
      </c>
      <c r="Y1301" s="55">
        <v>0</v>
      </c>
      <c r="Z1301" s="55"/>
      <c r="AA1301" s="55"/>
      <c r="AB1301" s="55"/>
    </row>
    <row r="1302" spans="1:28">
      <c r="A1302" s="55">
        <v>50</v>
      </c>
      <c r="B1302" s="55">
        <v>0</v>
      </c>
      <c r="C1302" s="55">
        <v>0</v>
      </c>
      <c r="D1302" s="55">
        <v>1</v>
      </c>
      <c r="E1302" s="55">
        <v>228</v>
      </c>
      <c r="F1302" s="55">
        <f>ROUND(Source!AY1294,O1302)</f>
        <v>909207.5</v>
      </c>
      <c r="G1302" s="55" t="s">
        <v>174</v>
      </c>
      <c r="H1302" s="55" t="s">
        <v>175</v>
      </c>
      <c r="I1302" s="55"/>
      <c r="J1302" s="55"/>
      <c r="K1302" s="55">
        <v>228</v>
      </c>
      <c r="L1302" s="55">
        <v>7</v>
      </c>
      <c r="M1302" s="55">
        <v>3</v>
      </c>
      <c r="N1302" s="55"/>
      <c r="O1302" s="55">
        <v>2</v>
      </c>
      <c r="P1302" s="55"/>
      <c r="Q1302" s="55"/>
      <c r="R1302" s="55"/>
      <c r="S1302" s="55"/>
      <c r="T1302" s="55"/>
      <c r="U1302" s="55"/>
      <c r="V1302" s="55"/>
      <c r="W1302" s="55">
        <v>909207.5</v>
      </c>
      <c r="X1302" s="55">
        <v>1</v>
      </c>
      <c r="Y1302" s="55">
        <v>909207.5</v>
      </c>
      <c r="Z1302" s="55"/>
      <c r="AA1302" s="55"/>
      <c r="AB1302" s="55"/>
    </row>
    <row r="1303" spans="1:28">
      <c r="A1303" s="55">
        <v>50</v>
      </c>
      <c r="B1303" s="55">
        <v>0</v>
      </c>
      <c r="C1303" s="55">
        <v>0</v>
      </c>
      <c r="D1303" s="55">
        <v>1</v>
      </c>
      <c r="E1303" s="55">
        <v>216</v>
      </c>
      <c r="F1303" s="55">
        <f>ROUND(Source!AP1294,O1303)</f>
        <v>0</v>
      </c>
      <c r="G1303" s="55" t="s">
        <v>176</v>
      </c>
      <c r="H1303" s="55" t="s">
        <v>177</v>
      </c>
      <c r="I1303" s="55"/>
      <c r="J1303" s="55"/>
      <c r="K1303" s="55">
        <v>216</v>
      </c>
      <c r="L1303" s="55">
        <v>8</v>
      </c>
      <c r="M1303" s="55">
        <v>3</v>
      </c>
      <c r="N1303" s="55"/>
      <c r="O1303" s="55">
        <v>2</v>
      </c>
      <c r="P1303" s="55"/>
      <c r="Q1303" s="55"/>
      <c r="R1303" s="55"/>
      <c r="S1303" s="55"/>
      <c r="T1303" s="55"/>
      <c r="U1303" s="55"/>
      <c r="V1303" s="55"/>
      <c r="W1303" s="55">
        <v>0</v>
      </c>
      <c r="X1303" s="55">
        <v>1</v>
      </c>
      <c r="Y1303" s="55">
        <v>0</v>
      </c>
      <c r="Z1303" s="55"/>
      <c r="AA1303" s="55"/>
      <c r="AB1303" s="55"/>
    </row>
    <row r="1304" spans="1:28">
      <c r="A1304" s="55">
        <v>50</v>
      </c>
      <c r="B1304" s="55">
        <v>0</v>
      </c>
      <c r="C1304" s="55">
        <v>0</v>
      </c>
      <c r="D1304" s="55">
        <v>1</v>
      </c>
      <c r="E1304" s="55">
        <v>223</v>
      </c>
      <c r="F1304" s="55">
        <f>ROUND(Source!AQ1294,O1304)</f>
        <v>0</v>
      </c>
      <c r="G1304" s="55" t="s">
        <v>178</v>
      </c>
      <c r="H1304" s="55" t="s">
        <v>179</v>
      </c>
      <c r="I1304" s="55"/>
      <c r="J1304" s="55"/>
      <c r="K1304" s="55">
        <v>223</v>
      </c>
      <c r="L1304" s="55">
        <v>9</v>
      </c>
      <c r="M1304" s="55">
        <v>3</v>
      </c>
      <c r="N1304" s="55"/>
      <c r="O1304" s="55">
        <v>2</v>
      </c>
      <c r="P1304" s="55"/>
      <c r="Q1304" s="55"/>
      <c r="R1304" s="55"/>
      <c r="S1304" s="55"/>
      <c r="T1304" s="55"/>
      <c r="U1304" s="55"/>
      <c r="V1304" s="55"/>
      <c r="W1304" s="55">
        <v>0</v>
      </c>
      <c r="X1304" s="55">
        <v>1</v>
      </c>
      <c r="Y1304" s="55">
        <v>0</v>
      </c>
      <c r="Z1304" s="55"/>
      <c r="AA1304" s="55"/>
      <c r="AB1304" s="55"/>
    </row>
    <row r="1305" spans="1:28">
      <c r="A1305" s="55">
        <v>50</v>
      </c>
      <c r="B1305" s="55">
        <v>0</v>
      </c>
      <c r="C1305" s="55">
        <v>0</v>
      </c>
      <c r="D1305" s="55">
        <v>1</v>
      </c>
      <c r="E1305" s="55">
        <v>229</v>
      </c>
      <c r="F1305" s="55">
        <f>ROUND(Source!AZ1294,O1305)</f>
        <v>0</v>
      </c>
      <c r="G1305" s="55" t="s">
        <v>180</v>
      </c>
      <c r="H1305" s="55" t="s">
        <v>181</v>
      </c>
      <c r="I1305" s="55"/>
      <c r="J1305" s="55"/>
      <c r="K1305" s="55">
        <v>229</v>
      </c>
      <c r="L1305" s="55">
        <v>10</v>
      </c>
      <c r="M1305" s="55">
        <v>3</v>
      </c>
      <c r="N1305" s="55"/>
      <c r="O1305" s="55">
        <v>2</v>
      </c>
      <c r="P1305" s="55"/>
      <c r="Q1305" s="55"/>
      <c r="R1305" s="55"/>
      <c r="S1305" s="55"/>
      <c r="T1305" s="55"/>
      <c r="U1305" s="55"/>
      <c r="V1305" s="55"/>
      <c r="W1305" s="55">
        <v>0</v>
      </c>
      <c r="X1305" s="55">
        <v>1</v>
      </c>
      <c r="Y1305" s="55">
        <v>0</v>
      </c>
      <c r="Z1305" s="55"/>
      <c r="AA1305" s="55"/>
      <c r="AB1305" s="55"/>
    </row>
    <row r="1306" spans="1:28">
      <c r="A1306" s="55">
        <v>50</v>
      </c>
      <c r="B1306" s="55">
        <v>0</v>
      </c>
      <c r="C1306" s="55">
        <v>0</v>
      </c>
      <c r="D1306" s="55">
        <v>1</v>
      </c>
      <c r="E1306" s="55">
        <v>203</v>
      </c>
      <c r="F1306" s="55">
        <f>ROUND(Source!Q1294,O1306)</f>
        <v>620716.1</v>
      </c>
      <c r="G1306" s="55" t="s">
        <v>182</v>
      </c>
      <c r="H1306" s="55" t="s">
        <v>183</v>
      </c>
      <c r="I1306" s="55"/>
      <c r="J1306" s="55"/>
      <c r="K1306" s="55">
        <v>203</v>
      </c>
      <c r="L1306" s="55">
        <v>11</v>
      </c>
      <c r="M1306" s="55">
        <v>3</v>
      </c>
      <c r="N1306" s="55"/>
      <c r="O1306" s="55">
        <v>2</v>
      </c>
      <c r="P1306" s="55"/>
      <c r="Q1306" s="55"/>
      <c r="R1306" s="55"/>
      <c r="S1306" s="55"/>
      <c r="T1306" s="55"/>
      <c r="U1306" s="55"/>
      <c r="V1306" s="55"/>
      <c r="W1306" s="55">
        <v>620716.1</v>
      </c>
      <c r="X1306" s="55">
        <v>1</v>
      </c>
      <c r="Y1306" s="55">
        <v>620716.1</v>
      </c>
      <c r="Z1306" s="55"/>
      <c r="AA1306" s="55"/>
      <c r="AB1306" s="55"/>
    </row>
    <row r="1307" spans="1:28">
      <c r="A1307" s="55">
        <v>50</v>
      </c>
      <c r="B1307" s="55">
        <v>0</v>
      </c>
      <c r="C1307" s="55">
        <v>0</v>
      </c>
      <c r="D1307" s="55">
        <v>1</v>
      </c>
      <c r="E1307" s="55">
        <v>231</v>
      </c>
      <c r="F1307" s="55">
        <f>ROUND(Source!BB1294,O1307)</f>
        <v>0</v>
      </c>
      <c r="G1307" s="55" t="s">
        <v>184</v>
      </c>
      <c r="H1307" s="55" t="s">
        <v>185</v>
      </c>
      <c r="I1307" s="55"/>
      <c r="J1307" s="55"/>
      <c r="K1307" s="55">
        <v>231</v>
      </c>
      <c r="L1307" s="55">
        <v>12</v>
      </c>
      <c r="M1307" s="55">
        <v>3</v>
      </c>
      <c r="N1307" s="55"/>
      <c r="O1307" s="55">
        <v>2</v>
      </c>
      <c r="P1307" s="55"/>
      <c r="Q1307" s="55"/>
      <c r="R1307" s="55"/>
      <c r="S1307" s="55"/>
      <c r="T1307" s="55"/>
      <c r="U1307" s="55"/>
      <c r="V1307" s="55"/>
      <c r="W1307" s="55">
        <v>0</v>
      </c>
      <c r="X1307" s="55">
        <v>1</v>
      </c>
      <c r="Y1307" s="55">
        <v>0</v>
      </c>
      <c r="Z1307" s="55"/>
      <c r="AA1307" s="55"/>
      <c r="AB1307" s="55"/>
    </row>
    <row r="1308" spans="1:28">
      <c r="A1308" s="55">
        <v>50</v>
      </c>
      <c r="B1308" s="55">
        <v>0</v>
      </c>
      <c r="C1308" s="55">
        <v>0</v>
      </c>
      <c r="D1308" s="55">
        <v>1</v>
      </c>
      <c r="E1308" s="55">
        <v>204</v>
      </c>
      <c r="F1308" s="55">
        <f>ROUND(Source!R1294,O1308)</f>
        <v>322723.87</v>
      </c>
      <c r="G1308" s="55" t="s">
        <v>186</v>
      </c>
      <c r="H1308" s="55" t="s">
        <v>187</v>
      </c>
      <c r="I1308" s="55"/>
      <c r="J1308" s="55"/>
      <c r="K1308" s="55">
        <v>204</v>
      </c>
      <c r="L1308" s="55">
        <v>13</v>
      </c>
      <c r="M1308" s="55">
        <v>3</v>
      </c>
      <c r="N1308" s="55"/>
      <c r="O1308" s="55">
        <v>2</v>
      </c>
      <c r="P1308" s="55"/>
      <c r="Q1308" s="55"/>
      <c r="R1308" s="55"/>
      <c r="S1308" s="55"/>
      <c r="T1308" s="55"/>
      <c r="U1308" s="55"/>
      <c r="V1308" s="55"/>
      <c r="W1308" s="55">
        <v>322723.87</v>
      </c>
      <c r="X1308" s="55">
        <v>1</v>
      </c>
      <c r="Y1308" s="55">
        <v>322723.87</v>
      </c>
      <c r="Z1308" s="55"/>
      <c r="AA1308" s="55"/>
      <c r="AB1308" s="55"/>
    </row>
    <row r="1309" spans="1:28">
      <c r="A1309" s="55">
        <v>50</v>
      </c>
      <c r="B1309" s="55">
        <v>0</v>
      </c>
      <c r="C1309" s="55">
        <v>0</v>
      </c>
      <c r="D1309" s="55">
        <v>1</v>
      </c>
      <c r="E1309" s="55">
        <v>205</v>
      </c>
      <c r="F1309" s="55">
        <f>ROUND(Source!S1294,O1309)</f>
        <v>168662.2</v>
      </c>
      <c r="G1309" s="55" t="s">
        <v>188</v>
      </c>
      <c r="H1309" s="55" t="s">
        <v>189</v>
      </c>
      <c r="I1309" s="55"/>
      <c r="J1309" s="55"/>
      <c r="K1309" s="55">
        <v>205</v>
      </c>
      <c r="L1309" s="55">
        <v>14</v>
      </c>
      <c r="M1309" s="55">
        <v>3</v>
      </c>
      <c r="N1309" s="55"/>
      <c r="O1309" s="55">
        <v>2</v>
      </c>
      <c r="P1309" s="55"/>
      <c r="Q1309" s="55"/>
      <c r="R1309" s="55"/>
      <c r="S1309" s="55"/>
      <c r="T1309" s="55"/>
      <c r="U1309" s="55"/>
      <c r="V1309" s="55"/>
      <c r="W1309" s="55">
        <v>168662.2</v>
      </c>
      <c r="X1309" s="55">
        <v>1</v>
      </c>
      <c r="Y1309" s="55">
        <v>168662.2</v>
      </c>
      <c r="Z1309" s="55"/>
      <c r="AA1309" s="55"/>
      <c r="AB1309" s="55"/>
    </row>
    <row r="1310" spans="1:28">
      <c r="A1310" s="55">
        <v>50</v>
      </c>
      <c r="B1310" s="55">
        <v>0</v>
      </c>
      <c r="C1310" s="55">
        <v>0</v>
      </c>
      <c r="D1310" s="55">
        <v>1</v>
      </c>
      <c r="E1310" s="55">
        <v>232</v>
      </c>
      <c r="F1310" s="55">
        <f>ROUND(Source!BC1294,O1310)</f>
        <v>0</v>
      </c>
      <c r="G1310" s="55" t="s">
        <v>190</v>
      </c>
      <c r="H1310" s="55" t="s">
        <v>191</v>
      </c>
      <c r="I1310" s="55"/>
      <c r="J1310" s="55"/>
      <c r="K1310" s="55">
        <v>232</v>
      </c>
      <c r="L1310" s="55">
        <v>15</v>
      </c>
      <c r="M1310" s="55">
        <v>3</v>
      </c>
      <c r="N1310" s="55"/>
      <c r="O1310" s="55">
        <v>2</v>
      </c>
      <c r="P1310" s="55"/>
      <c r="Q1310" s="55"/>
      <c r="R1310" s="55"/>
      <c r="S1310" s="55"/>
      <c r="T1310" s="55"/>
      <c r="U1310" s="55"/>
      <c r="V1310" s="55"/>
      <c r="W1310" s="55">
        <v>0</v>
      </c>
      <c r="X1310" s="55">
        <v>1</v>
      </c>
      <c r="Y1310" s="55">
        <v>0</v>
      </c>
      <c r="Z1310" s="55"/>
      <c r="AA1310" s="55"/>
      <c r="AB1310" s="55"/>
    </row>
    <row r="1311" spans="1:28">
      <c r="A1311" s="55">
        <v>50</v>
      </c>
      <c r="B1311" s="55">
        <v>0</v>
      </c>
      <c r="C1311" s="55">
        <v>0</v>
      </c>
      <c r="D1311" s="55">
        <v>1</v>
      </c>
      <c r="E1311" s="55">
        <v>214</v>
      </c>
      <c r="F1311" s="55">
        <f>ROUND(Source!AS1294,O1311)</f>
        <v>0</v>
      </c>
      <c r="G1311" s="55" t="s">
        <v>192</v>
      </c>
      <c r="H1311" s="55" t="s">
        <v>193</v>
      </c>
      <c r="I1311" s="55"/>
      <c r="J1311" s="55"/>
      <c r="K1311" s="55">
        <v>214</v>
      </c>
      <c r="L1311" s="55">
        <v>16</v>
      </c>
      <c r="M1311" s="55">
        <v>3</v>
      </c>
      <c r="N1311" s="55"/>
      <c r="O1311" s="55">
        <v>2</v>
      </c>
      <c r="P1311" s="55"/>
      <c r="Q1311" s="55"/>
      <c r="R1311" s="55"/>
      <c r="S1311" s="55"/>
      <c r="T1311" s="55"/>
      <c r="U1311" s="55"/>
      <c r="V1311" s="55"/>
      <c r="W1311" s="55">
        <v>0</v>
      </c>
      <c r="X1311" s="55">
        <v>1</v>
      </c>
      <c r="Y1311" s="55">
        <v>0</v>
      </c>
      <c r="Z1311" s="55"/>
      <c r="AA1311" s="55"/>
      <c r="AB1311" s="55"/>
    </row>
    <row r="1312" spans="1:28">
      <c r="A1312" s="55">
        <v>50</v>
      </c>
      <c r="B1312" s="55">
        <v>0</v>
      </c>
      <c r="C1312" s="55">
        <v>0</v>
      </c>
      <c r="D1312" s="55">
        <v>1</v>
      </c>
      <c r="E1312" s="55">
        <v>215</v>
      </c>
      <c r="F1312" s="55">
        <f>ROUND(Source!AT1294,O1312)</f>
        <v>0</v>
      </c>
      <c r="G1312" s="55" t="s">
        <v>194</v>
      </c>
      <c r="H1312" s="55" t="s">
        <v>195</v>
      </c>
      <c r="I1312" s="55"/>
      <c r="J1312" s="55"/>
      <c r="K1312" s="55">
        <v>215</v>
      </c>
      <c r="L1312" s="55">
        <v>17</v>
      </c>
      <c r="M1312" s="55">
        <v>3</v>
      </c>
      <c r="N1312" s="55"/>
      <c r="O1312" s="55">
        <v>2</v>
      </c>
      <c r="P1312" s="55"/>
      <c r="Q1312" s="55"/>
      <c r="R1312" s="55"/>
      <c r="S1312" s="55"/>
      <c r="T1312" s="55"/>
      <c r="U1312" s="55"/>
      <c r="V1312" s="55"/>
      <c r="W1312" s="55">
        <v>0</v>
      </c>
      <c r="X1312" s="55">
        <v>1</v>
      </c>
      <c r="Y1312" s="55">
        <v>0</v>
      </c>
      <c r="Z1312" s="55"/>
      <c r="AA1312" s="55"/>
      <c r="AB1312" s="55"/>
    </row>
    <row r="1313" spans="1:28">
      <c r="A1313" s="55">
        <v>50</v>
      </c>
      <c r="B1313" s="55">
        <v>0</v>
      </c>
      <c r="C1313" s="55">
        <v>0</v>
      </c>
      <c r="D1313" s="55">
        <v>1</v>
      </c>
      <c r="E1313" s="55">
        <v>217</v>
      </c>
      <c r="F1313" s="55">
        <f>ROUND(Source!AU1294,O1313)</f>
        <v>1960164.54</v>
      </c>
      <c r="G1313" s="55" t="s">
        <v>196</v>
      </c>
      <c r="H1313" s="55" t="s">
        <v>197</v>
      </c>
      <c r="I1313" s="55"/>
      <c r="J1313" s="55"/>
      <c r="K1313" s="55">
        <v>217</v>
      </c>
      <c r="L1313" s="55">
        <v>18</v>
      </c>
      <c r="M1313" s="55">
        <v>3</v>
      </c>
      <c r="N1313" s="55"/>
      <c r="O1313" s="55">
        <v>2</v>
      </c>
      <c r="P1313" s="55"/>
      <c r="Q1313" s="55"/>
      <c r="R1313" s="55"/>
      <c r="S1313" s="55"/>
      <c r="T1313" s="55"/>
      <c r="U1313" s="55"/>
      <c r="V1313" s="55"/>
      <c r="W1313" s="55">
        <v>1960164.54</v>
      </c>
      <c r="X1313" s="55">
        <v>1</v>
      </c>
      <c r="Y1313" s="55">
        <v>1960164.54</v>
      </c>
      <c r="Z1313" s="55"/>
      <c r="AA1313" s="55"/>
      <c r="AB1313" s="55"/>
    </row>
    <row r="1314" spans="1:28">
      <c r="A1314" s="55">
        <v>50</v>
      </c>
      <c r="B1314" s="55">
        <v>0</v>
      </c>
      <c r="C1314" s="55">
        <v>0</v>
      </c>
      <c r="D1314" s="55">
        <v>1</v>
      </c>
      <c r="E1314" s="55">
        <v>230</v>
      </c>
      <c r="F1314" s="55">
        <f>ROUND(Source!BA1294,O1314)</f>
        <v>0</v>
      </c>
      <c r="G1314" s="55" t="s">
        <v>198</v>
      </c>
      <c r="H1314" s="55" t="s">
        <v>199</v>
      </c>
      <c r="I1314" s="55"/>
      <c r="J1314" s="55"/>
      <c r="K1314" s="55">
        <v>230</v>
      </c>
      <c r="L1314" s="55">
        <v>19</v>
      </c>
      <c r="M1314" s="55">
        <v>3</v>
      </c>
      <c r="N1314" s="55"/>
      <c r="O1314" s="55">
        <v>2</v>
      </c>
      <c r="P1314" s="55"/>
      <c r="Q1314" s="55"/>
      <c r="R1314" s="55"/>
      <c r="S1314" s="55"/>
      <c r="T1314" s="55"/>
      <c r="U1314" s="55"/>
      <c r="V1314" s="55"/>
      <c r="W1314" s="55">
        <v>0</v>
      </c>
      <c r="X1314" s="55">
        <v>1</v>
      </c>
      <c r="Y1314" s="55">
        <v>0</v>
      </c>
      <c r="Z1314" s="55"/>
      <c r="AA1314" s="55"/>
      <c r="AB1314" s="55"/>
    </row>
    <row r="1315" spans="1:28">
      <c r="A1315" s="55">
        <v>50</v>
      </c>
      <c r="B1315" s="55">
        <v>0</v>
      </c>
      <c r="C1315" s="55">
        <v>0</v>
      </c>
      <c r="D1315" s="55">
        <v>1</v>
      </c>
      <c r="E1315" s="55">
        <v>206</v>
      </c>
      <c r="F1315" s="55">
        <f>ROUND(Source!T1294,O1315)</f>
        <v>0</v>
      </c>
      <c r="G1315" s="55" t="s">
        <v>200</v>
      </c>
      <c r="H1315" s="55" t="s">
        <v>201</v>
      </c>
      <c r="I1315" s="55"/>
      <c r="J1315" s="55"/>
      <c r="K1315" s="55">
        <v>206</v>
      </c>
      <c r="L1315" s="55">
        <v>20</v>
      </c>
      <c r="M1315" s="55">
        <v>3</v>
      </c>
      <c r="N1315" s="55"/>
      <c r="O1315" s="55">
        <v>2</v>
      </c>
      <c r="P1315" s="55"/>
      <c r="Q1315" s="55"/>
      <c r="R1315" s="55"/>
      <c r="S1315" s="55"/>
      <c r="T1315" s="55"/>
      <c r="U1315" s="55"/>
      <c r="V1315" s="55"/>
      <c r="W1315" s="55">
        <v>0</v>
      </c>
      <c r="X1315" s="55">
        <v>1</v>
      </c>
      <c r="Y1315" s="55">
        <v>0</v>
      </c>
      <c r="Z1315" s="55"/>
      <c r="AA1315" s="55"/>
      <c r="AB1315" s="55"/>
    </row>
    <row r="1316" spans="1:28">
      <c r="A1316" s="55">
        <v>50</v>
      </c>
      <c r="B1316" s="55">
        <v>0</v>
      </c>
      <c r="C1316" s="55">
        <v>0</v>
      </c>
      <c r="D1316" s="55">
        <v>1</v>
      </c>
      <c r="E1316" s="55">
        <v>207</v>
      </c>
      <c r="F1316" s="55">
        <f>Source!U1294</f>
        <v>654.80000000000007</v>
      </c>
      <c r="G1316" s="55" t="s">
        <v>202</v>
      </c>
      <c r="H1316" s="55" t="s">
        <v>203</v>
      </c>
      <c r="I1316" s="55"/>
      <c r="J1316" s="55"/>
      <c r="K1316" s="55">
        <v>207</v>
      </c>
      <c r="L1316" s="55">
        <v>21</v>
      </c>
      <c r="M1316" s="55">
        <v>3</v>
      </c>
      <c r="N1316" s="55"/>
      <c r="O1316" s="55">
        <v>-1</v>
      </c>
      <c r="P1316" s="55"/>
      <c r="Q1316" s="55"/>
      <c r="R1316" s="55"/>
      <c r="S1316" s="55"/>
      <c r="T1316" s="55"/>
      <c r="U1316" s="55"/>
      <c r="V1316" s="55"/>
      <c r="W1316" s="55">
        <v>654.79999999999995</v>
      </c>
      <c r="X1316" s="55">
        <v>1</v>
      </c>
      <c r="Y1316" s="55">
        <v>654.79999999999995</v>
      </c>
      <c r="Z1316" s="55"/>
      <c r="AA1316" s="55"/>
      <c r="AB1316" s="55"/>
    </row>
    <row r="1317" spans="1:28">
      <c r="A1317" s="55">
        <v>50</v>
      </c>
      <c r="B1317" s="55">
        <v>0</v>
      </c>
      <c r="C1317" s="55">
        <v>0</v>
      </c>
      <c r="D1317" s="55">
        <v>1</v>
      </c>
      <c r="E1317" s="55">
        <v>208</v>
      </c>
      <c r="F1317" s="55">
        <f>Source!V1294</f>
        <v>0</v>
      </c>
      <c r="G1317" s="55" t="s">
        <v>204</v>
      </c>
      <c r="H1317" s="55" t="s">
        <v>205</v>
      </c>
      <c r="I1317" s="55"/>
      <c r="J1317" s="55"/>
      <c r="K1317" s="55">
        <v>208</v>
      </c>
      <c r="L1317" s="55">
        <v>22</v>
      </c>
      <c r="M1317" s="55">
        <v>3</v>
      </c>
      <c r="N1317" s="55"/>
      <c r="O1317" s="55">
        <v>-1</v>
      </c>
      <c r="P1317" s="55"/>
      <c r="Q1317" s="55"/>
      <c r="R1317" s="55"/>
      <c r="S1317" s="55"/>
      <c r="T1317" s="55"/>
      <c r="U1317" s="55"/>
      <c r="V1317" s="55"/>
      <c r="W1317" s="55">
        <v>0</v>
      </c>
      <c r="X1317" s="55">
        <v>1</v>
      </c>
      <c r="Y1317" s="55">
        <v>0</v>
      </c>
      <c r="Z1317" s="55"/>
      <c r="AA1317" s="55"/>
      <c r="AB1317" s="55"/>
    </row>
    <row r="1318" spans="1:28">
      <c r="A1318" s="55">
        <v>50</v>
      </c>
      <c r="B1318" s="55">
        <v>0</v>
      </c>
      <c r="C1318" s="55">
        <v>0</v>
      </c>
      <c r="D1318" s="55">
        <v>1</v>
      </c>
      <c r="E1318" s="55">
        <v>209</v>
      </c>
      <c r="F1318" s="55">
        <f>ROUND(Source!W1294,O1318)</f>
        <v>0</v>
      </c>
      <c r="G1318" s="55" t="s">
        <v>206</v>
      </c>
      <c r="H1318" s="55" t="s">
        <v>207</v>
      </c>
      <c r="I1318" s="55"/>
      <c r="J1318" s="55"/>
      <c r="K1318" s="55">
        <v>209</v>
      </c>
      <c r="L1318" s="55">
        <v>23</v>
      </c>
      <c r="M1318" s="55">
        <v>3</v>
      </c>
      <c r="N1318" s="55"/>
      <c r="O1318" s="55">
        <v>2</v>
      </c>
      <c r="P1318" s="55"/>
      <c r="Q1318" s="55"/>
      <c r="R1318" s="55"/>
      <c r="S1318" s="55"/>
      <c r="T1318" s="55"/>
      <c r="U1318" s="55"/>
      <c r="V1318" s="55"/>
      <c r="W1318" s="55">
        <v>0</v>
      </c>
      <c r="X1318" s="55">
        <v>1</v>
      </c>
      <c r="Y1318" s="55">
        <v>0</v>
      </c>
      <c r="Z1318" s="55"/>
      <c r="AA1318" s="55"/>
      <c r="AB1318" s="55"/>
    </row>
    <row r="1319" spans="1:28">
      <c r="A1319" s="55">
        <v>50</v>
      </c>
      <c r="B1319" s="55">
        <v>0</v>
      </c>
      <c r="C1319" s="55">
        <v>0</v>
      </c>
      <c r="D1319" s="55">
        <v>1</v>
      </c>
      <c r="E1319" s="55">
        <v>233</v>
      </c>
      <c r="F1319" s="55">
        <f>ROUND(Source!BD1294,O1319)</f>
        <v>0</v>
      </c>
      <c r="G1319" s="55" t="s">
        <v>208</v>
      </c>
      <c r="H1319" s="55" t="s">
        <v>209</v>
      </c>
      <c r="I1319" s="55"/>
      <c r="J1319" s="55"/>
      <c r="K1319" s="55">
        <v>233</v>
      </c>
      <c r="L1319" s="55">
        <v>24</v>
      </c>
      <c r="M1319" s="55">
        <v>3</v>
      </c>
      <c r="N1319" s="55"/>
      <c r="O1319" s="55">
        <v>2</v>
      </c>
      <c r="P1319" s="55"/>
      <c r="Q1319" s="55"/>
      <c r="R1319" s="55"/>
      <c r="S1319" s="55"/>
      <c r="T1319" s="55"/>
      <c r="U1319" s="55"/>
      <c r="V1319" s="55"/>
      <c r="W1319" s="55">
        <v>0</v>
      </c>
      <c r="X1319" s="55">
        <v>1</v>
      </c>
      <c r="Y1319" s="55">
        <v>0</v>
      </c>
      <c r="Z1319" s="55"/>
      <c r="AA1319" s="55"/>
      <c r="AB1319" s="55"/>
    </row>
    <row r="1320" spans="1:28">
      <c r="A1320" s="55">
        <v>50</v>
      </c>
      <c r="B1320" s="55">
        <v>0</v>
      </c>
      <c r="C1320" s="55">
        <v>0</v>
      </c>
      <c r="D1320" s="55">
        <v>1</v>
      </c>
      <c r="E1320" s="55">
        <v>210</v>
      </c>
      <c r="F1320" s="55">
        <f>ROUND(Source!X1294,O1320)</f>
        <v>118063.54</v>
      </c>
      <c r="G1320" s="55" t="s">
        <v>210</v>
      </c>
      <c r="H1320" s="55" t="s">
        <v>211</v>
      </c>
      <c r="I1320" s="55"/>
      <c r="J1320" s="55"/>
      <c r="K1320" s="55">
        <v>210</v>
      </c>
      <c r="L1320" s="55">
        <v>25</v>
      </c>
      <c r="M1320" s="55">
        <v>3</v>
      </c>
      <c r="N1320" s="55"/>
      <c r="O1320" s="55">
        <v>2</v>
      </c>
      <c r="P1320" s="55"/>
      <c r="Q1320" s="55"/>
      <c r="R1320" s="55"/>
      <c r="S1320" s="55"/>
      <c r="T1320" s="55"/>
      <c r="U1320" s="55"/>
      <c r="V1320" s="55"/>
      <c r="W1320" s="55">
        <v>118063.54</v>
      </c>
      <c r="X1320" s="55">
        <v>1</v>
      </c>
      <c r="Y1320" s="55">
        <v>118063.54</v>
      </c>
      <c r="Z1320" s="55"/>
      <c r="AA1320" s="55"/>
      <c r="AB1320" s="55"/>
    </row>
    <row r="1321" spans="1:28">
      <c r="A1321" s="55">
        <v>50</v>
      </c>
      <c r="B1321" s="55">
        <v>0</v>
      </c>
      <c r="C1321" s="55">
        <v>0</v>
      </c>
      <c r="D1321" s="55">
        <v>1</v>
      </c>
      <c r="E1321" s="55">
        <v>211</v>
      </c>
      <c r="F1321" s="55">
        <f>ROUND(Source!Y1294,O1321)</f>
        <v>16866.22</v>
      </c>
      <c r="G1321" s="55" t="s">
        <v>212</v>
      </c>
      <c r="H1321" s="55" t="s">
        <v>213</v>
      </c>
      <c r="I1321" s="55"/>
      <c r="J1321" s="55"/>
      <c r="K1321" s="55">
        <v>211</v>
      </c>
      <c r="L1321" s="55">
        <v>26</v>
      </c>
      <c r="M1321" s="55">
        <v>3</v>
      </c>
      <c r="N1321" s="55"/>
      <c r="O1321" s="55">
        <v>2</v>
      </c>
      <c r="P1321" s="55"/>
      <c r="Q1321" s="55"/>
      <c r="R1321" s="55"/>
      <c r="S1321" s="55"/>
      <c r="T1321" s="55"/>
      <c r="U1321" s="55"/>
      <c r="V1321" s="55"/>
      <c r="W1321" s="55">
        <v>16866.22</v>
      </c>
      <c r="X1321" s="55">
        <v>1</v>
      </c>
      <c r="Y1321" s="55">
        <v>16866.22</v>
      </c>
      <c r="Z1321" s="55"/>
      <c r="AA1321" s="55"/>
      <c r="AB1321" s="55"/>
    </row>
    <row r="1322" spans="1:28">
      <c r="A1322" s="55">
        <v>50</v>
      </c>
      <c r="B1322" s="55">
        <v>0</v>
      </c>
      <c r="C1322" s="55">
        <v>0</v>
      </c>
      <c r="D1322" s="55">
        <v>1</v>
      </c>
      <c r="E1322" s="55">
        <v>224</v>
      </c>
      <c r="F1322" s="55">
        <f>ROUND(Source!AR1294,O1322)</f>
        <v>1960164.54</v>
      </c>
      <c r="G1322" s="55" t="s">
        <v>214</v>
      </c>
      <c r="H1322" s="55" t="s">
        <v>215</v>
      </c>
      <c r="I1322" s="55"/>
      <c r="J1322" s="55"/>
      <c r="K1322" s="55">
        <v>224</v>
      </c>
      <c r="L1322" s="55">
        <v>27</v>
      </c>
      <c r="M1322" s="55">
        <v>3</v>
      </c>
      <c r="N1322" s="55"/>
      <c r="O1322" s="55">
        <v>2</v>
      </c>
      <c r="P1322" s="55"/>
      <c r="Q1322" s="55"/>
      <c r="R1322" s="55"/>
      <c r="S1322" s="55"/>
      <c r="T1322" s="55"/>
      <c r="U1322" s="55"/>
      <c r="V1322" s="55"/>
      <c r="W1322" s="55">
        <v>1960164.54</v>
      </c>
      <c r="X1322" s="55">
        <v>1</v>
      </c>
      <c r="Y1322" s="55">
        <v>1960164.54</v>
      </c>
      <c r="Z1322" s="55"/>
      <c r="AA1322" s="55"/>
      <c r="AB1322" s="55"/>
    </row>
    <row r="1323" spans="1:28">
      <c r="A1323" s="55">
        <v>50</v>
      </c>
      <c r="B1323" s="55">
        <v>1</v>
      </c>
      <c r="C1323" s="55">
        <v>0</v>
      </c>
      <c r="D1323" s="55">
        <v>2</v>
      </c>
      <c r="E1323" s="55">
        <v>0</v>
      </c>
      <c r="F1323" s="55">
        <f>ROUND(F1322,O1323)</f>
        <v>1960164.54</v>
      </c>
      <c r="G1323" s="55" t="s">
        <v>216</v>
      </c>
      <c r="H1323" s="55" t="s">
        <v>217</v>
      </c>
      <c r="I1323" s="55"/>
      <c r="J1323" s="55"/>
      <c r="K1323" s="55">
        <v>212</v>
      </c>
      <c r="L1323" s="55">
        <v>28</v>
      </c>
      <c r="M1323" s="55">
        <v>0</v>
      </c>
      <c r="N1323" s="55"/>
      <c r="O1323" s="55">
        <v>2</v>
      </c>
      <c r="P1323" s="55"/>
      <c r="Q1323" s="55"/>
      <c r="R1323" s="55"/>
      <c r="S1323" s="55"/>
      <c r="T1323" s="55"/>
      <c r="U1323" s="55"/>
      <c r="V1323" s="55"/>
      <c r="W1323" s="55">
        <v>1960164.54</v>
      </c>
      <c r="X1323" s="55">
        <v>1</v>
      </c>
      <c r="Y1323" s="55">
        <v>1960164.54</v>
      </c>
      <c r="Z1323" s="55"/>
      <c r="AA1323" s="55"/>
      <c r="AB1323" s="55"/>
    </row>
    <row r="1324" spans="1:28">
      <c r="A1324" s="55">
        <v>50</v>
      </c>
      <c r="B1324" s="55">
        <v>1</v>
      </c>
      <c r="C1324" s="55">
        <v>0</v>
      </c>
      <c r="D1324" s="55">
        <v>2</v>
      </c>
      <c r="E1324" s="55">
        <v>0</v>
      </c>
      <c r="F1324" s="55">
        <f>ROUND(F1323*0.2,O1324)</f>
        <v>392032.91</v>
      </c>
      <c r="G1324" s="55" t="s">
        <v>218</v>
      </c>
      <c r="H1324" s="55" t="s">
        <v>219</v>
      </c>
      <c r="I1324" s="55"/>
      <c r="J1324" s="55"/>
      <c r="K1324" s="55">
        <v>212</v>
      </c>
      <c r="L1324" s="55">
        <v>29</v>
      </c>
      <c r="M1324" s="55">
        <v>0</v>
      </c>
      <c r="N1324" s="55"/>
      <c r="O1324" s="55">
        <v>2</v>
      </c>
      <c r="P1324" s="55"/>
      <c r="Q1324" s="55"/>
      <c r="R1324" s="55"/>
      <c r="S1324" s="55"/>
      <c r="T1324" s="55"/>
      <c r="U1324" s="55"/>
      <c r="V1324" s="55"/>
      <c r="W1324" s="55">
        <v>392032.91</v>
      </c>
      <c r="X1324" s="55">
        <v>1</v>
      </c>
      <c r="Y1324" s="55">
        <v>392032.91</v>
      </c>
      <c r="Z1324" s="55"/>
      <c r="AA1324" s="55"/>
      <c r="AB1324" s="55"/>
    </row>
    <row r="1325" spans="1:28">
      <c r="A1325" s="55">
        <v>50</v>
      </c>
      <c r="B1325" s="55">
        <v>1</v>
      </c>
      <c r="C1325" s="55">
        <v>0</v>
      </c>
      <c r="D1325" s="55">
        <v>2</v>
      </c>
      <c r="E1325" s="55">
        <v>213</v>
      </c>
      <c r="F1325" s="55">
        <f>ROUND(F1323+F1324,O1325)</f>
        <v>2352197.4500000002</v>
      </c>
      <c r="G1325" s="55" t="s">
        <v>220</v>
      </c>
      <c r="H1325" s="55" t="s">
        <v>214</v>
      </c>
      <c r="I1325" s="55"/>
      <c r="J1325" s="55"/>
      <c r="K1325" s="55">
        <v>212</v>
      </c>
      <c r="L1325" s="55">
        <v>30</v>
      </c>
      <c r="M1325" s="55">
        <v>0</v>
      </c>
      <c r="N1325" s="55"/>
      <c r="O1325" s="55">
        <v>2</v>
      </c>
      <c r="P1325" s="55"/>
      <c r="Q1325" s="55"/>
      <c r="R1325" s="55"/>
      <c r="S1325" s="55"/>
      <c r="T1325" s="55"/>
      <c r="U1325" s="55"/>
      <c r="V1325" s="55"/>
      <c r="W1325" s="55">
        <v>2352197.4500000002</v>
      </c>
      <c r="X1325" s="55">
        <v>1</v>
      </c>
      <c r="Y1325" s="55">
        <v>2352197.4500000002</v>
      </c>
      <c r="Z1325" s="55"/>
      <c r="AA1325" s="55"/>
      <c r="AB1325" s="55"/>
    </row>
    <row r="1326" spans="1:28">
      <c r="A1326" s="55">
        <v>50</v>
      </c>
      <c r="B1326" s="55">
        <v>1</v>
      </c>
      <c r="C1326" s="55">
        <v>0</v>
      </c>
      <c r="D1326" s="55">
        <v>2</v>
      </c>
      <c r="E1326" s="55">
        <v>0</v>
      </c>
      <c r="F1326" s="55">
        <f>ROUND(F1325*0.5857501461,O1326)</f>
        <v>1377800</v>
      </c>
      <c r="G1326" s="55" t="s">
        <v>221</v>
      </c>
      <c r="H1326" s="55" t="s">
        <v>222</v>
      </c>
      <c r="I1326" s="55"/>
      <c r="J1326" s="55"/>
      <c r="K1326" s="55">
        <v>212</v>
      </c>
      <c r="L1326" s="55">
        <v>31</v>
      </c>
      <c r="M1326" s="55">
        <v>0</v>
      </c>
      <c r="N1326" s="55"/>
      <c r="O1326" s="55">
        <v>2</v>
      </c>
      <c r="P1326" s="55"/>
      <c r="Q1326" s="55"/>
      <c r="R1326" s="55"/>
      <c r="S1326" s="55"/>
      <c r="T1326" s="55"/>
      <c r="U1326" s="55"/>
      <c r="V1326" s="55"/>
      <c r="W1326" s="55">
        <v>1377800</v>
      </c>
      <c r="X1326" s="55">
        <v>1</v>
      </c>
      <c r="Y1326" s="55">
        <v>1377800</v>
      </c>
      <c r="Z1326" s="55"/>
      <c r="AA1326" s="55"/>
      <c r="AB1326" s="55"/>
    </row>
    <row r="1329" spans="1:15">
      <c r="A1329">
        <v>-1</v>
      </c>
    </row>
    <row r="1331" spans="1:15">
      <c r="A1331" s="54">
        <v>75</v>
      </c>
      <c r="B1331" s="54" t="s">
        <v>241</v>
      </c>
      <c r="C1331" s="54">
        <v>2021</v>
      </c>
      <c r="D1331" s="54">
        <v>0</v>
      </c>
      <c r="E1331" s="54">
        <v>10</v>
      </c>
      <c r="F1331" s="54">
        <v>0</v>
      </c>
      <c r="G1331" s="54">
        <v>0</v>
      </c>
      <c r="H1331" s="54">
        <v>1</v>
      </c>
      <c r="I1331" s="54">
        <v>0</v>
      </c>
      <c r="J1331" s="54">
        <v>1</v>
      </c>
      <c r="K1331" s="54">
        <v>78</v>
      </c>
      <c r="L1331" s="54">
        <v>30</v>
      </c>
      <c r="M1331" s="54">
        <v>0</v>
      </c>
      <c r="N1331" s="54">
        <v>52146028</v>
      </c>
      <c r="O1331" s="54">
        <v>1</v>
      </c>
    </row>
    <row r="1335" spans="1:15">
      <c r="A1335">
        <v>65</v>
      </c>
      <c r="C1335">
        <v>1</v>
      </c>
      <c r="D1335">
        <v>0</v>
      </c>
      <c r="E1335">
        <v>245</v>
      </c>
    </row>
  </sheetData>
  <printOptions gridLines="1"/>
  <pageMargins left="0.75" right="0.75" top="0.5" bottom="0.5" header="0.51180555555555496" footer="0.51180555555555496"/>
  <pageSetup paperSize="9" firstPageNumber="0" fitToHeight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55"/>
  <sheetViews>
    <sheetView topLeftCell="A31" workbookViewId="0">
      <selection activeCell="G4" sqref="G4"/>
    </sheetView>
  </sheetViews>
  <sheetFormatPr defaultColWidth="9.140625" defaultRowHeight="12.75"/>
  <sheetData>
    <row r="1" spans="1:133">
      <c r="A1">
        <v>0</v>
      </c>
      <c r="B1" t="s">
        <v>126</v>
      </c>
      <c r="D1" t="s">
        <v>242</v>
      </c>
      <c r="F1">
        <v>0</v>
      </c>
      <c r="G1">
        <v>0</v>
      </c>
      <c r="H1">
        <v>0</v>
      </c>
      <c r="I1" t="s">
        <v>128</v>
      </c>
      <c r="K1">
        <v>1</v>
      </c>
      <c r="L1">
        <v>41967</v>
      </c>
      <c r="M1">
        <v>10</v>
      </c>
      <c r="N1">
        <v>11</v>
      </c>
      <c r="O1">
        <v>4</v>
      </c>
      <c r="P1">
        <v>0</v>
      </c>
      <c r="Q1">
        <v>0</v>
      </c>
    </row>
    <row r="12" spans="1:133">
      <c r="A12" s="52">
        <v>1</v>
      </c>
      <c r="B12" s="52">
        <v>55</v>
      </c>
      <c r="C12" s="52">
        <v>0</v>
      </c>
      <c r="D12" s="52"/>
      <c r="E12" s="52">
        <v>0</v>
      </c>
      <c r="F12" s="52" t="s">
        <v>129</v>
      </c>
      <c r="G12" s="52" t="s">
        <v>130</v>
      </c>
      <c r="H12" s="52"/>
      <c r="I12" s="52">
        <v>0</v>
      </c>
      <c r="J12" s="52"/>
      <c r="K12" s="52">
        <v>0</v>
      </c>
      <c r="L12" s="52">
        <v>0</v>
      </c>
      <c r="M12" s="52">
        <v>2</v>
      </c>
      <c r="N12" s="52"/>
      <c r="O12" s="52">
        <v>0</v>
      </c>
      <c r="P12" s="52">
        <v>0</v>
      </c>
      <c r="Q12" s="52">
        <v>0</v>
      </c>
      <c r="R12" s="52">
        <v>108</v>
      </c>
      <c r="S12" s="52"/>
      <c r="T12" s="52">
        <v>1</v>
      </c>
      <c r="U12" s="52"/>
      <c r="V12" s="52">
        <v>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>
        <v>0</v>
      </c>
      <c r="BC12" s="52"/>
      <c r="BD12" s="52"/>
      <c r="BE12" s="52"/>
      <c r="BF12" s="52"/>
      <c r="BG12" s="52"/>
      <c r="BH12" s="52" t="s">
        <v>131</v>
      </c>
      <c r="BI12" s="52" t="s">
        <v>132</v>
      </c>
      <c r="BJ12" s="52">
        <v>1</v>
      </c>
      <c r="BK12" s="52">
        <v>1</v>
      </c>
      <c r="BL12" s="52">
        <v>0</v>
      </c>
      <c r="BM12" s="52">
        <v>0</v>
      </c>
      <c r="BN12" s="52">
        <v>1</v>
      </c>
      <c r="BO12" s="52">
        <v>0</v>
      </c>
      <c r="BP12" s="52">
        <v>6</v>
      </c>
      <c r="BQ12" s="52">
        <v>2</v>
      </c>
      <c r="BR12" s="52">
        <v>1</v>
      </c>
      <c r="BS12" s="52">
        <v>1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 t="s">
        <v>133</v>
      </c>
      <c r="BZ12" s="52" t="s">
        <v>134</v>
      </c>
      <c r="CA12" s="52" t="s">
        <v>135</v>
      </c>
      <c r="CB12" s="52" t="s">
        <v>135</v>
      </c>
      <c r="CC12" s="52" t="s">
        <v>135</v>
      </c>
      <c r="CD12" s="52" t="s">
        <v>135</v>
      </c>
      <c r="CE12" s="52" t="s">
        <v>136</v>
      </c>
      <c r="CF12" s="52">
        <v>0</v>
      </c>
      <c r="CG12" s="52">
        <v>0</v>
      </c>
      <c r="CH12" s="52">
        <v>8</v>
      </c>
      <c r="CI12" s="52"/>
      <c r="CJ12" s="52"/>
      <c r="CK12" s="52">
        <v>0</v>
      </c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>
        <v>0</v>
      </c>
    </row>
    <row r="14" spans="1:133">
      <c r="A14" s="52">
        <v>22</v>
      </c>
      <c r="B14" s="52">
        <v>0</v>
      </c>
      <c r="C14" s="52">
        <v>0</v>
      </c>
      <c r="D14" s="52">
        <v>52146028</v>
      </c>
      <c r="E14" s="52">
        <v>0</v>
      </c>
      <c r="F14" s="52">
        <v>3</v>
      </c>
      <c r="G14" s="52"/>
      <c r="H14" s="52"/>
      <c r="I14" s="52"/>
      <c r="J14" s="52"/>
      <c r="K14" s="52"/>
      <c r="L14" s="52"/>
      <c r="M14" s="52"/>
      <c r="N14" s="52"/>
      <c r="O14" s="52"/>
    </row>
    <row r="16" spans="1:133">
      <c r="A16" s="56">
        <v>3</v>
      </c>
      <c r="B16" s="56">
        <v>1</v>
      </c>
      <c r="C16" s="56" t="s">
        <v>137</v>
      </c>
      <c r="D16" s="56" t="s">
        <v>243</v>
      </c>
      <c r="E16" s="57">
        <f>(Source!F1281)/1000</f>
        <v>0</v>
      </c>
      <c r="F16" s="57">
        <f>(Source!F1282)/1000</f>
        <v>0</v>
      </c>
      <c r="G16" s="57">
        <f>(Source!F1273)/1000</f>
        <v>0</v>
      </c>
      <c r="H16" s="57">
        <f>(Source!F1283)/1000+(Source!F1284)/1000</f>
        <v>1960.16454</v>
      </c>
      <c r="I16" s="57">
        <f>E16+F16+G16+H16</f>
        <v>1960.16454</v>
      </c>
      <c r="J16" s="57">
        <f>(Source!F1279)/1000</f>
        <v>168.66220000000001</v>
      </c>
      <c r="AI16" s="56">
        <v>0</v>
      </c>
      <c r="AJ16" s="56">
        <v>0</v>
      </c>
      <c r="AK16" s="56"/>
      <c r="AL16" s="56"/>
      <c r="AM16" s="56"/>
      <c r="AN16" s="56">
        <v>0</v>
      </c>
      <c r="AO16" s="56"/>
      <c r="AP16" s="56"/>
      <c r="AT16" s="57">
        <v>1698585.8</v>
      </c>
      <c r="AU16" s="57">
        <v>909207.5</v>
      </c>
      <c r="AV16" s="57">
        <v>0</v>
      </c>
      <c r="AW16" s="57">
        <v>0</v>
      </c>
      <c r="AX16" s="57">
        <v>0</v>
      </c>
      <c r="AY16" s="57">
        <v>620716.1</v>
      </c>
      <c r="AZ16" s="57">
        <v>322723.87</v>
      </c>
      <c r="BA16" s="57">
        <v>168662.2</v>
      </c>
      <c r="BB16" s="57">
        <v>0</v>
      </c>
      <c r="BC16" s="57">
        <v>0</v>
      </c>
      <c r="BD16" s="57">
        <v>1960164.54</v>
      </c>
      <c r="BE16" s="57">
        <v>0</v>
      </c>
      <c r="BF16" s="57">
        <v>654.79999999999995</v>
      </c>
      <c r="BG16" s="57">
        <v>0</v>
      </c>
      <c r="BH16" s="57">
        <v>0</v>
      </c>
      <c r="BI16" s="57">
        <v>118063.54</v>
      </c>
      <c r="BJ16" s="57">
        <v>16866.22</v>
      </c>
      <c r="BK16" s="57">
        <v>1960164.54</v>
      </c>
    </row>
    <row r="18" spans="1:19">
      <c r="A18">
        <v>51</v>
      </c>
      <c r="E18" s="58">
        <f>SUMIF(A16:A17,3,E16:E17)</f>
        <v>0</v>
      </c>
      <c r="F18" s="58">
        <f>SUMIF(A16:A17,3,F16:F17)</f>
        <v>0</v>
      </c>
      <c r="G18" s="58">
        <f>SUMIF(A16:A17,3,G16:G17)</f>
        <v>0</v>
      </c>
      <c r="H18" s="58">
        <f>SUMIF(A16:A17,3,H16:H17)</f>
        <v>1960.16454</v>
      </c>
      <c r="I18" s="58">
        <f>SUMIF(A16:A17,3,I16:I17)</f>
        <v>1960.16454</v>
      </c>
      <c r="J18" s="58">
        <f>SUMIF(A16:A17,3,J16:J17)</f>
        <v>168.66220000000001</v>
      </c>
      <c r="K18" s="58"/>
      <c r="L18" s="58"/>
      <c r="M18" s="58"/>
      <c r="N18" s="58"/>
      <c r="O18" s="58"/>
      <c r="P18" s="58"/>
      <c r="Q18" s="58"/>
      <c r="R18" s="58"/>
      <c r="S18" s="58"/>
    </row>
    <row r="20" spans="1:19">
      <c r="A20" s="55">
        <v>50</v>
      </c>
      <c r="B20" s="55">
        <v>0</v>
      </c>
      <c r="C20" s="55">
        <v>0</v>
      </c>
      <c r="D20" s="55">
        <v>1</v>
      </c>
      <c r="E20" s="55">
        <v>201</v>
      </c>
      <c r="F20" s="55">
        <v>1698585.8</v>
      </c>
      <c r="G20" s="55" t="s">
        <v>162</v>
      </c>
      <c r="H20" s="55" t="s">
        <v>163</v>
      </c>
      <c r="I20" s="55"/>
      <c r="J20" s="55"/>
      <c r="K20" s="55">
        <v>201</v>
      </c>
      <c r="L20" s="55">
        <v>1</v>
      </c>
      <c r="M20" s="55">
        <v>3</v>
      </c>
      <c r="N20" s="55"/>
      <c r="O20" s="55">
        <v>2</v>
      </c>
      <c r="P20" s="55"/>
    </row>
    <row r="21" spans="1:19">
      <c r="A21" s="55">
        <v>50</v>
      </c>
      <c r="B21" s="55">
        <v>0</v>
      </c>
      <c r="C21" s="55">
        <v>0</v>
      </c>
      <c r="D21" s="55">
        <v>1</v>
      </c>
      <c r="E21" s="55">
        <v>202</v>
      </c>
      <c r="F21" s="55">
        <v>909207.5</v>
      </c>
      <c r="G21" s="55" t="s">
        <v>164</v>
      </c>
      <c r="H21" s="55" t="s">
        <v>165</v>
      </c>
      <c r="I21" s="55"/>
      <c r="J21" s="55"/>
      <c r="K21" s="55">
        <v>202</v>
      </c>
      <c r="L21" s="55">
        <v>2</v>
      </c>
      <c r="M21" s="55">
        <v>3</v>
      </c>
      <c r="N21" s="55"/>
      <c r="O21" s="55">
        <v>2</v>
      </c>
      <c r="P21" s="55"/>
    </row>
    <row r="22" spans="1:19">
      <c r="A22" s="55">
        <v>50</v>
      </c>
      <c r="B22" s="55">
        <v>0</v>
      </c>
      <c r="C22" s="55">
        <v>0</v>
      </c>
      <c r="D22" s="55">
        <v>1</v>
      </c>
      <c r="E22" s="55">
        <v>222</v>
      </c>
      <c r="F22" s="55">
        <v>0</v>
      </c>
      <c r="G22" s="55" t="s">
        <v>166</v>
      </c>
      <c r="H22" s="55" t="s">
        <v>167</v>
      </c>
      <c r="I22" s="55"/>
      <c r="J22" s="55"/>
      <c r="K22" s="55">
        <v>222</v>
      </c>
      <c r="L22" s="55">
        <v>3</v>
      </c>
      <c r="M22" s="55">
        <v>3</v>
      </c>
      <c r="N22" s="55"/>
      <c r="O22" s="55">
        <v>2</v>
      </c>
      <c r="P22" s="55"/>
    </row>
    <row r="23" spans="1:19">
      <c r="A23" s="55">
        <v>50</v>
      </c>
      <c r="B23" s="55">
        <v>0</v>
      </c>
      <c r="C23" s="55">
        <v>0</v>
      </c>
      <c r="D23" s="55">
        <v>1</v>
      </c>
      <c r="E23" s="55">
        <v>225</v>
      </c>
      <c r="F23" s="55">
        <v>909207.5</v>
      </c>
      <c r="G23" s="55" t="s">
        <v>168</v>
      </c>
      <c r="H23" s="55" t="s">
        <v>169</v>
      </c>
      <c r="I23" s="55"/>
      <c r="J23" s="55"/>
      <c r="K23" s="55">
        <v>225</v>
      </c>
      <c r="L23" s="55">
        <v>4</v>
      </c>
      <c r="M23" s="55">
        <v>3</v>
      </c>
      <c r="N23" s="55"/>
      <c r="O23" s="55">
        <v>2</v>
      </c>
      <c r="P23" s="55"/>
    </row>
    <row r="24" spans="1:19">
      <c r="A24" s="55">
        <v>50</v>
      </c>
      <c r="B24" s="55">
        <v>0</v>
      </c>
      <c r="C24" s="55">
        <v>0</v>
      </c>
      <c r="D24" s="55">
        <v>1</v>
      </c>
      <c r="E24" s="55">
        <v>226</v>
      </c>
      <c r="F24" s="55">
        <v>909207.5</v>
      </c>
      <c r="G24" s="55" t="s">
        <v>170</v>
      </c>
      <c r="H24" s="55" t="s">
        <v>171</v>
      </c>
      <c r="I24" s="55"/>
      <c r="J24" s="55"/>
      <c r="K24" s="55">
        <v>226</v>
      </c>
      <c r="L24" s="55">
        <v>5</v>
      </c>
      <c r="M24" s="55">
        <v>3</v>
      </c>
      <c r="N24" s="55"/>
      <c r="O24" s="55">
        <v>2</v>
      </c>
      <c r="P24" s="55"/>
    </row>
    <row r="25" spans="1:19">
      <c r="A25" s="55">
        <v>50</v>
      </c>
      <c r="B25" s="55">
        <v>0</v>
      </c>
      <c r="C25" s="55">
        <v>0</v>
      </c>
      <c r="D25" s="55">
        <v>1</v>
      </c>
      <c r="E25" s="55">
        <v>227</v>
      </c>
      <c r="F25" s="55">
        <v>0</v>
      </c>
      <c r="G25" s="55" t="s">
        <v>172</v>
      </c>
      <c r="H25" s="55" t="s">
        <v>173</v>
      </c>
      <c r="I25" s="55"/>
      <c r="J25" s="55"/>
      <c r="K25" s="55">
        <v>227</v>
      </c>
      <c r="L25" s="55">
        <v>6</v>
      </c>
      <c r="M25" s="55">
        <v>3</v>
      </c>
      <c r="N25" s="55"/>
      <c r="O25" s="55">
        <v>2</v>
      </c>
      <c r="P25" s="55"/>
    </row>
    <row r="26" spans="1:19">
      <c r="A26" s="55">
        <v>50</v>
      </c>
      <c r="B26" s="55">
        <v>0</v>
      </c>
      <c r="C26" s="55">
        <v>0</v>
      </c>
      <c r="D26" s="55">
        <v>1</v>
      </c>
      <c r="E26" s="55">
        <v>228</v>
      </c>
      <c r="F26" s="55">
        <v>909207.5</v>
      </c>
      <c r="G26" s="55" t="s">
        <v>174</v>
      </c>
      <c r="H26" s="55" t="s">
        <v>175</v>
      </c>
      <c r="I26" s="55"/>
      <c r="J26" s="55"/>
      <c r="K26" s="55">
        <v>228</v>
      </c>
      <c r="L26" s="55">
        <v>7</v>
      </c>
      <c r="M26" s="55">
        <v>3</v>
      </c>
      <c r="N26" s="55"/>
      <c r="O26" s="55">
        <v>2</v>
      </c>
      <c r="P26" s="55"/>
    </row>
    <row r="27" spans="1:19">
      <c r="A27" s="55">
        <v>50</v>
      </c>
      <c r="B27" s="55">
        <v>0</v>
      </c>
      <c r="C27" s="55">
        <v>0</v>
      </c>
      <c r="D27" s="55">
        <v>1</v>
      </c>
      <c r="E27" s="55">
        <v>216</v>
      </c>
      <c r="F27" s="55">
        <v>0</v>
      </c>
      <c r="G27" s="55" t="s">
        <v>176</v>
      </c>
      <c r="H27" s="55" t="s">
        <v>177</v>
      </c>
      <c r="I27" s="55"/>
      <c r="J27" s="55"/>
      <c r="K27" s="55">
        <v>216</v>
      </c>
      <c r="L27" s="55">
        <v>8</v>
      </c>
      <c r="M27" s="55">
        <v>3</v>
      </c>
      <c r="N27" s="55"/>
      <c r="O27" s="55">
        <v>2</v>
      </c>
      <c r="P27" s="55"/>
    </row>
    <row r="28" spans="1:19">
      <c r="A28" s="55">
        <v>50</v>
      </c>
      <c r="B28" s="55">
        <v>0</v>
      </c>
      <c r="C28" s="55">
        <v>0</v>
      </c>
      <c r="D28" s="55">
        <v>1</v>
      </c>
      <c r="E28" s="55">
        <v>223</v>
      </c>
      <c r="F28" s="55">
        <v>0</v>
      </c>
      <c r="G28" s="55" t="s">
        <v>178</v>
      </c>
      <c r="H28" s="55" t="s">
        <v>179</v>
      </c>
      <c r="I28" s="55"/>
      <c r="J28" s="55"/>
      <c r="K28" s="55">
        <v>223</v>
      </c>
      <c r="L28" s="55">
        <v>9</v>
      </c>
      <c r="M28" s="55">
        <v>3</v>
      </c>
      <c r="N28" s="55"/>
      <c r="O28" s="55">
        <v>2</v>
      </c>
      <c r="P28" s="55"/>
    </row>
    <row r="29" spans="1:19">
      <c r="A29" s="55">
        <v>50</v>
      </c>
      <c r="B29" s="55">
        <v>0</v>
      </c>
      <c r="C29" s="55">
        <v>0</v>
      </c>
      <c r="D29" s="55">
        <v>1</v>
      </c>
      <c r="E29" s="55">
        <v>229</v>
      </c>
      <c r="F29" s="55">
        <v>0</v>
      </c>
      <c r="G29" s="55" t="s">
        <v>180</v>
      </c>
      <c r="H29" s="55" t="s">
        <v>181</v>
      </c>
      <c r="I29" s="55"/>
      <c r="J29" s="55"/>
      <c r="K29" s="55">
        <v>229</v>
      </c>
      <c r="L29" s="55">
        <v>10</v>
      </c>
      <c r="M29" s="55">
        <v>3</v>
      </c>
      <c r="N29" s="55"/>
      <c r="O29" s="55">
        <v>2</v>
      </c>
      <c r="P29" s="55"/>
    </row>
    <row r="30" spans="1:19">
      <c r="A30" s="55">
        <v>50</v>
      </c>
      <c r="B30" s="55">
        <v>0</v>
      </c>
      <c r="C30" s="55">
        <v>0</v>
      </c>
      <c r="D30" s="55">
        <v>1</v>
      </c>
      <c r="E30" s="55">
        <v>203</v>
      </c>
      <c r="F30" s="55">
        <v>620716.1</v>
      </c>
      <c r="G30" s="55" t="s">
        <v>182</v>
      </c>
      <c r="H30" s="55" t="s">
        <v>183</v>
      </c>
      <c r="I30" s="55"/>
      <c r="J30" s="55"/>
      <c r="K30" s="55">
        <v>203</v>
      </c>
      <c r="L30" s="55">
        <v>11</v>
      </c>
      <c r="M30" s="55">
        <v>3</v>
      </c>
      <c r="N30" s="55"/>
      <c r="O30" s="55">
        <v>2</v>
      </c>
      <c r="P30" s="55"/>
    </row>
    <row r="31" spans="1:19">
      <c r="A31" s="55">
        <v>50</v>
      </c>
      <c r="B31" s="55">
        <v>0</v>
      </c>
      <c r="C31" s="55">
        <v>0</v>
      </c>
      <c r="D31" s="55">
        <v>1</v>
      </c>
      <c r="E31" s="55">
        <v>231</v>
      </c>
      <c r="F31" s="55">
        <v>0</v>
      </c>
      <c r="G31" s="55" t="s">
        <v>184</v>
      </c>
      <c r="H31" s="55" t="s">
        <v>185</v>
      </c>
      <c r="I31" s="55"/>
      <c r="J31" s="55"/>
      <c r="K31" s="55">
        <v>231</v>
      </c>
      <c r="L31" s="55">
        <v>12</v>
      </c>
      <c r="M31" s="55">
        <v>3</v>
      </c>
      <c r="N31" s="55"/>
      <c r="O31" s="55">
        <v>2</v>
      </c>
      <c r="P31" s="55"/>
    </row>
    <row r="32" spans="1:19">
      <c r="A32" s="55">
        <v>50</v>
      </c>
      <c r="B32" s="55">
        <v>0</v>
      </c>
      <c r="C32" s="55">
        <v>0</v>
      </c>
      <c r="D32" s="55">
        <v>1</v>
      </c>
      <c r="E32" s="55">
        <v>204</v>
      </c>
      <c r="F32" s="55">
        <v>322723.87</v>
      </c>
      <c r="G32" s="55" t="s">
        <v>186</v>
      </c>
      <c r="H32" s="55" t="s">
        <v>187</v>
      </c>
      <c r="I32" s="55"/>
      <c r="J32" s="55"/>
      <c r="K32" s="55">
        <v>204</v>
      </c>
      <c r="L32" s="55">
        <v>13</v>
      </c>
      <c r="M32" s="55">
        <v>3</v>
      </c>
      <c r="N32" s="55"/>
      <c r="O32" s="55">
        <v>2</v>
      </c>
      <c r="P32" s="55"/>
    </row>
    <row r="33" spans="1:16">
      <c r="A33" s="55">
        <v>50</v>
      </c>
      <c r="B33" s="55">
        <v>0</v>
      </c>
      <c r="C33" s="55">
        <v>0</v>
      </c>
      <c r="D33" s="55">
        <v>1</v>
      </c>
      <c r="E33" s="55">
        <v>205</v>
      </c>
      <c r="F33" s="55">
        <v>168662.2</v>
      </c>
      <c r="G33" s="55" t="s">
        <v>188</v>
      </c>
      <c r="H33" s="55" t="s">
        <v>189</v>
      </c>
      <c r="I33" s="55"/>
      <c r="J33" s="55"/>
      <c r="K33" s="55">
        <v>205</v>
      </c>
      <c r="L33" s="55">
        <v>14</v>
      </c>
      <c r="M33" s="55">
        <v>3</v>
      </c>
      <c r="N33" s="55"/>
      <c r="O33" s="55">
        <v>2</v>
      </c>
      <c r="P33" s="55"/>
    </row>
    <row r="34" spans="1:16">
      <c r="A34" s="55">
        <v>50</v>
      </c>
      <c r="B34" s="55">
        <v>0</v>
      </c>
      <c r="C34" s="55">
        <v>0</v>
      </c>
      <c r="D34" s="55">
        <v>1</v>
      </c>
      <c r="E34" s="55">
        <v>232</v>
      </c>
      <c r="F34" s="55">
        <v>0</v>
      </c>
      <c r="G34" s="55" t="s">
        <v>190</v>
      </c>
      <c r="H34" s="55" t="s">
        <v>191</v>
      </c>
      <c r="I34" s="55"/>
      <c r="J34" s="55"/>
      <c r="K34" s="55">
        <v>232</v>
      </c>
      <c r="L34" s="55">
        <v>15</v>
      </c>
      <c r="M34" s="55">
        <v>3</v>
      </c>
      <c r="N34" s="55"/>
      <c r="O34" s="55">
        <v>2</v>
      </c>
      <c r="P34" s="55"/>
    </row>
    <row r="35" spans="1:16">
      <c r="A35" s="55">
        <v>50</v>
      </c>
      <c r="B35" s="55">
        <v>0</v>
      </c>
      <c r="C35" s="55">
        <v>0</v>
      </c>
      <c r="D35" s="55">
        <v>1</v>
      </c>
      <c r="E35" s="55">
        <v>214</v>
      </c>
      <c r="F35" s="55">
        <v>0</v>
      </c>
      <c r="G35" s="55" t="s">
        <v>192</v>
      </c>
      <c r="H35" s="55" t="s">
        <v>193</v>
      </c>
      <c r="I35" s="55"/>
      <c r="J35" s="55"/>
      <c r="K35" s="55">
        <v>214</v>
      </c>
      <c r="L35" s="55">
        <v>16</v>
      </c>
      <c r="M35" s="55">
        <v>3</v>
      </c>
      <c r="N35" s="55"/>
      <c r="O35" s="55">
        <v>2</v>
      </c>
      <c r="P35" s="55"/>
    </row>
    <row r="36" spans="1:16">
      <c r="A36" s="55">
        <v>50</v>
      </c>
      <c r="B36" s="55">
        <v>0</v>
      </c>
      <c r="C36" s="55">
        <v>0</v>
      </c>
      <c r="D36" s="55">
        <v>1</v>
      </c>
      <c r="E36" s="55">
        <v>215</v>
      </c>
      <c r="F36" s="55">
        <v>0</v>
      </c>
      <c r="G36" s="55" t="s">
        <v>194</v>
      </c>
      <c r="H36" s="55" t="s">
        <v>195</v>
      </c>
      <c r="I36" s="55"/>
      <c r="J36" s="55"/>
      <c r="K36" s="55">
        <v>215</v>
      </c>
      <c r="L36" s="55">
        <v>17</v>
      </c>
      <c r="M36" s="55">
        <v>3</v>
      </c>
      <c r="N36" s="55"/>
      <c r="O36" s="55">
        <v>2</v>
      </c>
      <c r="P36" s="55"/>
    </row>
    <row r="37" spans="1:16">
      <c r="A37" s="55">
        <v>50</v>
      </c>
      <c r="B37" s="55">
        <v>0</v>
      </c>
      <c r="C37" s="55">
        <v>0</v>
      </c>
      <c r="D37" s="55">
        <v>1</v>
      </c>
      <c r="E37" s="55">
        <v>217</v>
      </c>
      <c r="F37" s="55">
        <v>1960164.54</v>
      </c>
      <c r="G37" s="55" t="s">
        <v>196</v>
      </c>
      <c r="H37" s="55" t="s">
        <v>197</v>
      </c>
      <c r="I37" s="55"/>
      <c r="J37" s="55"/>
      <c r="K37" s="55">
        <v>217</v>
      </c>
      <c r="L37" s="55">
        <v>18</v>
      </c>
      <c r="M37" s="55">
        <v>3</v>
      </c>
      <c r="N37" s="55"/>
      <c r="O37" s="55">
        <v>2</v>
      </c>
      <c r="P37" s="55"/>
    </row>
    <row r="38" spans="1:16">
      <c r="A38" s="55">
        <v>50</v>
      </c>
      <c r="B38" s="55">
        <v>0</v>
      </c>
      <c r="C38" s="55">
        <v>0</v>
      </c>
      <c r="D38" s="55">
        <v>1</v>
      </c>
      <c r="E38" s="55">
        <v>230</v>
      </c>
      <c r="F38" s="55">
        <v>0</v>
      </c>
      <c r="G38" s="55" t="s">
        <v>198</v>
      </c>
      <c r="H38" s="55" t="s">
        <v>199</v>
      </c>
      <c r="I38" s="55"/>
      <c r="J38" s="55"/>
      <c r="K38" s="55">
        <v>230</v>
      </c>
      <c r="L38" s="55">
        <v>19</v>
      </c>
      <c r="M38" s="55">
        <v>3</v>
      </c>
      <c r="N38" s="55"/>
      <c r="O38" s="55">
        <v>2</v>
      </c>
      <c r="P38" s="55"/>
    </row>
    <row r="39" spans="1:16">
      <c r="A39" s="55">
        <v>50</v>
      </c>
      <c r="B39" s="55">
        <v>0</v>
      </c>
      <c r="C39" s="55">
        <v>0</v>
      </c>
      <c r="D39" s="55">
        <v>1</v>
      </c>
      <c r="E39" s="55">
        <v>206</v>
      </c>
      <c r="F39" s="55">
        <v>0</v>
      </c>
      <c r="G39" s="55" t="s">
        <v>200</v>
      </c>
      <c r="H39" s="55" t="s">
        <v>201</v>
      </c>
      <c r="I39" s="55"/>
      <c r="J39" s="55"/>
      <c r="K39" s="55">
        <v>206</v>
      </c>
      <c r="L39" s="55">
        <v>20</v>
      </c>
      <c r="M39" s="55">
        <v>3</v>
      </c>
      <c r="N39" s="55"/>
      <c r="O39" s="55">
        <v>2</v>
      </c>
      <c r="P39" s="55"/>
    </row>
    <row r="40" spans="1:16">
      <c r="A40" s="55">
        <v>50</v>
      </c>
      <c r="B40" s="55">
        <v>0</v>
      </c>
      <c r="C40" s="55">
        <v>0</v>
      </c>
      <c r="D40" s="55">
        <v>1</v>
      </c>
      <c r="E40" s="55">
        <v>207</v>
      </c>
      <c r="F40" s="55">
        <v>654.79999999999995</v>
      </c>
      <c r="G40" s="55" t="s">
        <v>202</v>
      </c>
      <c r="H40" s="55" t="s">
        <v>203</v>
      </c>
      <c r="I40" s="55"/>
      <c r="J40" s="55"/>
      <c r="K40" s="55">
        <v>207</v>
      </c>
      <c r="L40" s="55">
        <v>21</v>
      </c>
      <c r="M40" s="55">
        <v>3</v>
      </c>
      <c r="N40" s="55"/>
      <c r="O40" s="55">
        <v>-1</v>
      </c>
      <c r="P40" s="55"/>
    </row>
    <row r="41" spans="1:16">
      <c r="A41" s="55">
        <v>50</v>
      </c>
      <c r="B41" s="55">
        <v>0</v>
      </c>
      <c r="C41" s="55">
        <v>0</v>
      </c>
      <c r="D41" s="55">
        <v>1</v>
      </c>
      <c r="E41" s="55">
        <v>208</v>
      </c>
      <c r="F41" s="55">
        <v>0</v>
      </c>
      <c r="G41" s="55" t="s">
        <v>204</v>
      </c>
      <c r="H41" s="55" t="s">
        <v>205</v>
      </c>
      <c r="I41" s="55"/>
      <c r="J41" s="55"/>
      <c r="K41" s="55">
        <v>208</v>
      </c>
      <c r="L41" s="55">
        <v>22</v>
      </c>
      <c r="M41" s="55">
        <v>3</v>
      </c>
      <c r="N41" s="55"/>
      <c r="O41" s="55">
        <v>-1</v>
      </c>
      <c r="P41" s="55"/>
    </row>
    <row r="42" spans="1:16">
      <c r="A42" s="55">
        <v>50</v>
      </c>
      <c r="B42" s="55">
        <v>0</v>
      </c>
      <c r="C42" s="55">
        <v>0</v>
      </c>
      <c r="D42" s="55">
        <v>1</v>
      </c>
      <c r="E42" s="55">
        <v>209</v>
      </c>
      <c r="F42" s="55">
        <v>0</v>
      </c>
      <c r="G42" s="55" t="s">
        <v>206</v>
      </c>
      <c r="H42" s="55" t="s">
        <v>207</v>
      </c>
      <c r="I42" s="55"/>
      <c r="J42" s="55"/>
      <c r="K42" s="55">
        <v>209</v>
      </c>
      <c r="L42" s="55">
        <v>23</v>
      </c>
      <c r="M42" s="55">
        <v>3</v>
      </c>
      <c r="N42" s="55"/>
      <c r="O42" s="55">
        <v>2</v>
      </c>
      <c r="P42" s="55"/>
    </row>
    <row r="43" spans="1:16">
      <c r="A43" s="55">
        <v>50</v>
      </c>
      <c r="B43" s="55">
        <v>0</v>
      </c>
      <c r="C43" s="55">
        <v>0</v>
      </c>
      <c r="D43" s="55">
        <v>1</v>
      </c>
      <c r="E43" s="55">
        <v>233</v>
      </c>
      <c r="F43" s="55">
        <v>0</v>
      </c>
      <c r="G43" s="55" t="s">
        <v>208</v>
      </c>
      <c r="H43" s="55" t="s">
        <v>209</v>
      </c>
      <c r="I43" s="55"/>
      <c r="J43" s="55"/>
      <c r="K43" s="55">
        <v>233</v>
      </c>
      <c r="L43" s="55">
        <v>24</v>
      </c>
      <c r="M43" s="55">
        <v>3</v>
      </c>
      <c r="N43" s="55"/>
      <c r="O43" s="55">
        <v>2</v>
      </c>
      <c r="P43" s="55"/>
    </row>
    <row r="44" spans="1:16">
      <c r="A44" s="55">
        <v>50</v>
      </c>
      <c r="B44" s="55">
        <v>0</v>
      </c>
      <c r="C44" s="55">
        <v>0</v>
      </c>
      <c r="D44" s="55">
        <v>1</v>
      </c>
      <c r="E44" s="55">
        <v>210</v>
      </c>
      <c r="F44" s="55">
        <v>118063.54</v>
      </c>
      <c r="G44" s="55" t="s">
        <v>210</v>
      </c>
      <c r="H44" s="55" t="s">
        <v>211</v>
      </c>
      <c r="I44" s="55"/>
      <c r="J44" s="55"/>
      <c r="K44" s="55">
        <v>210</v>
      </c>
      <c r="L44" s="55">
        <v>25</v>
      </c>
      <c r="M44" s="55">
        <v>3</v>
      </c>
      <c r="N44" s="55"/>
      <c r="O44" s="55">
        <v>2</v>
      </c>
      <c r="P44" s="55"/>
    </row>
    <row r="45" spans="1:16">
      <c r="A45" s="55">
        <v>50</v>
      </c>
      <c r="B45" s="55">
        <v>0</v>
      </c>
      <c r="C45" s="55">
        <v>0</v>
      </c>
      <c r="D45" s="55">
        <v>1</v>
      </c>
      <c r="E45" s="55">
        <v>211</v>
      </c>
      <c r="F45" s="55">
        <v>16866.22</v>
      </c>
      <c r="G45" s="55" t="s">
        <v>212</v>
      </c>
      <c r="H45" s="55" t="s">
        <v>213</v>
      </c>
      <c r="I45" s="55"/>
      <c r="J45" s="55"/>
      <c r="K45" s="55">
        <v>211</v>
      </c>
      <c r="L45" s="55">
        <v>26</v>
      </c>
      <c r="M45" s="55">
        <v>3</v>
      </c>
      <c r="N45" s="55"/>
      <c r="O45" s="55">
        <v>2</v>
      </c>
      <c r="P45" s="55"/>
    </row>
    <row r="46" spans="1:16">
      <c r="A46" s="55">
        <v>50</v>
      </c>
      <c r="B46" s="55">
        <v>0</v>
      </c>
      <c r="C46" s="55">
        <v>0</v>
      </c>
      <c r="D46" s="55">
        <v>1</v>
      </c>
      <c r="E46" s="55">
        <v>224</v>
      </c>
      <c r="F46" s="55">
        <v>1960164.54</v>
      </c>
      <c r="G46" s="55" t="s">
        <v>214</v>
      </c>
      <c r="H46" s="55" t="s">
        <v>215</v>
      </c>
      <c r="I46" s="55"/>
      <c r="J46" s="55"/>
      <c r="K46" s="55">
        <v>224</v>
      </c>
      <c r="L46" s="55">
        <v>27</v>
      </c>
      <c r="M46" s="55">
        <v>3</v>
      </c>
      <c r="N46" s="55"/>
      <c r="O46" s="55">
        <v>2</v>
      </c>
      <c r="P46" s="55"/>
    </row>
    <row r="47" spans="1:16">
      <c r="A47" s="55">
        <v>50</v>
      </c>
      <c r="B47" s="55">
        <v>1</v>
      </c>
      <c r="C47" s="55">
        <v>0</v>
      </c>
      <c r="D47" s="55">
        <v>2</v>
      </c>
      <c r="E47" s="55">
        <v>0</v>
      </c>
      <c r="F47" s="55">
        <v>1960164.54</v>
      </c>
      <c r="G47" s="55" t="s">
        <v>216</v>
      </c>
      <c r="H47" s="55" t="s">
        <v>217</v>
      </c>
      <c r="I47" s="55"/>
      <c r="J47" s="55"/>
      <c r="K47" s="55">
        <v>212</v>
      </c>
      <c r="L47" s="55">
        <v>28</v>
      </c>
      <c r="M47" s="55">
        <v>0</v>
      </c>
      <c r="N47" s="55"/>
      <c r="O47" s="55">
        <v>2</v>
      </c>
      <c r="P47" s="55"/>
    </row>
    <row r="48" spans="1:16">
      <c r="A48" s="55">
        <v>50</v>
      </c>
      <c r="B48" s="55">
        <v>1</v>
      </c>
      <c r="C48" s="55">
        <v>0</v>
      </c>
      <c r="D48" s="55">
        <v>2</v>
      </c>
      <c r="E48" s="55">
        <v>0</v>
      </c>
      <c r="F48" s="55">
        <v>392032.91</v>
      </c>
      <c r="G48" s="55" t="s">
        <v>218</v>
      </c>
      <c r="H48" s="55" t="s">
        <v>219</v>
      </c>
      <c r="I48" s="55"/>
      <c r="J48" s="55"/>
      <c r="K48" s="55">
        <v>212</v>
      </c>
      <c r="L48" s="55">
        <v>29</v>
      </c>
      <c r="M48" s="55">
        <v>0</v>
      </c>
      <c r="N48" s="55"/>
      <c r="O48" s="55">
        <v>2</v>
      </c>
      <c r="P48" s="55"/>
    </row>
    <row r="49" spans="1:16">
      <c r="A49" s="55">
        <v>50</v>
      </c>
      <c r="B49" s="55">
        <v>1</v>
      </c>
      <c r="C49" s="55">
        <v>0</v>
      </c>
      <c r="D49" s="55">
        <v>2</v>
      </c>
      <c r="E49" s="55">
        <v>213</v>
      </c>
      <c r="F49" s="55">
        <v>2352197.4500000002</v>
      </c>
      <c r="G49" s="55" t="s">
        <v>220</v>
      </c>
      <c r="H49" s="55" t="s">
        <v>214</v>
      </c>
      <c r="I49" s="55"/>
      <c r="J49" s="55"/>
      <c r="K49" s="55">
        <v>212</v>
      </c>
      <c r="L49" s="55">
        <v>30</v>
      </c>
      <c r="M49" s="55">
        <v>0</v>
      </c>
      <c r="N49" s="55"/>
      <c r="O49" s="55">
        <v>2</v>
      </c>
      <c r="P49" s="55"/>
    </row>
    <row r="50" spans="1:16">
      <c r="A50" s="55">
        <v>50</v>
      </c>
      <c r="B50" s="55">
        <v>1</v>
      </c>
      <c r="C50" s="55">
        <v>0</v>
      </c>
      <c r="D50" s="55">
        <v>2</v>
      </c>
      <c r="E50" s="55">
        <v>0</v>
      </c>
      <c r="F50" s="55">
        <v>1377800</v>
      </c>
      <c r="G50" s="55" t="s">
        <v>221</v>
      </c>
      <c r="H50" s="55" t="s">
        <v>222</v>
      </c>
      <c r="I50" s="55"/>
      <c r="J50" s="55"/>
      <c r="K50" s="55">
        <v>212</v>
      </c>
      <c r="L50" s="55">
        <v>31</v>
      </c>
      <c r="M50" s="55">
        <v>0</v>
      </c>
      <c r="N50" s="55"/>
      <c r="O50" s="55">
        <v>2</v>
      </c>
      <c r="P50" s="55"/>
    </row>
    <row r="52" spans="1:16">
      <c r="A52">
        <v>-1</v>
      </c>
    </row>
    <row r="55" spans="1:16">
      <c r="A55" s="54">
        <v>75</v>
      </c>
      <c r="B55" s="54" t="s">
        <v>241</v>
      </c>
      <c r="C55" s="54">
        <v>2021</v>
      </c>
      <c r="D55" s="54">
        <v>0</v>
      </c>
      <c r="E55" s="54">
        <v>10</v>
      </c>
      <c r="F55" s="54">
        <v>0</v>
      </c>
      <c r="G55" s="54">
        <v>0</v>
      </c>
      <c r="H55" s="54">
        <v>1</v>
      </c>
      <c r="I55" s="54">
        <v>0</v>
      </c>
      <c r="J55" s="54">
        <v>1</v>
      </c>
      <c r="K55" s="54">
        <v>78</v>
      </c>
      <c r="L55" s="54">
        <v>30</v>
      </c>
      <c r="M55" s="54">
        <v>0</v>
      </c>
      <c r="N55" s="54">
        <v>52146028</v>
      </c>
      <c r="O55" s="54">
        <v>1</v>
      </c>
    </row>
  </sheetData>
  <printOptions gridLines="1"/>
  <pageMargins left="0.75" right="0.75" top="0.5" bottom="0.5" header="0.51180555555555496" footer="0.51180555555555496"/>
  <pageSetup paperSize="9" firstPageNumber="0" fitToHeight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"/>
  <sheetViews>
    <sheetView workbookViewId="0"/>
  </sheetViews>
  <sheetFormatPr defaultColWidth="9.140625" defaultRowHeight="12.75"/>
  <sheetData>
    <row r="1" spans="1:107">
      <c r="A1">
        <f>ROW(Source!A776)</f>
        <v>776</v>
      </c>
      <c r="B1">
        <v>52146028</v>
      </c>
      <c r="C1">
        <v>52146628</v>
      </c>
      <c r="D1">
        <v>51776804</v>
      </c>
      <c r="E1">
        <v>29</v>
      </c>
      <c r="F1">
        <v>1</v>
      </c>
      <c r="G1">
        <v>29</v>
      </c>
      <c r="H1">
        <v>3</v>
      </c>
      <c r="I1" t="s">
        <v>149</v>
      </c>
      <c r="K1" t="s">
        <v>150</v>
      </c>
      <c r="L1">
        <v>1348</v>
      </c>
      <c r="N1">
        <v>1009</v>
      </c>
      <c r="O1" t="s">
        <v>151</v>
      </c>
      <c r="P1" t="s">
        <v>151</v>
      </c>
      <c r="Q1">
        <v>1000</v>
      </c>
      <c r="W1">
        <v>1</v>
      </c>
      <c r="X1">
        <v>1489638031</v>
      </c>
      <c r="Y1">
        <v>-0.12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0</v>
      </c>
      <c r="AP1">
        <v>0</v>
      </c>
      <c r="AQ1">
        <v>0</v>
      </c>
      <c r="AR1">
        <v>0</v>
      </c>
      <c r="AT1">
        <v>-0.12</v>
      </c>
      <c r="AV1">
        <v>0</v>
      </c>
      <c r="AW1">
        <v>2</v>
      </c>
      <c r="AX1">
        <v>52146640</v>
      </c>
      <c r="AY1">
        <v>1</v>
      </c>
      <c r="AZ1">
        <v>6144</v>
      </c>
      <c r="BA1">
        <v>179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Y1*Source!I776</f>
        <v>-12</v>
      </c>
      <c r="CY1">
        <f t="shared" ref="CY1:CY4" si="0">AA1</f>
        <v>0</v>
      </c>
      <c r="CZ1">
        <f t="shared" ref="CZ1:CZ4" si="1">AE1</f>
        <v>0</v>
      </c>
      <c r="DA1">
        <f t="shared" ref="DA1:DA4" si="2">AI1</f>
        <v>1</v>
      </c>
      <c r="DB1">
        <f t="shared" ref="DB1:DB4" si="3">ROUND(ROUND(AT1*CZ1,2),6)</f>
        <v>0</v>
      </c>
      <c r="DC1">
        <f t="shared" ref="DC1:DC4" si="4">ROUND(ROUND(AT1*AG1,2),6)</f>
        <v>0</v>
      </c>
    </row>
    <row r="2" spans="1:107">
      <c r="A2">
        <f>ROW(Source!A819)</f>
        <v>819</v>
      </c>
      <c r="B2">
        <v>52146028</v>
      </c>
      <c r="C2">
        <v>52146610</v>
      </c>
      <c r="D2">
        <v>51776804</v>
      </c>
      <c r="E2">
        <v>29</v>
      </c>
      <c r="F2">
        <v>1</v>
      </c>
      <c r="G2">
        <v>29</v>
      </c>
      <c r="H2">
        <v>3</v>
      </c>
      <c r="I2" t="s">
        <v>149</v>
      </c>
      <c r="K2" t="s">
        <v>150</v>
      </c>
      <c r="L2">
        <v>1348</v>
      </c>
      <c r="N2">
        <v>1009</v>
      </c>
      <c r="O2" t="s">
        <v>151</v>
      </c>
      <c r="P2" t="s">
        <v>151</v>
      </c>
      <c r="Q2">
        <v>1000</v>
      </c>
      <c r="W2">
        <v>1</v>
      </c>
      <c r="X2">
        <v>1489638031</v>
      </c>
      <c r="Y2">
        <v>-0.246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0</v>
      </c>
      <c r="AP2">
        <v>0</v>
      </c>
      <c r="AQ2">
        <v>0</v>
      </c>
      <c r="AR2">
        <v>0</v>
      </c>
      <c r="AT2">
        <v>-0.246</v>
      </c>
      <c r="AV2">
        <v>0</v>
      </c>
      <c r="AW2">
        <v>2</v>
      </c>
      <c r="AX2">
        <v>52146620</v>
      </c>
      <c r="AY2">
        <v>1</v>
      </c>
      <c r="AZ2">
        <v>6144</v>
      </c>
      <c r="BA2">
        <v>192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Y2*Source!I819</f>
        <v>-4.92</v>
      </c>
      <c r="CY2">
        <f t="shared" si="0"/>
        <v>0</v>
      </c>
      <c r="CZ2">
        <f t="shared" si="1"/>
        <v>0</v>
      </c>
      <c r="DA2">
        <f t="shared" si="2"/>
        <v>1</v>
      </c>
      <c r="DB2">
        <f t="shared" si="3"/>
        <v>0</v>
      </c>
      <c r="DC2">
        <f t="shared" si="4"/>
        <v>0</v>
      </c>
    </row>
    <row r="3" spans="1:107">
      <c r="A3">
        <f>ROW(Source!A900)</f>
        <v>900</v>
      </c>
      <c r="B3">
        <v>52146028</v>
      </c>
      <c r="C3">
        <v>52147113</v>
      </c>
      <c r="D3">
        <v>51776804</v>
      </c>
      <c r="E3">
        <v>29</v>
      </c>
      <c r="F3">
        <v>1</v>
      </c>
      <c r="G3">
        <v>29</v>
      </c>
      <c r="H3">
        <v>3</v>
      </c>
      <c r="I3" t="s">
        <v>149</v>
      </c>
      <c r="K3" t="s">
        <v>150</v>
      </c>
      <c r="L3">
        <v>1348</v>
      </c>
      <c r="N3">
        <v>1009</v>
      </c>
      <c r="O3" t="s">
        <v>151</v>
      </c>
      <c r="P3" t="s">
        <v>151</v>
      </c>
      <c r="Q3">
        <v>1000</v>
      </c>
      <c r="W3">
        <v>1</v>
      </c>
      <c r="X3">
        <v>1489638031</v>
      </c>
      <c r="Y3">
        <v>-0.12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0</v>
      </c>
      <c r="AP3">
        <v>0</v>
      </c>
      <c r="AQ3">
        <v>0</v>
      </c>
      <c r="AR3">
        <v>0</v>
      </c>
      <c r="AT3">
        <v>-0.12</v>
      </c>
      <c r="AV3">
        <v>0</v>
      </c>
      <c r="AW3">
        <v>2</v>
      </c>
      <c r="AX3">
        <v>52147125</v>
      </c>
      <c r="AY3">
        <v>1</v>
      </c>
      <c r="AZ3">
        <v>6144</v>
      </c>
      <c r="BA3">
        <v>207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Y3*Source!I900</f>
        <v>-24</v>
      </c>
      <c r="CY3">
        <f t="shared" si="0"/>
        <v>0</v>
      </c>
      <c r="CZ3">
        <f t="shared" si="1"/>
        <v>0</v>
      </c>
      <c r="DA3">
        <f t="shared" si="2"/>
        <v>1</v>
      </c>
      <c r="DB3">
        <f t="shared" si="3"/>
        <v>0</v>
      </c>
      <c r="DC3">
        <f t="shared" si="4"/>
        <v>0</v>
      </c>
    </row>
    <row r="4" spans="1:107">
      <c r="A4">
        <f>ROW(Source!A943)</f>
        <v>943</v>
      </c>
      <c r="B4">
        <v>52146028</v>
      </c>
      <c r="C4">
        <v>52147095</v>
      </c>
      <c r="D4">
        <v>51776804</v>
      </c>
      <c r="E4">
        <v>29</v>
      </c>
      <c r="F4">
        <v>1</v>
      </c>
      <c r="G4">
        <v>29</v>
      </c>
      <c r="H4">
        <v>3</v>
      </c>
      <c r="I4" t="s">
        <v>149</v>
      </c>
      <c r="K4" t="s">
        <v>150</v>
      </c>
      <c r="L4">
        <v>1348</v>
      </c>
      <c r="N4">
        <v>1009</v>
      </c>
      <c r="O4" t="s">
        <v>151</v>
      </c>
      <c r="P4" t="s">
        <v>151</v>
      </c>
      <c r="Q4">
        <v>1000</v>
      </c>
      <c r="W4">
        <v>1</v>
      </c>
      <c r="X4">
        <v>1489638031</v>
      </c>
      <c r="Y4">
        <v>-0.246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0</v>
      </c>
      <c r="AP4">
        <v>0</v>
      </c>
      <c r="AQ4">
        <v>0</v>
      </c>
      <c r="AR4">
        <v>0</v>
      </c>
      <c r="AT4">
        <v>-0.246</v>
      </c>
      <c r="AV4">
        <v>0</v>
      </c>
      <c r="AW4">
        <v>2</v>
      </c>
      <c r="AX4">
        <v>52147105</v>
      </c>
      <c r="AY4">
        <v>1</v>
      </c>
      <c r="AZ4">
        <v>6144</v>
      </c>
      <c r="BA4">
        <v>220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Y4*Source!I943</f>
        <v>-9.84</v>
      </c>
      <c r="CY4">
        <f t="shared" si="0"/>
        <v>0</v>
      </c>
      <c r="CZ4">
        <f t="shared" si="1"/>
        <v>0</v>
      </c>
      <c r="DA4">
        <f t="shared" si="2"/>
        <v>1</v>
      </c>
      <c r="DB4">
        <f t="shared" si="3"/>
        <v>0</v>
      </c>
      <c r="DC4">
        <f t="shared" si="4"/>
        <v>0</v>
      </c>
    </row>
  </sheetData>
  <printOptions gridLines="1"/>
  <pageMargins left="0.75" right="0.75" top="0.5" bottom="0.5" header="0.51180555555555496" footer="0.51180555555555496"/>
  <pageSetup paperSize="9" firstPageNumber="0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80"/>
  <sheetViews>
    <sheetView workbookViewId="0"/>
  </sheetViews>
  <sheetFormatPr defaultColWidth="9.140625" defaultRowHeight="12.75"/>
  <sheetData>
    <row r="1" spans="1:44">
      <c r="A1">
        <f>ROW(Source!A32)</f>
        <v>32</v>
      </c>
      <c r="B1">
        <v>52146079</v>
      </c>
      <c r="C1">
        <v>52143955</v>
      </c>
      <c r="D1">
        <v>51776802</v>
      </c>
      <c r="E1">
        <v>29</v>
      </c>
      <c r="F1">
        <v>1</v>
      </c>
      <c r="G1">
        <v>29</v>
      </c>
      <c r="H1">
        <v>1</v>
      </c>
      <c r="I1" t="s">
        <v>244</v>
      </c>
      <c r="K1" t="s">
        <v>245</v>
      </c>
      <c r="L1">
        <v>1191</v>
      </c>
      <c r="N1">
        <v>1013</v>
      </c>
      <c r="O1" t="s">
        <v>246</v>
      </c>
      <c r="P1" t="s">
        <v>246</v>
      </c>
      <c r="Q1">
        <v>1</v>
      </c>
      <c r="X1">
        <v>0.23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G1">
        <v>0.23</v>
      </c>
      <c r="AH1">
        <v>3</v>
      </c>
      <c r="AI1">
        <v>-1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>
      <c r="A2">
        <f>ROW(Source!A32)</f>
        <v>32</v>
      </c>
      <c r="B2">
        <v>52146080</v>
      </c>
      <c r="C2">
        <v>52143955</v>
      </c>
      <c r="D2">
        <v>51778070</v>
      </c>
      <c r="E2">
        <v>1</v>
      </c>
      <c r="F2">
        <v>1</v>
      </c>
      <c r="G2">
        <v>29</v>
      </c>
      <c r="H2">
        <v>2</v>
      </c>
      <c r="I2" t="s">
        <v>247</v>
      </c>
      <c r="J2" t="s">
        <v>248</v>
      </c>
      <c r="K2" t="s">
        <v>249</v>
      </c>
      <c r="L2">
        <v>1368</v>
      </c>
      <c r="N2">
        <v>1011</v>
      </c>
      <c r="O2" t="s">
        <v>250</v>
      </c>
      <c r="P2" t="s">
        <v>250</v>
      </c>
      <c r="Q2">
        <v>1</v>
      </c>
      <c r="X2">
        <v>3.6999999999999998E-2</v>
      </c>
      <c r="Y2">
        <v>0</v>
      </c>
      <c r="Z2">
        <v>493.52</v>
      </c>
      <c r="AA2">
        <v>377.79</v>
      </c>
      <c r="AB2">
        <v>0</v>
      </c>
      <c r="AC2">
        <v>0</v>
      </c>
      <c r="AD2">
        <v>1</v>
      </c>
      <c r="AE2">
        <v>0</v>
      </c>
      <c r="AG2">
        <v>3.6999999999999998E-2</v>
      </c>
      <c r="AH2">
        <v>3</v>
      </c>
      <c r="AI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>
        <f>ROW(Source!A32)</f>
        <v>32</v>
      </c>
      <c r="B3">
        <v>52146081</v>
      </c>
      <c r="C3">
        <v>52143955</v>
      </c>
      <c r="D3">
        <v>51778536</v>
      </c>
      <c r="E3">
        <v>1</v>
      </c>
      <c r="F3">
        <v>1</v>
      </c>
      <c r="G3">
        <v>29</v>
      </c>
      <c r="H3">
        <v>2</v>
      </c>
      <c r="I3" t="s">
        <v>251</v>
      </c>
      <c r="J3" t="s">
        <v>252</v>
      </c>
      <c r="K3" t="s">
        <v>253</v>
      </c>
      <c r="L3">
        <v>1368</v>
      </c>
      <c r="N3">
        <v>1011</v>
      </c>
      <c r="O3" t="s">
        <v>250</v>
      </c>
      <c r="P3" t="s">
        <v>250</v>
      </c>
      <c r="Q3">
        <v>1</v>
      </c>
      <c r="X3">
        <v>0.01</v>
      </c>
      <c r="Y3">
        <v>0</v>
      </c>
      <c r="Z3">
        <v>1153.51</v>
      </c>
      <c r="AA3">
        <v>408.74</v>
      </c>
      <c r="AB3">
        <v>0</v>
      </c>
      <c r="AC3">
        <v>0</v>
      </c>
      <c r="AD3">
        <v>1</v>
      </c>
      <c r="AE3">
        <v>0</v>
      </c>
      <c r="AG3">
        <v>0.01</v>
      </c>
      <c r="AH3">
        <v>3</v>
      </c>
      <c r="AI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>
        <f>ROW(Source!A32)</f>
        <v>32</v>
      </c>
      <c r="B4">
        <v>52146082</v>
      </c>
      <c r="C4">
        <v>52143955</v>
      </c>
      <c r="D4">
        <v>51778599</v>
      </c>
      <c r="E4">
        <v>1</v>
      </c>
      <c r="F4">
        <v>1</v>
      </c>
      <c r="G4">
        <v>29</v>
      </c>
      <c r="H4">
        <v>2</v>
      </c>
      <c r="I4" t="s">
        <v>254</v>
      </c>
      <c r="J4" t="s">
        <v>255</v>
      </c>
      <c r="K4" t="s">
        <v>256</v>
      </c>
      <c r="L4">
        <v>1368</v>
      </c>
      <c r="N4">
        <v>1011</v>
      </c>
      <c r="O4" t="s">
        <v>250</v>
      </c>
      <c r="P4" t="s">
        <v>250</v>
      </c>
      <c r="Q4">
        <v>1</v>
      </c>
      <c r="X4">
        <v>2.7E-2</v>
      </c>
      <c r="Y4">
        <v>0</v>
      </c>
      <c r="Z4">
        <v>6.02</v>
      </c>
      <c r="AA4">
        <v>0.02</v>
      </c>
      <c r="AB4">
        <v>0</v>
      </c>
      <c r="AC4">
        <v>0</v>
      </c>
      <c r="AD4">
        <v>1</v>
      </c>
      <c r="AE4">
        <v>0</v>
      </c>
      <c r="AG4">
        <v>2.7E-2</v>
      </c>
      <c r="AH4">
        <v>3</v>
      </c>
      <c r="AI4">
        <v>-1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>
        <f>ROW(Source!A32)</f>
        <v>32</v>
      </c>
      <c r="B5">
        <v>52146083</v>
      </c>
      <c r="C5">
        <v>52143955</v>
      </c>
      <c r="D5">
        <v>51777904</v>
      </c>
      <c r="E5">
        <v>1</v>
      </c>
      <c r="F5">
        <v>1</v>
      </c>
      <c r="G5">
        <v>29</v>
      </c>
      <c r="H5">
        <v>2</v>
      </c>
      <c r="I5" t="s">
        <v>257</v>
      </c>
      <c r="J5" t="s">
        <v>258</v>
      </c>
      <c r="K5" t="s">
        <v>259</v>
      </c>
      <c r="L5">
        <v>1368</v>
      </c>
      <c r="N5">
        <v>1011</v>
      </c>
      <c r="O5" t="s">
        <v>250</v>
      </c>
      <c r="P5" t="s">
        <v>250</v>
      </c>
      <c r="Q5">
        <v>1</v>
      </c>
      <c r="X5">
        <v>0.04</v>
      </c>
      <c r="Y5">
        <v>0</v>
      </c>
      <c r="Z5">
        <v>951.19</v>
      </c>
      <c r="AA5">
        <v>416.58</v>
      </c>
      <c r="AB5">
        <v>0</v>
      </c>
      <c r="AC5">
        <v>0</v>
      </c>
      <c r="AD5">
        <v>1</v>
      </c>
      <c r="AE5">
        <v>0</v>
      </c>
      <c r="AG5">
        <v>0.04</v>
      </c>
      <c r="AH5">
        <v>3</v>
      </c>
      <c r="AI5">
        <v>-1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>
        <f>ROW(Source!A32)</f>
        <v>32</v>
      </c>
      <c r="B6">
        <v>52146084</v>
      </c>
      <c r="C6">
        <v>52143955</v>
      </c>
      <c r="D6">
        <v>51777957</v>
      </c>
      <c r="E6">
        <v>1</v>
      </c>
      <c r="F6">
        <v>1</v>
      </c>
      <c r="G6">
        <v>29</v>
      </c>
      <c r="H6">
        <v>2</v>
      </c>
      <c r="I6" t="s">
        <v>260</v>
      </c>
      <c r="J6" t="s">
        <v>261</v>
      </c>
      <c r="K6" t="s">
        <v>262</v>
      </c>
      <c r="L6">
        <v>1368</v>
      </c>
      <c r="N6">
        <v>1011</v>
      </c>
      <c r="O6" t="s">
        <v>250</v>
      </c>
      <c r="P6" t="s">
        <v>250</v>
      </c>
      <c r="Q6">
        <v>1</v>
      </c>
      <c r="X6">
        <v>1.4E-2</v>
      </c>
      <c r="Y6">
        <v>0</v>
      </c>
      <c r="Z6">
        <v>1679.43</v>
      </c>
      <c r="AA6">
        <v>525.91</v>
      </c>
      <c r="AB6">
        <v>0</v>
      </c>
      <c r="AC6">
        <v>0</v>
      </c>
      <c r="AD6">
        <v>1</v>
      </c>
      <c r="AE6">
        <v>0</v>
      </c>
      <c r="AG6">
        <v>1.4E-2</v>
      </c>
      <c r="AH6">
        <v>3</v>
      </c>
      <c r="AI6">
        <v>-1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>
        <f>ROW(Source!A32)</f>
        <v>32</v>
      </c>
      <c r="B7">
        <v>52146085</v>
      </c>
      <c r="C7">
        <v>52143955</v>
      </c>
      <c r="D7">
        <v>51778722</v>
      </c>
      <c r="E7">
        <v>1</v>
      </c>
      <c r="F7">
        <v>1</v>
      </c>
      <c r="G7">
        <v>29</v>
      </c>
      <c r="H7">
        <v>3</v>
      </c>
      <c r="I7" t="s">
        <v>263</v>
      </c>
      <c r="J7" t="s">
        <v>264</v>
      </c>
      <c r="K7" t="s">
        <v>265</v>
      </c>
      <c r="L7">
        <v>1348</v>
      </c>
      <c r="N7">
        <v>1009</v>
      </c>
      <c r="O7" t="s">
        <v>151</v>
      </c>
      <c r="P7" t="s">
        <v>151</v>
      </c>
      <c r="Q7">
        <v>1000</v>
      </c>
      <c r="X7">
        <v>8.0000000000000004E-4</v>
      </c>
      <c r="Y7">
        <v>34834.18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G7">
        <v>8.0000000000000004E-4</v>
      </c>
      <c r="AH7">
        <v>3</v>
      </c>
      <c r="AI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>
        <f>ROW(Source!A32)</f>
        <v>32</v>
      </c>
      <c r="B8">
        <v>52146086</v>
      </c>
      <c r="C8">
        <v>52143955</v>
      </c>
      <c r="D8">
        <v>51780660</v>
      </c>
      <c r="E8">
        <v>1</v>
      </c>
      <c r="F8">
        <v>1</v>
      </c>
      <c r="G8">
        <v>29</v>
      </c>
      <c r="H8">
        <v>3</v>
      </c>
      <c r="I8" t="s">
        <v>266</v>
      </c>
      <c r="J8" t="s">
        <v>267</v>
      </c>
      <c r="K8" t="s">
        <v>268</v>
      </c>
      <c r="L8">
        <v>1339</v>
      </c>
      <c r="N8">
        <v>1007</v>
      </c>
      <c r="O8" t="s">
        <v>269</v>
      </c>
      <c r="P8" t="s">
        <v>269</v>
      </c>
      <c r="Q8">
        <v>1</v>
      </c>
      <c r="X8">
        <v>3.2000000000000002E-3</v>
      </c>
      <c r="Y8">
        <v>36.31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G8">
        <v>3.2000000000000002E-3</v>
      </c>
      <c r="AH8">
        <v>3</v>
      </c>
      <c r="AI8">
        <v>-1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>
        <f>ROW(Source!A32)</f>
        <v>32</v>
      </c>
      <c r="B9">
        <v>52146087</v>
      </c>
      <c r="C9">
        <v>52143955</v>
      </c>
      <c r="D9">
        <v>51780932</v>
      </c>
      <c r="E9">
        <v>1</v>
      </c>
      <c r="F9">
        <v>1</v>
      </c>
      <c r="G9">
        <v>29</v>
      </c>
      <c r="H9">
        <v>3</v>
      </c>
      <c r="I9" t="s">
        <v>270</v>
      </c>
      <c r="J9" t="s">
        <v>271</v>
      </c>
      <c r="K9" t="s">
        <v>272</v>
      </c>
      <c r="L9">
        <v>1354</v>
      </c>
      <c r="N9">
        <v>1010</v>
      </c>
      <c r="O9" t="s">
        <v>273</v>
      </c>
      <c r="P9" t="s">
        <v>273</v>
      </c>
      <c r="Q9">
        <v>1</v>
      </c>
      <c r="X9">
        <v>7.0000000000000007E-2</v>
      </c>
      <c r="Y9">
        <v>139.55000000000001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G9">
        <v>7.0000000000000007E-2</v>
      </c>
      <c r="AH9">
        <v>3</v>
      </c>
      <c r="AI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>
        <f>ROW(Source!A32)</f>
        <v>32</v>
      </c>
      <c r="B10">
        <v>52146088</v>
      </c>
      <c r="C10">
        <v>52143955</v>
      </c>
      <c r="D10">
        <v>51781842</v>
      </c>
      <c r="E10">
        <v>1</v>
      </c>
      <c r="F10">
        <v>1</v>
      </c>
      <c r="G10">
        <v>29</v>
      </c>
      <c r="H10">
        <v>3</v>
      </c>
      <c r="I10" t="s">
        <v>274</v>
      </c>
      <c r="J10" t="s">
        <v>275</v>
      </c>
      <c r="K10" t="s">
        <v>276</v>
      </c>
      <c r="L10">
        <v>1348</v>
      </c>
      <c r="N10">
        <v>1009</v>
      </c>
      <c r="O10" t="s">
        <v>151</v>
      </c>
      <c r="P10" t="s">
        <v>151</v>
      </c>
      <c r="Q10">
        <v>1000</v>
      </c>
      <c r="X10">
        <v>0.105</v>
      </c>
      <c r="Y10">
        <v>3247.49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G10">
        <v>0.105</v>
      </c>
      <c r="AH10">
        <v>3</v>
      </c>
      <c r="AI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f>ROW(Source!A32)</f>
        <v>32</v>
      </c>
      <c r="B11">
        <v>52146089</v>
      </c>
      <c r="C11">
        <v>52143955</v>
      </c>
      <c r="D11">
        <v>51776804</v>
      </c>
      <c r="E11">
        <v>29</v>
      </c>
      <c r="F11">
        <v>1</v>
      </c>
      <c r="G11">
        <v>29</v>
      </c>
      <c r="H11">
        <v>3</v>
      </c>
      <c r="I11" t="s">
        <v>149</v>
      </c>
      <c r="K11" t="s">
        <v>150</v>
      </c>
      <c r="L11">
        <v>1348</v>
      </c>
      <c r="N11">
        <v>1009</v>
      </c>
      <c r="O11" t="s">
        <v>151</v>
      </c>
      <c r="P11" t="s">
        <v>151</v>
      </c>
      <c r="Q11">
        <v>1000</v>
      </c>
      <c r="X11">
        <v>0.12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>
        <v>0.12</v>
      </c>
      <c r="AH11">
        <v>3</v>
      </c>
      <c r="AI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f>ROW(Source!A34)</f>
        <v>34</v>
      </c>
      <c r="B12">
        <v>52146090</v>
      </c>
      <c r="C12">
        <v>52143979</v>
      </c>
      <c r="D12">
        <v>51778525</v>
      </c>
      <c r="E12">
        <v>1</v>
      </c>
      <c r="F12">
        <v>1</v>
      </c>
      <c r="G12">
        <v>29</v>
      </c>
      <c r="H12">
        <v>2</v>
      </c>
      <c r="I12" t="s">
        <v>277</v>
      </c>
      <c r="J12" t="s">
        <v>278</v>
      </c>
      <c r="K12" t="s">
        <v>279</v>
      </c>
      <c r="L12">
        <v>1368</v>
      </c>
      <c r="N12">
        <v>1011</v>
      </c>
      <c r="O12" t="s">
        <v>250</v>
      </c>
      <c r="P12" t="s">
        <v>250</v>
      </c>
      <c r="Q12">
        <v>1</v>
      </c>
      <c r="X12">
        <v>0.02</v>
      </c>
      <c r="Y12">
        <v>0</v>
      </c>
      <c r="Z12">
        <v>1070.1199999999999</v>
      </c>
      <c r="AA12">
        <v>332.66</v>
      </c>
      <c r="AB12">
        <v>0</v>
      </c>
      <c r="AC12">
        <v>0</v>
      </c>
      <c r="AD12">
        <v>1</v>
      </c>
      <c r="AE12">
        <v>0</v>
      </c>
      <c r="AG12">
        <v>0.02</v>
      </c>
      <c r="AH12">
        <v>3</v>
      </c>
      <c r="AI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f>ROW(Source!A34)</f>
        <v>34</v>
      </c>
      <c r="B13">
        <v>52146091</v>
      </c>
      <c r="C13">
        <v>52143979</v>
      </c>
      <c r="D13">
        <v>51778526</v>
      </c>
      <c r="E13">
        <v>1</v>
      </c>
      <c r="F13">
        <v>1</v>
      </c>
      <c r="G13">
        <v>29</v>
      </c>
      <c r="H13">
        <v>2</v>
      </c>
      <c r="I13" t="s">
        <v>280</v>
      </c>
      <c r="J13" t="s">
        <v>281</v>
      </c>
      <c r="K13" t="s">
        <v>282</v>
      </c>
      <c r="L13">
        <v>1368</v>
      </c>
      <c r="N13">
        <v>1011</v>
      </c>
      <c r="O13" t="s">
        <v>250</v>
      </c>
      <c r="P13" t="s">
        <v>250</v>
      </c>
      <c r="Q13">
        <v>1</v>
      </c>
      <c r="X13">
        <v>1.7999999999999999E-2</v>
      </c>
      <c r="Y13">
        <v>0</v>
      </c>
      <c r="Z13">
        <v>1080.76</v>
      </c>
      <c r="AA13">
        <v>332.99</v>
      </c>
      <c r="AB13">
        <v>0</v>
      </c>
      <c r="AC13">
        <v>0</v>
      </c>
      <c r="AD13">
        <v>1</v>
      </c>
      <c r="AE13">
        <v>0</v>
      </c>
      <c r="AG13">
        <v>1.7999999999999999E-2</v>
      </c>
      <c r="AH13">
        <v>3</v>
      </c>
      <c r="AI13">
        <v>-1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f>ROW(Source!A35)</f>
        <v>35</v>
      </c>
      <c r="B14">
        <v>52146092</v>
      </c>
      <c r="C14">
        <v>52143984</v>
      </c>
      <c r="D14">
        <v>51778525</v>
      </c>
      <c r="E14">
        <v>1</v>
      </c>
      <c r="F14">
        <v>1</v>
      </c>
      <c r="G14">
        <v>29</v>
      </c>
      <c r="H14">
        <v>2</v>
      </c>
      <c r="I14" t="s">
        <v>277</v>
      </c>
      <c r="J14" t="s">
        <v>278</v>
      </c>
      <c r="K14" t="s">
        <v>279</v>
      </c>
      <c r="L14">
        <v>1368</v>
      </c>
      <c r="N14">
        <v>1011</v>
      </c>
      <c r="O14" t="s">
        <v>250</v>
      </c>
      <c r="P14" t="s">
        <v>250</v>
      </c>
      <c r="Q14">
        <v>1</v>
      </c>
      <c r="X14">
        <v>0.01</v>
      </c>
      <c r="Y14">
        <v>0</v>
      </c>
      <c r="Z14">
        <v>1070.1199999999999</v>
      </c>
      <c r="AA14">
        <v>332.66</v>
      </c>
      <c r="AB14">
        <v>0</v>
      </c>
      <c r="AC14">
        <v>0</v>
      </c>
      <c r="AD14">
        <v>1</v>
      </c>
      <c r="AE14">
        <v>0</v>
      </c>
      <c r="AF14" t="s">
        <v>161</v>
      </c>
      <c r="AG14">
        <v>0.51</v>
      </c>
      <c r="AH14">
        <v>3</v>
      </c>
      <c r="AI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f>ROW(Source!A35)</f>
        <v>35</v>
      </c>
      <c r="B15">
        <v>52146093</v>
      </c>
      <c r="C15">
        <v>52143984</v>
      </c>
      <c r="D15">
        <v>51778526</v>
      </c>
      <c r="E15">
        <v>1</v>
      </c>
      <c r="F15">
        <v>1</v>
      </c>
      <c r="G15">
        <v>29</v>
      </c>
      <c r="H15">
        <v>2</v>
      </c>
      <c r="I15" t="s">
        <v>280</v>
      </c>
      <c r="J15" t="s">
        <v>281</v>
      </c>
      <c r="K15" t="s">
        <v>282</v>
      </c>
      <c r="L15">
        <v>1368</v>
      </c>
      <c r="N15">
        <v>1011</v>
      </c>
      <c r="O15" t="s">
        <v>250</v>
      </c>
      <c r="P15" t="s">
        <v>250</v>
      </c>
      <c r="Q15">
        <v>1</v>
      </c>
      <c r="X15">
        <v>8.0000000000000002E-3</v>
      </c>
      <c r="Y15">
        <v>0</v>
      </c>
      <c r="Z15">
        <v>1080.76</v>
      </c>
      <c r="AA15">
        <v>332.99</v>
      </c>
      <c r="AB15">
        <v>0</v>
      </c>
      <c r="AC15">
        <v>0</v>
      </c>
      <c r="AD15">
        <v>1</v>
      </c>
      <c r="AE15">
        <v>0</v>
      </c>
      <c r="AF15" t="s">
        <v>161</v>
      </c>
      <c r="AG15">
        <v>0.40799999999999997</v>
      </c>
      <c r="AH15">
        <v>3</v>
      </c>
      <c r="AI15">
        <v>-1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f>ROW(Source!A75)</f>
        <v>75</v>
      </c>
      <c r="B16">
        <v>52146094</v>
      </c>
      <c r="C16">
        <v>52143989</v>
      </c>
      <c r="D16">
        <v>51776802</v>
      </c>
      <c r="E16">
        <v>29</v>
      </c>
      <c r="F16">
        <v>1</v>
      </c>
      <c r="G16">
        <v>29</v>
      </c>
      <c r="H16">
        <v>1</v>
      </c>
      <c r="I16" t="s">
        <v>244</v>
      </c>
      <c r="K16" t="s">
        <v>245</v>
      </c>
      <c r="L16">
        <v>1191</v>
      </c>
      <c r="N16">
        <v>1013</v>
      </c>
      <c r="O16" t="s">
        <v>246</v>
      </c>
      <c r="P16" t="s">
        <v>246</v>
      </c>
      <c r="Q16">
        <v>1</v>
      </c>
      <c r="X16">
        <v>0.66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G16">
        <v>0.66</v>
      </c>
      <c r="AH16">
        <v>3</v>
      </c>
      <c r="AI16">
        <v>-1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f>ROW(Source!A75)</f>
        <v>75</v>
      </c>
      <c r="B17">
        <v>52146095</v>
      </c>
      <c r="C17">
        <v>52143989</v>
      </c>
      <c r="D17">
        <v>51778070</v>
      </c>
      <c r="E17">
        <v>1</v>
      </c>
      <c r="F17">
        <v>1</v>
      </c>
      <c r="G17">
        <v>29</v>
      </c>
      <c r="H17">
        <v>2</v>
      </c>
      <c r="I17" t="s">
        <v>247</v>
      </c>
      <c r="J17" t="s">
        <v>248</v>
      </c>
      <c r="K17" t="s">
        <v>249</v>
      </c>
      <c r="L17">
        <v>1368</v>
      </c>
      <c r="N17">
        <v>1011</v>
      </c>
      <c r="O17" t="s">
        <v>250</v>
      </c>
      <c r="P17" t="s">
        <v>250</v>
      </c>
      <c r="Q17">
        <v>1</v>
      </c>
      <c r="X17">
        <v>0.13200000000000001</v>
      </c>
      <c r="Y17">
        <v>0</v>
      </c>
      <c r="Z17">
        <v>493.52</v>
      </c>
      <c r="AA17">
        <v>377.79</v>
      </c>
      <c r="AB17">
        <v>0</v>
      </c>
      <c r="AC17">
        <v>0</v>
      </c>
      <c r="AD17">
        <v>1</v>
      </c>
      <c r="AE17">
        <v>0</v>
      </c>
      <c r="AG17">
        <v>0.13200000000000001</v>
      </c>
      <c r="AH17">
        <v>3</v>
      </c>
      <c r="AI17">
        <v>-1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f>ROW(Source!A75)</f>
        <v>75</v>
      </c>
      <c r="B18">
        <v>52146096</v>
      </c>
      <c r="C18">
        <v>52143989</v>
      </c>
      <c r="D18">
        <v>51778536</v>
      </c>
      <c r="E18">
        <v>1</v>
      </c>
      <c r="F18">
        <v>1</v>
      </c>
      <c r="G18">
        <v>29</v>
      </c>
      <c r="H18">
        <v>2</v>
      </c>
      <c r="I18" t="s">
        <v>251</v>
      </c>
      <c r="J18" t="s">
        <v>252</v>
      </c>
      <c r="K18" t="s">
        <v>253</v>
      </c>
      <c r="L18">
        <v>1368</v>
      </c>
      <c r="N18">
        <v>1011</v>
      </c>
      <c r="O18" t="s">
        <v>250</v>
      </c>
      <c r="P18" t="s">
        <v>250</v>
      </c>
      <c r="Q18">
        <v>1</v>
      </c>
      <c r="X18">
        <v>0.05</v>
      </c>
      <c r="Y18">
        <v>0</v>
      </c>
      <c r="Z18">
        <v>1153.51</v>
      </c>
      <c r="AA18">
        <v>408.74</v>
      </c>
      <c r="AB18">
        <v>0</v>
      </c>
      <c r="AC18">
        <v>0</v>
      </c>
      <c r="AD18">
        <v>1</v>
      </c>
      <c r="AE18">
        <v>0</v>
      </c>
      <c r="AG18">
        <v>0.05</v>
      </c>
      <c r="AH18">
        <v>3</v>
      </c>
      <c r="AI18">
        <v>-1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f>ROW(Source!A75)</f>
        <v>75</v>
      </c>
      <c r="B19">
        <v>52146097</v>
      </c>
      <c r="C19">
        <v>52143989</v>
      </c>
      <c r="D19">
        <v>51778599</v>
      </c>
      <c r="E19">
        <v>1</v>
      </c>
      <c r="F19">
        <v>1</v>
      </c>
      <c r="G19">
        <v>29</v>
      </c>
      <c r="H19">
        <v>2</v>
      </c>
      <c r="I19" t="s">
        <v>254</v>
      </c>
      <c r="J19" t="s">
        <v>255</v>
      </c>
      <c r="K19" t="s">
        <v>256</v>
      </c>
      <c r="L19">
        <v>1368</v>
      </c>
      <c r="N19">
        <v>1011</v>
      </c>
      <c r="O19" t="s">
        <v>250</v>
      </c>
      <c r="P19" t="s">
        <v>250</v>
      </c>
      <c r="Q19">
        <v>1</v>
      </c>
      <c r="X19">
        <v>0.13200000000000001</v>
      </c>
      <c r="Y19">
        <v>0</v>
      </c>
      <c r="Z19">
        <v>6.02</v>
      </c>
      <c r="AA19">
        <v>0.02</v>
      </c>
      <c r="AB19">
        <v>0</v>
      </c>
      <c r="AC19">
        <v>0</v>
      </c>
      <c r="AD19">
        <v>1</v>
      </c>
      <c r="AE19">
        <v>0</v>
      </c>
      <c r="AG19">
        <v>0.13200000000000001</v>
      </c>
      <c r="AH19">
        <v>3</v>
      </c>
      <c r="AI19">
        <v>-1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>
        <f>ROW(Source!A75)</f>
        <v>75</v>
      </c>
      <c r="B20">
        <v>52146098</v>
      </c>
      <c r="C20">
        <v>52143989</v>
      </c>
      <c r="D20">
        <v>51777824</v>
      </c>
      <c r="E20">
        <v>1</v>
      </c>
      <c r="F20">
        <v>1</v>
      </c>
      <c r="G20">
        <v>29</v>
      </c>
      <c r="H20">
        <v>2</v>
      </c>
      <c r="I20" t="s">
        <v>283</v>
      </c>
      <c r="J20" t="s">
        <v>284</v>
      </c>
      <c r="K20" t="s">
        <v>285</v>
      </c>
      <c r="L20">
        <v>1368</v>
      </c>
      <c r="N20">
        <v>1011</v>
      </c>
      <c r="O20" t="s">
        <v>250</v>
      </c>
      <c r="P20" t="s">
        <v>250</v>
      </c>
      <c r="Q20">
        <v>1</v>
      </c>
      <c r="X20">
        <v>8.8999999999999996E-2</v>
      </c>
      <c r="Y20">
        <v>0</v>
      </c>
      <c r="Z20">
        <v>857.91</v>
      </c>
      <c r="AA20">
        <v>479.87</v>
      </c>
      <c r="AB20">
        <v>0</v>
      </c>
      <c r="AC20">
        <v>0</v>
      </c>
      <c r="AD20">
        <v>1</v>
      </c>
      <c r="AE20">
        <v>0</v>
      </c>
      <c r="AG20">
        <v>8.8999999999999996E-2</v>
      </c>
      <c r="AH20">
        <v>3</v>
      </c>
      <c r="AI20">
        <v>-1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>
        <f>ROW(Source!A75)</f>
        <v>75</v>
      </c>
      <c r="B21">
        <v>52146099</v>
      </c>
      <c r="C21">
        <v>52143989</v>
      </c>
      <c r="D21">
        <v>51781597</v>
      </c>
      <c r="E21">
        <v>1</v>
      </c>
      <c r="F21">
        <v>1</v>
      </c>
      <c r="G21">
        <v>29</v>
      </c>
      <c r="H21">
        <v>3</v>
      </c>
      <c r="I21" t="s">
        <v>286</v>
      </c>
      <c r="J21" t="s">
        <v>287</v>
      </c>
      <c r="K21" t="s">
        <v>288</v>
      </c>
      <c r="L21">
        <v>1339</v>
      </c>
      <c r="N21">
        <v>1007</v>
      </c>
      <c r="O21" t="s">
        <v>269</v>
      </c>
      <c r="P21" t="s">
        <v>269</v>
      </c>
      <c r="Q21">
        <v>1</v>
      </c>
      <c r="X21">
        <v>5.8999999999999997E-2</v>
      </c>
      <c r="Y21">
        <v>3886.23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G21">
        <v>5.8999999999999997E-2</v>
      </c>
      <c r="AH21">
        <v>3</v>
      </c>
      <c r="AI21">
        <v>-1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>
        <f>ROW(Source!A75)</f>
        <v>75</v>
      </c>
      <c r="B22">
        <v>52146100</v>
      </c>
      <c r="C22">
        <v>52143989</v>
      </c>
      <c r="D22">
        <v>51781706</v>
      </c>
      <c r="E22">
        <v>1</v>
      </c>
      <c r="F22">
        <v>1</v>
      </c>
      <c r="G22">
        <v>29</v>
      </c>
      <c r="H22">
        <v>3</v>
      </c>
      <c r="I22" t="s">
        <v>289</v>
      </c>
      <c r="J22" t="s">
        <v>290</v>
      </c>
      <c r="K22" t="s">
        <v>291</v>
      </c>
      <c r="L22">
        <v>1339</v>
      </c>
      <c r="N22">
        <v>1007</v>
      </c>
      <c r="O22" t="s">
        <v>269</v>
      </c>
      <c r="P22" t="s">
        <v>269</v>
      </c>
      <c r="Q22">
        <v>1</v>
      </c>
      <c r="X22">
        <v>5.9999999999999995E-4</v>
      </c>
      <c r="Y22">
        <v>3427.48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G22">
        <v>5.9999999999999995E-4</v>
      </c>
      <c r="AH22">
        <v>3</v>
      </c>
      <c r="AI22">
        <v>-1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>
        <f>ROW(Source!A75)</f>
        <v>75</v>
      </c>
      <c r="B23">
        <v>52146101</v>
      </c>
      <c r="C23">
        <v>52143989</v>
      </c>
      <c r="D23">
        <v>51782454</v>
      </c>
      <c r="E23">
        <v>1</v>
      </c>
      <c r="F23">
        <v>1</v>
      </c>
      <c r="G23">
        <v>29</v>
      </c>
      <c r="H23">
        <v>3</v>
      </c>
      <c r="I23" t="s">
        <v>292</v>
      </c>
      <c r="J23" t="s">
        <v>293</v>
      </c>
      <c r="K23" t="s">
        <v>294</v>
      </c>
      <c r="L23">
        <v>1339</v>
      </c>
      <c r="N23">
        <v>1007</v>
      </c>
      <c r="O23" t="s">
        <v>269</v>
      </c>
      <c r="P23" t="s">
        <v>269</v>
      </c>
      <c r="Q23">
        <v>1</v>
      </c>
      <c r="X23">
        <v>4.36E-2</v>
      </c>
      <c r="Y23">
        <v>7871.69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G23">
        <v>4.36E-2</v>
      </c>
      <c r="AH23">
        <v>3</v>
      </c>
      <c r="AI23">
        <v>-1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>
        <f>ROW(Source!A75)</f>
        <v>75</v>
      </c>
      <c r="B24">
        <v>52146102</v>
      </c>
      <c r="C24">
        <v>52143989</v>
      </c>
      <c r="D24">
        <v>51776804</v>
      </c>
      <c r="E24">
        <v>29</v>
      </c>
      <c r="F24">
        <v>1</v>
      </c>
      <c r="G24">
        <v>29</v>
      </c>
      <c r="H24">
        <v>3</v>
      </c>
      <c r="I24" t="s">
        <v>149</v>
      </c>
      <c r="K24" t="s">
        <v>150</v>
      </c>
      <c r="L24">
        <v>1348</v>
      </c>
      <c r="N24">
        <v>1009</v>
      </c>
      <c r="O24" t="s">
        <v>151</v>
      </c>
      <c r="P24" t="s">
        <v>151</v>
      </c>
      <c r="Q24">
        <v>1000</v>
      </c>
      <c r="X24">
        <v>0.246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G24">
        <v>0.246</v>
      </c>
      <c r="AH24">
        <v>3</v>
      </c>
      <c r="AI24">
        <v>-1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>
        <f>ROW(Source!A77)</f>
        <v>77</v>
      </c>
      <c r="B25">
        <v>52146103</v>
      </c>
      <c r="C25">
        <v>52144009</v>
      </c>
      <c r="D25">
        <v>51778525</v>
      </c>
      <c r="E25">
        <v>1</v>
      </c>
      <c r="F25">
        <v>1</v>
      </c>
      <c r="G25">
        <v>29</v>
      </c>
      <c r="H25">
        <v>2</v>
      </c>
      <c r="I25" t="s">
        <v>277</v>
      </c>
      <c r="J25" t="s">
        <v>278</v>
      </c>
      <c r="K25" t="s">
        <v>279</v>
      </c>
      <c r="L25">
        <v>1368</v>
      </c>
      <c r="N25">
        <v>1011</v>
      </c>
      <c r="O25" t="s">
        <v>250</v>
      </c>
      <c r="P25" t="s">
        <v>250</v>
      </c>
      <c r="Q25">
        <v>1</v>
      </c>
      <c r="X25">
        <v>0.02</v>
      </c>
      <c r="Y25">
        <v>0</v>
      </c>
      <c r="Z25">
        <v>1070.1199999999999</v>
      </c>
      <c r="AA25">
        <v>332.66</v>
      </c>
      <c r="AB25">
        <v>0</v>
      </c>
      <c r="AC25">
        <v>0</v>
      </c>
      <c r="AD25">
        <v>1</v>
      </c>
      <c r="AE25">
        <v>0</v>
      </c>
      <c r="AG25">
        <v>0.02</v>
      </c>
      <c r="AH25">
        <v>3</v>
      </c>
      <c r="AI25">
        <v>-1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>
        <f>ROW(Source!A77)</f>
        <v>77</v>
      </c>
      <c r="B26">
        <v>52146104</v>
      </c>
      <c r="C26">
        <v>52144009</v>
      </c>
      <c r="D26">
        <v>51778526</v>
      </c>
      <c r="E26">
        <v>1</v>
      </c>
      <c r="F26">
        <v>1</v>
      </c>
      <c r="G26">
        <v>29</v>
      </c>
      <c r="H26">
        <v>2</v>
      </c>
      <c r="I26" t="s">
        <v>280</v>
      </c>
      <c r="J26" t="s">
        <v>281</v>
      </c>
      <c r="K26" t="s">
        <v>282</v>
      </c>
      <c r="L26">
        <v>1368</v>
      </c>
      <c r="N26">
        <v>1011</v>
      </c>
      <c r="O26" t="s">
        <v>250</v>
      </c>
      <c r="P26" t="s">
        <v>250</v>
      </c>
      <c r="Q26">
        <v>1</v>
      </c>
      <c r="X26">
        <v>1.7999999999999999E-2</v>
      </c>
      <c r="Y26">
        <v>0</v>
      </c>
      <c r="Z26">
        <v>1080.76</v>
      </c>
      <c r="AA26">
        <v>332.99</v>
      </c>
      <c r="AB26">
        <v>0</v>
      </c>
      <c r="AC26">
        <v>0</v>
      </c>
      <c r="AD26">
        <v>1</v>
      </c>
      <c r="AE26">
        <v>0</v>
      </c>
      <c r="AG26">
        <v>1.7999999999999999E-2</v>
      </c>
      <c r="AH26">
        <v>3</v>
      </c>
      <c r="AI26">
        <v>-1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>
        <f>ROW(Source!A78)</f>
        <v>78</v>
      </c>
      <c r="B27">
        <v>52146105</v>
      </c>
      <c r="C27">
        <v>52144014</v>
      </c>
      <c r="D27">
        <v>51778525</v>
      </c>
      <c r="E27">
        <v>1</v>
      </c>
      <c r="F27">
        <v>1</v>
      </c>
      <c r="G27">
        <v>29</v>
      </c>
      <c r="H27">
        <v>2</v>
      </c>
      <c r="I27" t="s">
        <v>277</v>
      </c>
      <c r="J27" t="s">
        <v>278</v>
      </c>
      <c r="K27" t="s">
        <v>279</v>
      </c>
      <c r="L27">
        <v>1368</v>
      </c>
      <c r="N27">
        <v>1011</v>
      </c>
      <c r="O27" t="s">
        <v>250</v>
      </c>
      <c r="P27" t="s">
        <v>250</v>
      </c>
      <c r="Q27">
        <v>1</v>
      </c>
      <c r="X27">
        <v>0.01</v>
      </c>
      <c r="Y27">
        <v>0</v>
      </c>
      <c r="Z27">
        <v>1070.1199999999999</v>
      </c>
      <c r="AA27">
        <v>332.66</v>
      </c>
      <c r="AB27">
        <v>0</v>
      </c>
      <c r="AC27">
        <v>0</v>
      </c>
      <c r="AD27">
        <v>1</v>
      </c>
      <c r="AE27">
        <v>0</v>
      </c>
      <c r="AF27" t="s">
        <v>161</v>
      </c>
      <c r="AG27">
        <v>0.51</v>
      </c>
      <c r="AH27">
        <v>3</v>
      </c>
      <c r="AI27">
        <v>-1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>
        <f>ROW(Source!A78)</f>
        <v>78</v>
      </c>
      <c r="B28">
        <v>52146106</v>
      </c>
      <c r="C28">
        <v>52144014</v>
      </c>
      <c r="D28">
        <v>51778526</v>
      </c>
      <c r="E28">
        <v>1</v>
      </c>
      <c r="F28">
        <v>1</v>
      </c>
      <c r="G28">
        <v>29</v>
      </c>
      <c r="H28">
        <v>2</v>
      </c>
      <c r="I28" t="s">
        <v>280</v>
      </c>
      <c r="J28" t="s">
        <v>281</v>
      </c>
      <c r="K28" t="s">
        <v>282</v>
      </c>
      <c r="L28">
        <v>1368</v>
      </c>
      <c r="N28">
        <v>1011</v>
      </c>
      <c r="O28" t="s">
        <v>250</v>
      </c>
      <c r="P28" t="s">
        <v>250</v>
      </c>
      <c r="Q28">
        <v>1</v>
      </c>
      <c r="X28">
        <v>8.0000000000000002E-3</v>
      </c>
      <c r="Y28">
        <v>0</v>
      </c>
      <c r="Z28">
        <v>1080.76</v>
      </c>
      <c r="AA28">
        <v>332.99</v>
      </c>
      <c r="AB28">
        <v>0</v>
      </c>
      <c r="AC28">
        <v>0</v>
      </c>
      <c r="AD28">
        <v>1</v>
      </c>
      <c r="AE28">
        <v>0</v>
      </c>
      <c r="AF28" t="s">
        <v>161</v>
      </c>
      <c r="AG28">
        <v>0.40799999999999997</v>
      </c>
      <c r="AH28">
        <v>3</v>
      </c>
      <c r="AI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>
        <f>ROW(Source!A156)</f>
        <v>156</v>
      </c>
      <c r="B29">
        <v>52146107</v>
      </c>
      <c r="C29">
        <v>52144019</v>
      </c>
      <c r="D29">
        <v>51776802</v>
      </c>
      <c r="E29">
        <v>29</v>
      </c>
      <c r="F29">
        <v>1</v>
      </c>
      <c r="G29">
        <v>29</v>
      </c>
      <c r="H29">
        <v>1</v>
      </c>
      <c r="I29" t="s">
        <v>244</v>
      </c>
      <c r="K29" t="s">
        <v>245</v>
      </c>
      <c r="L29">
        <v>1191</v>
      </c>
      <c r="N29">
        <v>1013</v>
      </c>
      <c r="O29" t="s">
        <v>246</v>
      </c>
      <c r="P29" t="s">
        <v>246</v>
      </c>
      <c r="Q29">
        <v>1</v>
      </c>
      <c r="X29">
        <v>0.23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G29">
        <v>0.23</v>
      </c>
      <c r="AH29">
        <v>3</v>
      </c>
      <c r="AI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>
        <f>ROW(Source!A156)</f>
        <v>156</v>
      </c>
      <c r="B30">
        <v>52146108</v>
      </c>
      <c r="C30">
        <v>52144019</v>
      </c>
      <c r="D30">
        <v>51778070</v>
      </c>
      <c r="E30">
        <v>1</v>
      </c>
      <c r="F30">
        <v>1</v>
      </c>
      <c r="G30">
        <v>29</v>
      </c>
      <c r="H30">
        <v>2</v>
      </c>
      <c r="I30" t="s">
        <v>247</v>
      </c>
      <c r="J30" t="s">
        <v>248</v>
      </c>
      <c r="K30" t="s">
        <v>249</v>
      </c>
      <c r="L30">
        <v>1368</v>
      </c>
      <c r="N30">
        <v>1011</v>
      </c>
      <c r="O30" t="s">
        <v>250</v>
      </c>
      <c r="P30" t="s">
        <v>250</v>
      </c>
      <c r="Q30">
        <v>1</v>
      </c>
      <c r="X30">
        <v>3.6999999999999998E-2</v>
      </c>
      <c r="Y30">
        <v>0</v>
      </c>
      <c r="Z30">
        <v>493.52</v>
      </c>
      <c r="AA30">
        <v>377.79</v>
      </c>
      <c r="AB30">
        <v>0</v>
      </c>
      <c r="AC30">
        <v>0</v>
      </c>
      <c r="AD30">
        <v>1</v>
      </c>
      <c r="AE30">
        <v>0</v>
      </c>
      <c r="AG30">
        <v>3.6999999999999998E-2</v>
      </c>
      <c r="AH30">
        <v>3</v>
      </c>
      <c r="AI30">
        <v>-1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>
        <f>ROW(Source!A156)</f>
        <v>156</v>
      </c>
      <c r="B31">
        <v>52146109</v>
      </c>
      <c r="C31">
        <v>52144019</v>
      </c>
      <c r="D31">
        <v>51778536</v>
      </c>
      <c r="E31">
        <v>1</v>
      </c>
      <c r="F31">
        <v>1</v>
      </c>
      <c r="G31">
        <v>29</v>
      </c>
      <c r="H31">
        <v>2</v>
      </c>
      <c r="I31" t="s">
        <v>251</v>
      </c>
      <c r="J31" t="s">
        <v>252</v>
      </c>
      <c r="K31" t="s">
        <v>253</v>
      </c>
      <c r="L31">
        <v>1368</v>
      </c>
      <c r="N31">
        <v>1011</v>
      </c>
      <c r="O31" t="s">
        <v>250</v>
      </c>
      <c r="P31" t="s">
        <v>250</v>
      </c>
      <c r="Q31">
        <v>1</v>
      </c>
      <c r="X31">
        <v>0.01</v>
      </c>
      <c r="Y31">
        <v>0</v>
      </c>
      <c r="Z31">
        <v>1153.51</v>
      </c>
      <c r="AA31">
        <v>408.74</v>
      </c>
      <c r="AB31">
        <v>0</v>
      </c>
      <c r="AC31">
        <v>0</v>
      </c>
      <c r="AD31">
        <v>1</v>
      </c>
      <c r="AE31">
        <v>0</v>
      </c>
      <c r="AG31">
        <v>0.01</v>
      </c>
      <c r="AH31">
        <v>3</v>
      </c>
      <c r="AI31">
        <v>-1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>
        <f>ROW(Source!A156)</f>
        <v>156</v>
      </c>
      <c r="B32">
        <v>52146110</v>
      </c>
      <c r="C32">
        <v>52144019</v>
      </c>
      <c r="D32">
        <v>51778599</v>
      </c>
      <c r="E32">
        <v>1</v>
      </c>
      <c r="F32">
        <v>1</v>
      </c>
      <c r="G32">
        <v>29</v>
      </c>
      <c r="H32">
        <v>2</v>
      </c>
      <c r="I32" t="s">
        <v>254</v>
      </c>
      <c r="J32" t="s">
        <v>255</v>
      </c>
      <c r="K32" t="s">
        <v>256</v>
      </c>
      <c r="L32">
        <v>1368</v>
      </c>
      <c r="N32">
        <v>1011</v>
      </c>
      <c r="O32" t="s">
        <v>250</v>
      </c>
      <c r="P32" t="s">
        <v>250</v>
      </c>
      <c r="Q32">
        <v>1</v>
      </c>
      <c r="X32">
        <v>2.7E-2</v>
      </c>
      <c r="Y32">
        <v>0</v>
      </c>
      <c r="Z32">
        <v>6.02</v>
      </c>
      <c r="AA32">
        <v>0.02</v>
      </c>
      <c r="AB32">
        <v>0</v>
      </c>
      <c r="AC32">
        <v>0</v>
      </c>
      <c r="AD32">
        <v>1</v>
      </c>
      <c r="AE32">
        <v>0</v>
      </c>
      <c r="AG32">
        <v>2.7E-2</v>
      </c>
      <c r="AH32">
        <v>3</v>
      </c>
      <c r="AI32">
        <v>-1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>
        <f>ROW(Source!A156)</f>
        <v>156</v>
      </c>
      <c r="B33">
        <v>52146111</v>
      </c>
      <c r="C33">
        <v>52144019</v>
      </c>
      <c r="D33">
        <v>51777904</v>
      </c>
      <c r="E33">
        <v>1</v>
      </c>
      <c r="F33">
        <v>1</v>
      </c>
      <c r="G33">
        <v>29</v>
      </c>
      <c r="H33">
        <v>2</v>
      </c>
      <c r="I33" t="s">
        <v>257</v>
      </c>
      <c r="J33" t="s">
        <v>258</v>
      </c>
      <c r="K33" t="s">
        <v>259</v>
      </c>
      <c r="L33">
        <v>1368</v>
      </c>
      <c r="N33">
        <v>1011</v>
      </c>
      <c r="O33" t="s">
        <v>250</v>
      </c>
      <c r="P33" t="s">
        <v>250</v>
      </c>
      <c r="Q33">
        <v>1</v>
      </c>
      <c r="X33">
        <v>0.04</v>
      </c>
      <c r="Y33">
        <v>0</v>
      </c>
      <c r="Z33">
        <v>951.19</v>
      </c>
      <c r="AA33">
        <v>416.58</v>
      </c>
      <c r="AB33">
        <v>0</v>
      </c>
      <c r="AC33">
        <v>0</v>
      </c>
      <c r="AD33">
        <v>1</v>
      </c>
      <c r="AE33">
        <v>0</v>
      </c>
      <c r="AG33">
        <v>0.04</v>
      </c>
      <c r="AH33">
        <v>3</v>
      </c>
      <c r="AI33">
        <v>-1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>
        <f>ROW(Source!A156)</f>
        <v>156</v>
      </c>
      <c r="B34">
        <v>52146112</v>
      </c>
      <c r="C34">
        <v>52144019</v>
      </c>
      <c r="D34">
        <v>51777957</v>
      </c>
      <c r="E34">
        <v>1</v>
      </c>
      <c r="F34">
        <v>1</v>
      </c>
      <c r="G34">
        <v>29</v>
      </c>
      <c r="H34">
        <v>2</v>
      </c>
      <c r="I34" t="s">
        <v>260</v>
      </c>
      <c r="J34" t="s">
        <v>261</v>
      </c>
      <c r="K34" t="s">
        <v>262</v>
      </c>
      <c r="L34">
        <v>1368</v>
      </c>
      <c r="N34">
        <v>1011</v>
      </c>
      <c r="O34" t="s">
        <v>250</v>
      </c>
      <c r="P34" t="s">
        <v>250</v>
      </c>
      <c r="Q34">
        <v>1</v>
      </c>
      <c r="X34">
        <v>1.4E-2</v>
      </c>
      <c r="Y34">
        <v>0</v>
      </c>
      <c r="Z34">
        <v>1679.43</v>
      </c>
      <c r="AA34">
        <v>525.91</v>
      </c>
      <c r="AB34">
        <v>0</v>
      </c>
      <c r="AC34">
        <v>0</v>
      </c>
      <c r="AD34">
        <v>1</v>
      </c>
      <c r="AE34">
        <v>0</v>
      </c>
      <c r="AG34">
        <v>1.4E-2</v>
      </c>
      <c r="AH34">
        <v>3</v>
      </c>
      <c r="AI34">
        <v>-1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>
        <f>ROW(Source!A156)</f>
        <v>156</v>
      </c>
      <c r="B35">
        <v>52146113</v>
      </c>
      <c r="C35">
        <v>52144019</v>
      </c>
      <c r="D35">
        <v>51778722</v>
      </c>
      <c r="E35">
        <v>1</v>
      </c>
      <c r="F35">
        <v>1</v>
      </c>
      <c r="G35">
        <v>29</v>
      </c>
      <c r="H35">
        <v>3</v>
      </c>
      <c r="I35" t="s">
        <v>263</v>
      </c>
      <c r="J35" t="s">
        <v>264</v>
      </c>
      <c r="K35" t="s">
        <v>265</v>
      </c>
      <c r="L35">
        <v>1348</v>
      </c>
      <c r="N35">
        <v>1009</v>
      </c>
      <c r="O35" t="s">
        <v>151</v>
      </c>
      <c r="P35" t="s">
        <v>151</v>
      </c>
      <c r="Q35">
        <v>1000</v>
      </c>
      <c r="X35">
        <v>8.0000000000000004E-4</v>
      </c>
      <c r="Y35">
        <v>34834.18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G35">
        <v>8.0000000000000004E-4</v>
      </c>
      <c r="AH35">
        <v>3</v>
      </c>
      <c r="AI35">
        <v>-1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>
        <f>ROW(Source!A156)</f>
        <v>156</v>
      </c>
      <c r="B36">
        <v>52146114</v>
      </c>
      <c r="C36">
        <v>52144019</v>
      </c>
      <c r="D36">
        <v>51780660</v>
      </c>
      <c r="E36">
        <v>1</v>
      </c>
      <c r="F36">
        <v>1</v>
      </c>
      <c r="G36">
        <v>29</v>
      </c>
      <c r="H36">
        <v>3</v>
      </c>
      <c r="I36" t="s">
        <v>266</v>
      </c>
      <c r="J36" t="s">
        <v>267</v>
      </c>
      <c r="K36" t="s">
        <v>268</v>
      </c>
      <c r="L36">
        <v>1339</v>
      </c>
      <c r="N36">
        <v>1007</v>
      </c>
      <c r="O36" t="s">
        <v>269</v>
      </c>
      <c r="P36" t="s">
        <v>269</v>
      </c>
      <c r="Q36">
        <v>1</v>
      </c>
      <c r="X36">
        <v>3.2000000000000002E-3</v>
      </c>
      <c r="Y36">
        <v>36.31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G36">
        <v>3.2000000000000002E-3</v>
      </c>
      <c r="AH36">
        <v>3</v>
      </c>
      <c r="AI36">
        <v>-1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>
        <f>ROW(Source!A156)</f>
        <v>156</v>
      </c>
      <c r="B37">
        <v>52146115</v>
      </c>
      <c r="C37">
        <v>52144019</v>
      </c>
      <c r="D37">
        <v>51780932</v>
      </c>
      <c r="E37">
        <v>1</v>
      </c>
      <c r="F37">
        <v>1</v>
      </c>
      <c r="G37">
        <v>29</v>
      </c>
      <c r="H37">
        <v>3</v>
      </c>
      <c r="I37" t="s">
        <v>270</v>
      </c>
      <c r="J37" t="s">
        <v>271</v>
      </c>
      <c r="K37" t="s">
        <v>272</v>
      </c>
      <c r="L37">
        <v>1354</v>
      </c>
      <c r="N37">
        <v>1010</v>
      </c>
      <c r="O37" t="s">
        <v>273</v>
      </c>
      <c r="P37" t="s">
        <v>273</v>
      </c>
      <c r="Q37">
        <v>1</v>
      </c>
      <c r="X37">
        <v>7.0000000000000007E-2</v>
      </c>
      <c r="Y37">
        <v>139.55000000000001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G37">
        <v>7.0000000000000007E-2</v>
      </c>
      <c r="AH37">
        <v>3</v>
      </c>
      <c r="AI37">
        <v>-1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>
        <f>ROW(Source!A156)</f>
        <v>156</v>
      </c>
      <c r="B38">
        <v>52146116</v>
      </c>
      <c r="C38">
        <v>52144019</v>
      </c>
      <c r="D38">
        <v>51781842</v>
      </c>
      <c r="E38">
        <v>1</v>
      </c>
      <c r="F38">
        <v>1</v>
      </c>
      <c r="G38">
        <v>29</v>
      </c>
      <c r="H38">
        <v>3</v>
      </c>
      <c r="I38" t="s">
        <v>274</v>
      </c>
      <c r="J38" t="s">
        <v>275</v>
      </c>
      <c r="K38" t="s">
        <v>276</v>
      </c>
      <c r="L38">
        <v>1348</v>
      </c>
      <c r="N38">
        <v>1009</v>
      </c>
      <c r="O38" t="s">
        <v>151</v>
      </c>
      <c r="P38" t="s">
        <v>151</v>
      </c>
      <c r="Q38">
        <v>1000</v>
      </c>
      <c r="X38">
        <v>0.105</v>
      </c>
      <c r="Y38">
        <v>3247.49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G38">
        <v>0.105</v>
      </c>
      <c r="AH38">
        <v>3</v>
      </c>
      <c r="AI38">
        <v>-1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>
        <f>ROW(Source!A156)</f>
        <v>156</v>
      </c>
      <c r="B39">
        <v>52146117</v>
      </c>
      <c r="C39">
        <v>52144019</v>
      </c>
      <c r="D39">
        <v>51776804</v>
      </c>
      <c r="E39">
        <v>29</v>
      </c>
      <c r="F39">
        <v>1</v>
      </c>
      <c r="G39">
        <v>29</v>
      </c>
      <c r="H39">
        <v>3</v>
      </c>
      <c r="I39" t="s">
        <v>149</v>
      </c>
      <c r="K39" t="s">
        <v>150</v>
      </c>
      <c r="L39">
        <v>1348</v>
      </c>
      <c r="N39">
        <v>1009</v>
      </c>
      <c r="O39" t="s">
        <v>151</v>
      </c>
      <c r="P39" t="s">
        <v>151</v>
      </c>
      <c r="Q39">
        <v>1000</v>
      </c>
      <c r="X39">
        <v>0.12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G39">
        <v>0.12</v>
      </c>
      <c r="AH39">
        <v>3</v>
      </c>
      <c r="AI39">
        <v>-1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>
        <f>ROW(Source!A158)</f>
        <v>158</v>
      </c>
      <c r="B40">
        <v>52146118</v>
      </c>
      <c r="C40">
        <v>52144043</v>
      </c>
      <c r="D40">
        <v>51778525</v>
      </c>
      <c r="E40">
        <v>1</v>
      </c>
      <c r="F40">
        <v>1</v>
      </c>
      <c r="G40">
        <v>29</v>
      </c>
      <c r="H40">
        <v>2</v>
      </c>
      <c r="I40" t="s">
        <v>277</v>
      </c>
      <c r="J40" t="s">
        <v>278</v>
      </c>
      <c r="K40" t="s">
        <v>279</v>
      </c>
      <c r="L40">
        <v>1368</v>
      </c>
      <c r="N40">
        <v>1011</v>
      </c>
      <c r="O40" t="s">
        <v>250</v>
      </c>
      <c r="P40" t="s">
        <v>250</v>
      </c>
      <c r="Q40">
        <v>1</v>
      </c>
      <c r="X40">
        <v>0.02</v>
      </c>
      <c r="Y40">
        <v>0</v>
      </c>
      <c r="Z40">
        <v>1070.1199999999999</v>
      </c>
      <c r="AA40">
        <v>332.66</v>
      </c>
      <c r="AB40">
        <v>0</v>
      </c>
      <c r="AC40">
        <v>0</v>
      </c>
      <c r="AD40">
        <v>1</v>
      </c>
      <c r="AE40">
        <v>0</v>
      </c>
      <c r="AG40">
        <v>0.02</v>
      </c>
      <c r="AH40">
        <v>3</v>
      </c>
      <c r="AI40">
        <v>-1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>
        <f>ROW(Source!A158)</f>
        <v>158</v>
      </c>
      <c r="B41">
        <v>52146119</v>
      </c>
      <c r="C41">
        <v>52144043</v>
      </c>
      <c r="D41">
        <v>51778526</v>
      </c>
      <c r="E41">
        <v>1</v>
      </c>
      <c r="F41">
        <v>1</v>
      </c>
      <c r="G41">
        <v>29</v>
      </c>
      <c r="H41">
        <v>2</v>
      </c>
      <c r="I41" t="s">
        <v>280</v>
      </c>
      <c r="J41" t="s">
        <v>281</v>
      </c>
      <c r="K41" t="s">
        <v>282</v>
      </c>
      <c r="L41">
        <v>1368</v>
      </c>
      <c r="N41">
        <v>1011</v>
      </c>
      <c r="O41" t="s">
        <v>250</v>
      </c>
      <c r="P41" t="s">
        <v>250</v>
      </c>
      <c r="Q41">
        <v>1</v>
      </c>
      <c r="X41">
        <v>1.7999999999999999E-2</v>
      </c>
      <c r="Y41">
        <v>0</v>
      </c>
      <c r="Z41">
        <v>1080.76</v>
      </c>
      <c r="AA41">
        <v>332.99</v>
      </c>
      <c r="AB41">
        <v>0</v>
      </c>
      <c r="AC41">
        <v>0</v>
      </c>
      <c r="AD41">
        <v>1</v>
      </c>
      <c r="AE41">
        <v>0</v>
      </c>
      <c r="AG41">
        <v>1.7999999999999999E-2</v>
      </c>
      <c r="AH41">
        <v>3</v>
      </c>
      <c r="AI41">
        <v>-1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>
        <f>ROW(Source!A159)</f>
        <v>159</v>
      </c>
      <c r="B42">
        <v>52146120</v>
      </c>
      <c r="C42">
        <v>52144048</v>
      </c>
      <c r="D42">
        <v>51778525</v>
      </c>
      <c r="E42">
        <v>1</v>
      </c>
      <c r="F42">
        <v>1</v>
      </c>
      <c r="G42">
        <v>29</v>
      </c>
      <c r="H42">
        <v>2</v>
      </c>
      <c r="I42" t="s">
        <v>277</v>
      </c>
      <c r="J42" t="s">
        <v>278</v>
      </c>
      <c r="K42" t="s">
        <v>279</v>
      </c>
      <c r="L42">
        <v>1368</v>
      </c>
      <c r="N42">
        <v>1011</v>
      </c>
      <c r="O42" t="s">
        <v>250</v>
      </c>
      <c r="P42" t="s">
        <v>250</v>
      </c>
      <c r="Q42">
        <v>1</v>
      </c>
      <c r="X42">
        <v>0.01</v>
      </c>
      <c r="Y42">
        <v>0</v>
      </c>
      <c r="Z42">
        <v>1070.1199999999999</v>
      </c>
      <c r="AA42">
        <v>332.66</v>
      </c>
      <c r="AB42">
        <v>0</v>
      </c>
      <c r="AC42">
        <v>0</v>
      </c>
      <c r="AD42">
        <v>1</v>
      </c>
      <c r="AE42">
        <v>0</v>
      </c>
      <c r="AF42" t="s">
        <v>161</v>
      </c>
      <c r="AG42">
        <v>0.51</v>
      </c>
      <c r="AH42">
        <v>3</v>
      </c>
      <c r="AI42">
        <v>-1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>
        <f>ROW(Source!A159)</f>
        <v>159</v>
      </c>
      <c r="B43">
        <v>52146121</v>
      </c>
      <c r="C43">
        <v>52144048</v>
      </c>
      <c r="D43">
        <v>51778526</v>
      </c>
      <c r="E43">
        <v>1</v>
      </c>
      <c r="F43">
        <v>1</v>
      </c>
      <c r="G43">
        <v>29</v>
      </c>
      <c r="H43">
        <v>2</v>
      </c>
      <c r="I43" t="s">
        <v>280</v>
      </c>
      <c r="J43" t="s">
        <v>281</v>
      </c>
      <c r="K43" t="s">
        <v>282</v>
      </c>
      <c r="L43">
        <v>1368</v>
      </c>
      <c r="N43">
        <v>1011</v>
      </c>
      <c r="O43" t="s">
        <v>250</v>
      </c>
      <c r="P43" t="s">
        <v>250</v>
      </c>
      <c r="Q43">
        <v>1</v>
      </c>
      <c r="X43">
        <v>8.0000000000000002E-3</v>
      </c>
      <c r="Y43">
        <v>0</v>
      </c>
      <c r="Z43">
        <v>1080.76</v>
      </c>
      <c r="AA43">
        <v>332.99</v>
      </c>
      <c r="AB43">
        <v>0</v>
      </c>
      <c r="AC43">
        <v>0</v>
      </c>
      <c r="AD43">
        <v>1</v>
      </c>
      <c r="AE43">
        <v>0</v>
      </c>
      <c r="AF43" t="s">
        <v>161</v>
      </c>
      <c r="AG43">
        <v>0.40799999999999997</v>
      </c>
      <c r="AH43">
        <v>3</v>
      </c>
      <c r="AI43">
        <v>-1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>
        <f>ROW(Source!A199)</f>
        <v>199</v>
      </c>
      <c r="B44">
        <v>52146122</v>
      </c>
      <c r="C44">
        <v>52144053</v>
      </c>
      <c r="D44">
        <v>51776802</v>
      </c>
      <c r="E44">
        <v>29</v>
      </c>
      <c r="F44">
        <v>1</v>
      </c>
      <c r="G44">
        <v>29</v>
      </c>
      <c r="H44">
        <v>1</v>
      </c>
      <c r="I44" t="s">
        <v>244</v>
      </c>
      <c r="K44" t="s">
        <v>245</v>
      </c>
      <c r="L44">
        <v>1191</v>
      </c>
      <c r="N44">
        <v>1013</v>
      </c>
      <c r="O44" t="s">
        <v>246</v>
      </c>
      <c r="P44" t="s">
        <v>246</v>
      </c>
      <c r="Q44">
        <v>1</v>
      </c>
      <c r="X44">
        <v>0.66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G44">
        <v>0.66</v>
      </c>
      <c r="AH44">
        <v>3</v>
      </c>
      <c r="AI44">
        <v>-1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>
        <f>ROW(Source!A199)</f>
        <v>199</v>
      </c>
      <c r="B45">
        <v>52146123</v>
      </c>
      <c r="C45">
        <v>52144053</v>
      </c>
      <c r="D45">
        <v>51778070</v>
      </c>
      <c r="E45">
        <v>1</v>
      </c>
      <c r="F45">
        <v>1</v>
      </c>
      <c r="G45">
        <v>29</v>
      </c>
      <c r="H45">
        <v>2</v>
      </c>
      <c r="I45" t="s">
        <v>247</v>
      </c>
      <c r="J45" t="s">
        <v>248</v>
      </c>
      <c r="K45" t="s">
        <v>249</v>
      </c>
      <c r="L45">
        <v>1368</v>
      </c>
      <c r="N45">
        <v>1011</v>
      </c>
      <c r="O45" t="s">
        <v>250</v>
      </c>
      <c r="P45" t="s">
        <v>250</v>
      </c>
      <c r="Q45">
        <v>1</v>
      </c>
      <c r="X45">
        <v>0.13200000000000001</v>
      </c>
      <c r="Y45">
        <v>0</v>
      </c>
      <c r="Z45">
        <v>493.52</v>
      </c>
      <c r="AA45">
        <v>377.79</v>
      </c>
      <c r="AB45">
        <v>0</v>
      </c>
      <c r="AC45">
        <v>0</v>
      </c>
      <c r="AD45">
        <v>1</v>
      </c>
      <c r="AE45">
        <v>0</v>
      </c>
      <c r="AG45">
        <v>0.13200000000000001</v>
      </c>
      <c r="AH45">
        <v>3</v>
      </c>
      <c r="AI45">
        <v>-1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>
        <f>ROW(Source!A199)</f>
        <v>199</v>
      </c>
      <c r="B46">
        <v>52146124</v>
      </c>
      <c r="C46">
        <v>52144053</v>
      </c>
      <c r="D46">
        <v>51778536</v>
      </c>
      <c r="E46">
        <v>1</v>
      </c>
      <c r="F46">
        <v>1</v>
      </c>
      <c r="G46">
        <v>29</v>
      </c>
      <c r="H46">
        <v>2</v>
      </c>
      <c r="I46" t="s">
        <v>251</v>
      </c>
      <c r="J46" t="s">
        <v>252</v>
      </c>
      <c r="K46" t="s">
        <v>253</v>
      </c>
      <c r="L46">
        <v>1368</v>
      </c>
      <c r="N46">
        <v>1011</v>
      </c>
      <c r="O46" t="s">
        <v>250</v>
      </c>
      <c r="P46" t="s">
        <v>250</v>
      </c>
      <c r="Q46">
        <v>1</v>
      </c>
      <c r="X46">
        <v>0.05</v>
      </c>
      <c r="Y46">
        <v>0</v>
      </c>
      <c r="Z46">
        <v>1153.51</v>
      </c>
      <c r="AA46">
        <v>408.74</v>
      </c>
      <c r="AB46">
        <v>0</v>
      </c>
      <c r="AC46">
        <v>0</v>
      </c>
      <c r="AD46">
        <v>1</v>
      </c>
      <c r="AE46">
        <v>0</v>
      </c>
      <c r="AG46">
        <v>0.05</v>
      </c>
      <c r="AH46">
        <v>3</v>
      </c>
      <c r="AI46">
        <v>-1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>
        <f>ROW(Source!A199)</f>
        <v>199</v>
      </c>
      <c r="B47">
        <v>52146125</v>
      </c>
      <c r="C47">
        <v>52144053</v>
      </c>
      <c r="D47">
        <v>51778599</v>
      </c>
      <c r="E47">
        <v>1</v>
      </c>
      <c r="F47">
        <v>1</v>
      </c>
      <c r="G47">
        <v>29</v>
      </c>
      <c r="H47">
        <v>2</v>
      </c>
      <c r="I47" t="s">
        <v>254</v>
      </c>
      <c r="J47" t="s">
        <v>255</v>
      </c>
      <c r="K47" t="s">
        <v>256</v>
      </c>
      <c r="L47">
        <v>1368</v>
      </c>
      <c r="N47">
        <v>1011</v>
      </c>
      <c r="O47" t="s">
        <v>250</v>
      </c>
      <c r="P47" t="s">
        <v>250</v>
      </c>
      <c r="Q47">
        <v>1</v>
      </c>
      <c r="X47">
        <v>0.13200000000000001</v>
      </c>
      <c r="Y47">
        <v>0</v>
      </c>
      <c r="Z47">
        <v>6.02</v>
      </c>
      <c r="AA47">
        <v>0.02</v>
      </c>
      <c r="AB47">
        <v>0</v>
      </c>
      <c r="AC47">
        <v>0</v>
      </c>
      <c r="AD47">
        <v>1</v>
      </c>
      <c r="AE47">
        <v>0</v>
      </c>
      <c r="AG47">
        <v>0.13200000000000001</v>
      </c>
      <c r="AH47">
        <v>3</v>
      </c>
      <c r="AI47">
        <v>-1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>
        <f>ROW(Source!A199)</f>
        <v>199</v>
      </c>
      <c r="B48">
        <v>52146126</v>
      </c>
      <c r="C48">
        <v>52144053</v>
      </c>
      <c r="D48">
        <v>51777824</v>
      </c>
      <c r="E48">
        <v>1</v>
      </c>
      <c r="F48">
        <v>1</v>
      </c>
      <c r="G48">
        <v>29</v>
      </c>
      <c r="H48">
        <v>2</v>
      </c>
      <c r="I48" t="s">
        <v>283</v>
      </c>
      <c r="J48" t="s">
        <v>284</v>
      </c>
      <c r="K48" t="s">
        <v>285</v>
      </c>
      <c r="L48">
        <v>1368</v>
      </c>
      <c r="N48">
        <v>1011</v>
      </c>
      <c r="O48" t="s">
        <v>250</v>
      </c>
      <c r="P48" t="s">
        <v>250</v>
      </c>
      <c r="Q48">
        <v>1</v>
      </c>
      <c r="X48">
        <v>8.8999999999999996E-2</v>
      </c>
      <c r="Y48">
        <v>0</v>
      </c>
      <c r="Z48">
        <v>857.91</v>
      </c>
      <c r="AA48">
        <v>479.87</v>
      </c>
      <c r="AB48">
        <v>0</v>
      </c>
      <c r="AC48">
        <v>0</v>
      </c>
      <c r="AD48">
        <v>1</v>
      </c>
      <c r="AE48">
        <v>0</v>
      </c>
      <c r="AG48">
        <v>8.8999999999999996E-2</v>
      </c>
      <c r="AH48">
        <v>3</v>
      </c>
      <c r="AI48">
        <v>-1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>
        <f>ROW(Source!A199)</f>
        <v>199</v>
      </c>
      <c r="B49">
        <v>52146127</v>
      </c>
      <c r="C49">
        <v>52144053</v>
      </c>
      <c r="D49">
        <v>51781597</v>
      </c>
      <c r="E49">
        <v>1</v>
      </c>
      <c r="F49">
        <v>1</v>
      </c>
      <c r="G49">
        <v>29</v>
      </c>
      <c r="H49">
        <v>3</v>
      </c>
      <c r="I49" t="s">
        <v>286</v>
      </c>
      <c r="J49" t="s">
        <v>287</v>
      </c>
      <c r="K49" t="s">
        <v>288</v>
      </c>
      <c r="L49">
        <v>1339</v>
      </c>
      <c r="N49">
        <v>1007</v>
      </c>
      <c r="O49" t="s">
        <v>269</v>
      </c>
      <c r="P49" t="s">
        <v>269</v>
      </c>
      <c r="Q49">
        <v>1</v>
      </c>
      <c r="X49">
        <v>5.8999999999999997E-2</v>
      </c>
      <c r="Y49">
        <v>3886.23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G49">
        <v>5.8999999999999997E-2</v>
      </c>
      <c r="AH49">
        <v>3</v>
      </c>
      <c r="AI49">
        <v>-1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>
        <f>ROW(Source!A199)</f>
        <v>199</v>
      </c>
      <c r="B50">
        <v>52146128</v>
      </c>
      <c r="C50">
        <v>52144053</v>
      </c>
      <c r="D50">
        <v>51781706</v>
      </c>
      <c r="E50">
        <v>1</v>
      </c>
      <c r="F50">
        <v>1</v>
      </c>
      <c r="G50">
        <v>29</v>
      </c>
      <c r="H50">
        <v>3</v>
      </c>
      <c r="I50" t="s">
        <v>289</v>
      </c>
      <c r="J50" t="s">
        <v>290</v>
      </c>
      <c r="K50" t="s">
        <v>291</v>
      </c>
      <c r="L50">
        <v>1339</v>
      </c>
      <c r="N50">
        <v>1007</v>
      </c>
      <c r="O50" t="s">
        <v>269</v>
      </c>
      <c r="P50" t="s">
        <v>269</v>
      </c>
      <c r="Q50">
        <v>1</v>
      </c>
      <c r="X50">
        <v>5.9999999999999995E-4</v>
      </c>
      <c r="Y50">
        <v>3427.48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G50">
        <v>5.9999999999999995E-4</v>
      </c>
      <c r="AH50">
        <v>3</v>
      </c>
      <c r="AI50">
        <v>-1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>
        <f>ROW(Source!A199)</f>
        <v>199</v>
      </c>
      <c r="B51">
        <v>52146129</v>
      </c>
      <c r="C51">
        <v>52144053</v>
      </c>
      <c r="D51">
        <v>51782454</v>
      </c>
      <c r="E51">
        <v>1</v>
      </c>
      <c r="F51">
        <v>1</v>
      </c>
      <c r="G51">
        <v>29</v>
      </c>
      <c r="H51">
        <v>3</v>
      </c>
      <c r="I51" t="s">
        <v>292</v>
      </c>
      <c r="J51" t="s">
        <v>293</v>
      </c>
      <c r="K51" t="s">
        <v>294</v>
      </c>
      <c r="L51">
        <v>1339</v>
      </c>
      <c r="N51">
        <v>1007</v>
      </c>
      <c r="O51" t="s">
        <v>269</v>
      </c>
      <c r="P51" t="s">
        <v>269</v>
      </c>
      <c r="Q51">
        <v>1</v>
      </c>
      <c r="X51">
        <v>4.36E-2</v>
      </c>
      <c r="Y51">
        <v>7871.69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G51">
        <v>4.36E-2</v>
      </c>
      <c r="AH51">
        <v>3</v>
      </c>
      <c r="AI51">
        <v>-1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>
        <f>ROW(Source!A199)</f>
        <v>199</v>
      </c>
      <c r="B52">
        <v>52146130</v>
      </c>
      <c r="C52">
        <v>52144053</v>
      </c>
      <c r="D52">
        <v>51776804</v>
      </c>
      <c r="E52">
        <v>29</v>
      </c>
      <c r="F52">
        <v>1</v>
      </c>
      <c r="G52">
        <v>29</v>
      </c>
      <c r="H52">
        <v>3</v>
      </c>
      <c r="I52" t="s">
        <v>149</v>
      </c>
      <c r="K52" t="s">
        <v>150</v>
      </c>
      <c r="L52">
        <v>1348</v>
      </c>
      <c r="N52">
        <v>1009</v>
      </c>
      <c r="O52" t="s">
        <v>151</v>
      </c>
      <c r="P52" t="s">
        <v>151</v>
      </c>
      <c r="Q52">
        <v>1000</v>
      </c>
      <c r="X52">
        <v>0.246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G52">
        <v>0.246</v>
      </c>
      <c r="AH52">
        <v>3</v>
      </c>
      <c r="AI52">
        <v>-1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>
        <f>ROW(Source!A201)</f>
        <v>201</v>
      </c>
      <c r="B53">
        <v>52146131</v>
      </c>
      <c r="C53">
        <v>52144073</v>
      </c>
      <c r="D53">
        <v>51778525</v>
      </c>
      <c r="E53">
        <v>1</v>
      </c>
      <c r="F53">
        <v>1</v>
      </c>
      <c r="G53">
        <v>29</v>
      </c>
      <c r="H53">
        <v>2</v>
      </c>
      <c r="I53" t="s">
        <v>277</v>
      </c>
      <c r="J53" t="s">
        <v>278</v>
      </c>
      <c r="K53" t="s">
        <v>279</v>
      </c>
      <c r="L53">
        <v>1368</v>
      </c>
      <c r="N53">
        <v>1011</v>
      </c>
      <c r="O53" t="s">
        <v>250</v>
      </c>
      <c r="P53" t="s">
        <v>250</v>
      </c>
      <c r="Q53">
        <v>1</v>
      </c>
      <c r="X53">
        <v>0.02</v>
      </c>
      <c r="Y53">
        <v>0</v>
      </c>
      <c r="Z53">
        <v>1070.1199999999999</v>
      </c>
      <c r="AA53">
        <v>332.66</v>
      </c>
      <c r="AB53">
        <v>0</v>
      </c>
      <c r="AC53">
        <v>0</v>
      </c>
      <c r="AD53">
        <v>1</v>
      </c>
      <c r="AE53">
        <v>0</v>
      </c>
      <c r="AG53">
        <v>0.02</v>
      </c>
      <c r="AH53">
        <v>3</v>
      </c>
      <c r="AI53">
        <v>-1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>
        <f>ROW(Source!A201)</f>
        <v>201</v>
      </c>
      <c r="B54">
        <v>52146132</v>
      </c>
      <c r="C54">
        <v>52144073</v>
      </c>
      <c r="D54">
        <v>51778526</v>
      </c>
      <c r="E54">
        <v>1</v>
      </c>
      <c r="F54">
        <v>1</v>
      </c>
      <c r="G54">
        <v>29</v>
      </c>
      <c r="H54">
        <v>2</v>
      </c>
      <c r="I54" t="s">
        <v>280</v>
      </c>
      <c r="J54" t="s">
        <v>281</v>
      </c>
      <c r="K54" t="s">
        <v>282</v>
      </c>
      <c r="L54">
        <v>1368</v>
      </c>
      <c r="N54">
        <v>1011</v>
      </c>
      <c r="O54" t="s">
        <v>250</v>
      </c>
      <c r="P54" t="s">
        <v>250</v>
      </c>
      <c r="Q54">
        <v>1</v>
      </c>
      <c r="X54">
        <v>1.7999999999999999E-2</v>
      </c>
      <c r="Y54">
        <v>0</v>
      </c>
      <c r="Z54">
        <v>1080.76</v>
      </c>
      <c r="AA54">
        <v>332.99</v>
      </c>
      <c r="AB54">
        <v>0</v>
      </c>
      <c r="AC54">
        <v>0</v>
      </c>
      <c r="AD54">
        <v>1</v>
      </c>
      <c r="AE54">
        <v>0</v>
      </c>
      <c r="AG54">
        <v>1.7999999999999999E-2</v>
      </c>
      <c r="AH54">
        <v>3</v>
      </c>
      <c r="AI54">
        <v>-1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>
        <f>ROW(Source!A202)</f>
        <v>202</v>
      </c>
      <c r="B55">
        <v>52146133</v>
      </c>
      <c r="C55">
        <v>52144078</v>
      </c>
      <c r="D55">
        <v>51778525</v>
      </c>
      <c r="E55">
        <v>1</v>
      </c>
      <c r="F55">
        <v>1</v>
      </c>
      <c r="G55">
        <v>29</v>
      </c>
      <c r="H55">
        <v>2</v>
      </c>
      <c r="I55" t="s">
        <v>277</v>
      </c>
      <c r="J55" t="s">
        <v>278</v>
      </c>
      <c r="K55" t="s">
        <v>279</v>
      </c>
      <c r="L55">
        <v>1368</v>
      </c>
      <c r="N55">
        <v>1011</v>
      </c>
      <c r="O55" t="s">
        <v>250</v>
      </c>
      <c r="P55" t="s">
        <v>250</v>
      </c>
      <c r="Q55">
        <v>1</v>
      </c>
      <c r="X55">
        <v>0.01</v>
      </c>
      <c r="Y55">
        <v>0</v>
      </c>
      <c r="Z55">
        <v>1070.1199999999999</v>
      </c>
      <c r="AA55">
        <v>332.66</v>
      </c>
      <c r="AB55">
        <v>0</v>
      </c>
      <c r="AC55">
        <v>0</v>
      </c>
      <c r="AD55">
        <v>1</v>
      </c>
      <c r="AE55">
        <v>0</v>
      </c>
      <c r="AF55" t="s">
        <v>161</v>
      </c>
      <c r="AG55">
        <v>0.51</v>
      </c>
      <c r="AH55">
        <v>3</v>
      </c>
      <c r="AI55">
        <v>-1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>
        <f>ROW(Source!A202)</f>
        <v>202</v>
      </c>
      <c r="B56">
        <v>52146134</v>
      </c>
      <c r="C56">
        <v>52144078</v>
      </c>
      <c r="D56">
        <v>51778526</v>
      </c>
      <c r="E56">
        <v>1</v>
      </c>
      <c r="F56">
        <v>1</v>
      </c>
      <c r="G56">
        <v>29</v>
      </c>
      <c r="H56">
        <v>2</v>
      </c>
      <c r="I56" t="s">
        <v>280</v>
      </c>
      <c r="J56" t="s">
        <v>281</v>
      </c>
      <c r="K56" t="s">
        <v>282</v>
      </c>
      <c r="L56">
        <v>1368</v>
      </c>
      <c r="N56">
        <v>1011</v>
      </c>
      <c r="O56" t="s">
        <v>250</v>
      </c>
      <c r="P56" t="s">
        <v>250</v>
      </c>
      <c r="Q56">
        <v>1</v>
      </c>
      <c r="X56">
        <v>8.0000000000000002E-3</v>
      </c>
      <c r="Y56">
        <v>0</v>
      </c>
      <c r="Z56">
        <v>1080.76</v>
      </c>
      <c r="AA56">
        <v>332.99</v>
      </c>
      <c r="AB56">
        <v>0</v>
      </c>
      <c r="AC56">
        <v>0</v>
      </c>
      <c r="AD56">
        <v>1</v>
      </c>
      <c r="AE56">
        <v>0</v>
      </c>
      <c r="AF56" t="s">
        <v>161</v>
      </c>
      <c r="AG56">
        <v>0.40799999999999997</v>
      </c>
      <c r="AH56">
        <v>3</v>
      </c>
      <c r="AI56">
        <v>-1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>
        <f>ROW(Source!A280)</f>
        <v>280</v>
      </c>
      <c r="B57">
        <v>52146135</v>
      </c>
      <c r="C57">
        <v>52144083</v>
      </c>
      <c r="D57">
        <v>51776802</v>
      </c>
      <c r="E57">
        <v>29</v>
      </c>
      <c r="F57">
        <v>1</v>
      </c>
      <c r="G57">
        <v>29</v>
      </c>
      <c r="H57">
        <v>1</v>
      </c>
      <c r="I57" t="s">
        <v>244</v>
      </c>
      <c r="K57" t="s">
        <v>245</v>
      </c>
      <c r="L57">
        <v>1191</v>
      </c>
      <c r="N57">
        <v>1013</v>
      </c>
      <c r="O57" t="s">
        <v>246</v>
      </c>
      <c r="P57" t="s">
        <v>246</v>
      </c>
      <c r="Q57">
        <v>1</v>
      </c>
      <c r="X57">
        <v>0.23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G57">
        <v>0.23</v>
      </c>
      <c r="AH57">
        <v>3</v>
      </c>
      <c r="AI57">
        <v>-1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>
        <f>ROW(Source!A280)</f>
        <v>280</v>
      </c>
      <c r="B58">
        <v>52146136</v>
      </c>
      <c r="C58">
        <v>52144083</v>
      </c>
      <c r="D58">
        <v>51778070</v>
      </c>
      <c r="E58">
        <v>1</v>
      </c>
      <c r="F58">
        <v>1</v>
      </c>
      <c r="G58">
        <v>29</v>
      </c>
      <c r="H58">
        <v>2</v>
      </c>
      <c r="I58" t="s">
        <v>247</v>
      </c>
      <c r="J58" t="s">
        <v>248</v>
      </c>
      <c r="K58" t="s">
        <v>249</v>
      </c>
      <c r="L58">
        <v>1368</v>
      </c>
      <c r="N58">
        <v>1011</v>
      </c>
      <c r="O58" t="s">
        <v>250</v>
      </c>
      <c r="P58" t="s">
        <v>250</v>
      </c>
      <c r="Q58">
        <v>1</v>
      </c>
      <c r="X58">
        <v>3.6999999999999998E-2</v>
      </c>
      <c r="Y58">
        <v>0</v>
      </c>
      <c r="Z58">
        <v>493.52</v>
      </c>
      <c r="AA58">
        <v>377.79</v>
      </c>
      <c r="AB58">
        <v>0</v>
      </c>
      <c r="AC58">
        <v>0</v>
      </c>
      <c r="AD58">
        <v>1</v>
      </c>
      <c r="AE58">
        <v>0</v>
      </c>
      <c r="AG58">
        <v>3.6999999999999998E-2</v>
      </c>
      <c r="AH58">
        <v>3</v>
      </c>
      <c r="AI58">
        <v>-1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>
        <f>ROW(Source!A280)</f>
        <v>280</v>
      </c>
      <c r="B59">
        <v>52146137</v>
      </c>
      <c r="C59">
        <v>52144083</v>
      </c>
      <c r="D59">
        <v>51778536</v>
      </c>
      <c r="E59">
        <v>1</v>
      </c>
      <c r="F59">
        <v>1</v>
      </c>
      <c r="G59">
        <v>29</v>
      </c>
      <c r="H59">
        <v>2</v>
      </c>
      <c r="I59" t="s">
        <v>251</v>
      </c>
      <c r="J59" t="s">
        <v>252</v>
      </c>
      <c r="K59" t="s">
        <v>253</v>
      </c>
      <c r="L59">
        <v>1368</v>
      </c>
      <c r="N59">
        <v>1011</v>
      </c>
      <c r="O59" t="s">
        <v>250</v>
      </c>
      <c r="P59" t="s">
        <v>250</v>
      </c>
      <c r="Q59">
        <v>1</v>
      </c>
      <c r="X59">
        <v>0.01</v>
      </c>
      <c r="Y59">
        <v>0</v>
      </c>
      <c r="Z59">
        <v>1153.51</v>
      </c>
      <c r="AA59">
        <v>408.74</v>
      </c>
      <c r="AB59">
        <v>0</v>
      </c>
      <c r="AC59">
        <v>0</v>
      </c>
      <c r="AD59">
        <v>1</v>
      </c>
      <c r="AE59">
        <v>0</v>
      </c>
      <c r="AG59">
        <v>0.01</v>
      </c>
      <c r="AH59">
        <v>3</v>
      </c>
      <c r="AI59">
        <v>-1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>
        <f>ROW(Source!A280)</f>
        <v>280</v>
      </c>
      <c r="B60">
        <v>52146138</v>
      </c>
      <c r="C60">
        <v>52144083</v>
      </c>
      <c r="D60">
        <v>51778599</v>
      </c>
      <c r="E60">
        <v>1</v>
      </c>
      <c r="F60">
        <v>1</v>
      </c>
      <c r="G60">
        <v>29</v>
      </c>
      <c r="H60">
        <v>2</v>
      </c>
      <c r="I60" t="s">
        <v>254</v>
      </c>
      <c r="J60" t="s">
        <v>255</v>
      </c>
      <c r="K60" t="s">
        <v>256</v>
      </c>
      <c r="L60">
        <v>1368</v>
      </c>
      <c r="N60">
        <v>1011</v>
      </c>
      <c r="O60" t="s">
        <v>250</v>
      </c>
      <c r="P60" t="s">
        <v>250</v>
      </c>
      <c r="Q60">
        <v>1</v>
      </c>
      <c r="X60">
        <v>2.7E-2</v>
      </c>
      <c r="Y60">
        <v>0</v>
      </c>
      <c r="Z60">
        <v>6.02</v>
      </c>
      <c r="AA60">
        <v>0.02</v>
      </c>
      <c r="AB60">
        <v>0</v>
      </c>
      <c r="AC60">
        <v>0</v>
      </c>
      <c r="AD60">
        <v>1</v>
      </c>
      <c r="AE60">
        <v>0</v>
      </c>
      <c r="AG60">
        <v>2.7E-2</v>
      </c>
      <c r="AH60">
        <v>3</v>
      </c>
      <c r="AI60">
        <v>-1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>
        <f>ROW(Source!A280)</f>
        <v>280</v>
      </c>
      <c r="B61">
        <v>52146139</v>
      </c>
      <c r="C61">
        <v>52144083</v>
      </c>
      <c r="D61">
        <v>51777904</v>
      </c>
      <c r="E61">
        <v>1</v>
      </c>
      <c r="F61">
        <v>1</v>
      </c>
      <c r="G61">
        <v>29</v>
      </c>
      <c r="H61">
        <v>2</v>
      </c>
      <c r="I61" t="s">
        <v>257</v>
      </c>
      <c r="J61" t="s">
        <v>258</v>
      </c>
      <c r="K61" t="s">
        <v>259</v>
      </c>
      <c r="L61">
        <v>1368</v>
      </c>
      <c r="N61">
        <v>1011</v>
      </c>
      <c r="O61" t="s">
        <v>250</v>
      </c>
      <c r="P61" t="s">
        <v>250</v>
      </c>
      <c r="Q61">
        <v>1</v>
      </c>
      <c r="X61">
        <v>0.04</v>
      </c>
      <c r="Y61">
        <v>0</v>
      </c>
      <c r="Z61">
        <v>951.19</v>
      </c>
      <c r="AA61">
        <v>416.58</v>
      </c>
      <c r="AB61">
        <v>0</v>
      </c>
      <c r="AC61">
        <v>0</v>
      </c>
      <c r="AD61">
        <v>1</v>
      </c>
      <c r="AE61">
        <v>0</v>
      </c>
      <c r="AG61">
        <v>0.04</v>
      </c>
      <c r="AH61">
        <v>3</v>
      </c>
      <c r="AI61">
        <v>-1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>
        <f>ROW(Source!A280)</f>
        <v>280</v>
      </c>
      <c r="B62">
        <v>52146140</v>
      </c>
      <c r="C62">
        <v>52144083</v>
      </c>
      <c r="D62">
        <v>51777957</v>
      </c>
      <c r="E62">
        <v>1</v>
      </c>
      <c r="F62">
        <v>1</v>
      </c>
      <c r="G62">
        <v>29</v>
      </c>
      <c r="H62">
        <v>2</v>
      </c>
      <c r="I62" t="s">
        <v>260</v>
      </c>
      <c r="J62" t="s">
        <v>261</v>
      </c>
      <c r="K62" t="s">
        <v>262</v>
      </c>
      <c r="L62">
        <v>1368</v>
      </c>
      <c r="N62">
        <v>1011</v>
      </c>
      <c r="O62" t="s">
        <v>250</v>
      </c>
      <c r="P62" t="s">
        <v>250</v>
      </c>
      <c r="Q62">
        <v>1</v>
      </c>
      <c r="X62">
        <v>1.4E-2</v>
      </c>
      <c r="Y62">
        <v>0</v>
      </c>
      <c r="Z62">
        <v>1679.43</v>
      </c>
      <c r="AA62">
        <v>525.91</v>
      </c>
      <c r="AB62">
        <v>0</v>
      </c>
      <c r="AC62">
        <v>0</v>
      </c>
      <c r="AD62">
        <v>1</v>
      </c>
      <c r="AE62">
        <v>0</v>
      </c>
      <c r="AG62">
        <v>1.4E-2</v>
      </c>
      <c r="AH62">
        <v>3</v>
      </c>
      <c r="AI62">
        <v>-1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>
        <f>ROW(Source!A280)</f>
        <v>280</v>
      </c>
      <c r="B63">
        <v>52146141</v>
      </c>
      <c r="C63">
        <v>52144083</v>
      </c>
      <c r="D63">
        <v>51778722</v>
      </c>
      <c r="E63">
        <v>1</v>
      </c>
      <c r="F63">
        <v>1</v>
      </c>
      <c r="G63">
        <v>29</v>
      </c>
      <c r="H63">
        <v>3</v>
      </c>
      <c r="I63" t="s">
        <v>263</v>
      </c>
      <c r="J63" t="s">
        <v>264</v>
      </c>
      <c r="K63" t="s">
        <v>265</v>
      </c>
      <c r="L63">
        <v>1348</v>
      </c>
      <c r="N63">
        <v>1009</v>
      </c>
      <c r="O63" t="s">
        <v>151</v>
      </c>
      <c r="P63" t="s">
        <v>151</v>
      </c>
      <c r="Q63">
        <v>1000</v>
      </c>
      <c r="X63">
        <v>8.0000000000000004E-4</v>
      </c>
      <c r="Y63">
        <v>34834.18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G63">
        <v>8.0000000000000004E-4</v>
      </c>
      <c r="AH63">
        <v>3</v>
      </c>
      <c r="AI63">
        <v>-1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>
        <f>ROW(Source!A280)</f>
        <v>280</v>
      </c>
      <c r="B64">
        <v>52146142</v>
      </c>
      <c r="C64">
        <v>52144083</v>
      </c>
      <c r="D64">
        <v>51780660</v>
      </c>
      <c r="E64">
        <v>1</v>
      </c>
      <c r="F64">
        <v>1</v>
      </c>
      <c r="G64">
        <v>29</v>
      </c>
      <c r="H64">
        <v>3</v>
      </c>
      <c r="I64" t="s">
        <v>266</v>
      </c>
      <c r="J64" t="s">
        <v>267</v>
      </c>
      <c r="K64" t="s">
        <v>268</v>
      </c>
      <c r="L64">
        <v>1339</v>
      </c>
      <c r="N64">
        <v>1007</v>
      </c>
      <c r="O64" t="s">
        <v>269</v>
      </c>
      <c r="P64" t="s">
        <v>269</v>
      </c>
      <c r="Q64">
        <v>1</v>
      </c>
      <c r="X64">
        <v>3.2000000000000002E-3</v>
      </c>
      <c r="Y64">
        <v>36.31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G64">
        <v>3.2000000000000002E-3</v>
      </c>
      <c r="AH64">
        <v>3</v>
      </c>
      <c r="AI64">
        <v>-1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>
        <f>ROW(Source!A280)</f>
        <v>280</v>
      </c>
      <c r="B65">
        <v>52146143</v>
      </c>
      <c r="C65">
        <v>52144083</v>
      </c>
      <c r="D65">
        <v>51780932</v>
      </c>
      <c r="E65">
        <v>1</v>
      </c>
      <c r="F65">
        <v>1</v>
      </c>
      <c r="G65">
        <v>29</v>
      </c>
      <c r="H65">
        <v>3</v>
      </c>
      <c r="I65" t="s">
        <v>270</v>
      </c>
      <c r="J65" t="s">
        <v>271</v>
      </c>
      <c r="K65" t="s">
        <v>272</v>
      </c>
      <c r="L65">
        <v>1354</v>
      </c>
      <c r="N65">
        <v>1010</v>
      </c>
      <c r="O65" t="s">
        <v>273</v>
      </c>
      <c r="P65" t="s">
        <v>273</v>
      </c>
      <c r="Q65">
        <v>1</v>
      </c>
      <c r="X65">
        <v>7.0000000000000007E-2</v>
      </c>
      <c r="Y65">
        <v>139.55000000000001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G65">
        <v>7.0000000000000007E-2</v>
      </c>
      <c r="AH65">
        <v>3</v>
      </c>
      <c r="AI65">
        <v>-1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>
        <f>ROW(Source!A280)</f>
        <v>280</v>
      </c>
      <c r="B66">
        <v>52146144</v>
      </c>
      <c r="C66">
        <v>52144083</v>
      </c>
      <c r="D66">
        <v>51781842</v>
      </c>
      <c r="E66">
        <v>1</v>
      </c>
      <c r="F66">
        <v>1</v>
      </c>
      <c r="G66">
        <v>29</v>
      </c>
      <c r="H66">
        <v>3</v>
      </c>
      <c r="I66" t="s">
        <v>274</v>
      </c>
      <c r="J66" t="s">
        <v>275</v>
      </c>
      <c r="K66" t="s">
        <v>276</v>
      </c>
      <c r="L66">
        <v>1348</v>
      </c>
      <c r="N66">
        <v>1009</v>
      </c>
      <c r="O66" t="s">
        <v>151</v>
      </c>
      <c r="P66" t="s">
        <v>151</v>
      </c>
      <c r="Q66">
        <v>1000</v>
      </c>
      <c r="X66">
        <v>0.105</v>
      </c>
      <c r="Y66">
        <v>3247.49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G66">
        <v>0.105</v>
      </c>
      <c r="AH66">
        <v>3</v>
      </c>
      <c r="AI66">
        <v>-1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>
        <f>ROW(Source!A280)</f>
        <v>280</v>
      </c>
      <c r="B67">
        <v>52146145</v>
      </c>
      <c r="C67">
        <v>52144083</v>
      </c>
      <c r="D67">
        <v>51776804</v>
      </c>
      <c r="E67">
        <v>29</v>
      </c>
      <c r="F67">
        <v>1</v>
      </c>
      <c r="G67">
        <v>29</v>
      </c>
      <c r="H67">
        <v>3</v>
      </c>
      <c r="I67" t="s">
        <v>149</v>
      </c>
      <c r="K67" t="s">
        <v>150</v>
      </c>
      <c r="L67">
        <v>1348</v>
      </c>
      <c r="N67">
        <v>1009</v>
      </c>
      <c r="O67" t="s">
        <v>151</v>
      </c>
      <c r="P67" t="s">
        <v>151</v>
      </c>
      <c r="Q67">
        <v>1000</v>
      </c>
      <c r="X67">
        <v>0.12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G67">
        <v>0.12</v>
      </c>
      <c r="AH67">
        <v>3</v>
      </c>
      <c r="AI67">
        <v>-1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>
        <f>ROW(Source!A282)</f>
        <v>282</v>
      </c>
      <c r="B68">
        <v>52146146</v>
      </c>
      <c r="C68">
        <v>52144107</v>
      </c>
      <c r="D68">
        <v>51778525</v>
      </c>
      <c r="E68">
        <v>1</v>
      </c>
      <c r="F68">
        <v>1</v>
      </c>
      <c r="G68">
        <v>29</v>
      </c>
      <c r="H68">
        <v>2</v>
      </c>
      <c r="I68" t="s">
        <v>277</v>
      </c>
      <c r="J68" t="s">
        <v>278</v>
      </c>
      <c r="K68" t="s">
        <v>279</v>
      </c>
      <c r="L68">
        <v>1368</v>
      </c>
      <c r="N68">
        <v>1011</v>
      </c>
      <c r="O68" t="s">
        <v>250</v>
      </c>
      <c r="P68" t="s">
        <v>250</v>
      </c>
      <c r="Q68">
        <v>1</v>
      </c>
      <c r="X68">
        <v>0.02</v>
      </c>
      <c r="Y68">
        <v>0</v>
      </c>
      <c r="Z68">
        <v>1070.1199999999999</v>
      </c>
      <c r="AA68">
        <v>332.66</v>
      </c>
      <c r="AB68">
        <v>0</v>
      </c>
      <c r="AC68">
        <v>0</v>
      </c>
      <c r="AD68">
        <v>1</v>
      </c>
      <c r="AE68">
        <v>0</v>
      </c>
      <c r="AG68">
        <v>0.02</v>
      </c>
      <c r="AH68">
        <v>3</v>
      </c>
      <c r="AI68">
        <v>-1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>
        <f>ROW(Source!A282)</f>
        <v>282</v>
      </c>
      <c r="B69">
        <v>52146147</v>
      </c>
      <c r="C69">
        <v>52144107</v>
      </c>
      <c r="D69">
        <v>51778526</v>
      </c>
      <c r="E69">
        <v>1</v>
      </c>
      <c r="F69">
        <v>1</v>
      </c>
      <c r="G69">
        <v>29</v>
      </c>
      <c r="H69">
        <v>2</v>
      </c>
      <c r="I69" t="s">
        <v>280</v>
      </c>
      <c r="J69" t="s">
        <v>281</v>
      </c>
      <c r="K69" t="s">
        <v>282</v>
      </c>
      <c r="L69">
        <v>1368</v>
      </c>
      <c r="N69">
        <v>1011</v>
      </c>
      <c r="O69" t="s">
        <v>250</v>
      </c>
      <c r="P69" t="s">
        <v>250</v>
      </c>
      <c r="Q69">
        <v>1</v>
      </c>
      <c r="X69">
        <v>1.7999999999999999E-2</v>
      </c>
      <c r="Y69">
        <v>0</v>
      </c>
      <c r="Z69">
        <v>1080.76</v>
      </c>
      <c r="AA69">
        <v>332.99</v>
      </c>
      <c r="AB69">
        <v>0</v>
      </c>
      <c r="AC69">
        <v>0</v>
      </c>
      <c r="AD69">
        <v>1</v>
      </c>
      <c r="AE69">
        <v>0</v>
      </c>
      <c r="AG69">
        <v>1.7999999999999999E-2</v>
      </c>
      <c r="AH69">
        <v>3</v>
      </c>
      <c r="AI69">
        <v>-1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>
        <f>ROW(Source!A283)</f>
        <v>283</v>
      </c>
      <c r="B70">
        <v>52146148</v>
      </c>
      <c r="C70">
        <v>52144112</v>
      </c>
      <c r="D70">
        <v>51778525</v>
      </c>
      <c r="E70">
        <v>1</v>
      </c>
      <c r="F70">
        <v>1</v>
      </c>
      <c r="G70">
        <v>29</v>
      </c>
      <c r="H70">
        <v>2</v>
      </c>
      <c r="I70" t="s">
        <v>277</v>
      </c>
      <c r="J70" t="s">
        <v>278</v>
      </c>
      <c r="K70" t="s">
        <v>279</v>
      </c>
      <c r="L70">
        <v>1368</v>
      </c>
      <c r="N70">
        <v>1011</v>
      </c>
      <c r="O70" t="s">
        <v>250</v>
      </c>
      <c r="P70" t="s">
        <v>250</v>
      </c>
      <c r="Q70">
        <v>1</v>
      </c>
      <c r="X70">
        <v>0.01</v>
      </c>
      <c r="Y70">
        <v>0</v>
      </c>
      <c r="Z70">
        <v>1070.1199999999999</v>
      </c>
      <c r="AA70">
        <v>332.66</v>
      </c>
      <c r="AB70">
        <v>0</v>
      </c>
      <c r="AC70">
        <v>0</v>
      </c>
      <c r="AD70">
        <v>1</v>
      </c>
      <c r="AE70">
        <v>0</v>
      </c>
      <c r="AF70" t="s">
        <v>161</v>
      </c>
      <c r="AG70">
        <v>0.51</v>
      </c>
      <c r="AH70">
        <v>3</v>
      </c>
      <c r="AI70">
        <v>-1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>
        <f>ROW(Source!A283)</f>
        <v>283</v>
      </c>
      <c r="B71">
        <v>52146149</v>
      </c>
      <c r="C71">
        <v>52144112</v>
      </c>
      <c r="D71">
        <v>51778526</v>
      </c>
      <c r="E71">
        <v>1</v>
      </c>
      <c r="F71">
        <v>1</v>
      </c>
      <c r="G71">
        <v>29</v>
      </c>
      <c r="H71">
        <v>2</v>
      </c>
      <c r="I71" t="s">
        <v>280</v>
      </c>
      <c r="J71" t="s">
        <v>281</v>
      </c>
      <c r="K71" t="s">
        <v>282</v>
      </c>
      <c r="L71">
        <v>1368</v>
      </c>
      <c r="N71">
        <v>1011</v>
      </c>
      <c r="O71" t="s">
        <v>250</v>
      </c>
      <c r="P71" t="s">
        <v>250</v>
      </c>
      <c r="Q71">
        <v>1</v>
      </c>
      <c r="X71">
        <v>8.0000000000000002E-3</v>
      </c>
      <c r="Y71">
        <v>0</v>
      </c>
      <c r="Z71">
        <v>1080.76</v>
      </c>
      <c r="AA71">
        <v>332.99</v>
      </c>
      <c r="AB71">
        <v>0</v>
      </c>
      <c r="AC71">
        <v>0</v>
      </c>
      <c r="AD71">
        <v>1</v>
      </c>
      <c r="AE71">
        <v>0</v>
      </c>
      <c r="AF71" t="s">
        <v>161</v>
      </c>
      <c r="AG71">
        <v>0.40799999999999997</v>
      </c>
      <c r="AH71">
        <v>3</v>
      </c>
      <c r="AI71">
        <v>-1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>
        <f>ROW(Source!A323)</f>
        <v>323</v>
      </c>
      <c r="B72">
        <v>52146150</v>
      </c>
      <c r="C72">
        <v>52144117</v>
      </c>
      <c r="D72">
        <v>51776802</v>
      </c>
      <c r="E72">
        <v>29</v>
      </c>
      <c r="F72">
        <v>1</v>
      </c>
      <c r="G72">
        <v>29</v>
      </c>
      <c r="H72">
        <v>1</v>
      </c>
      <c r="I72" t="s">
        <v>244</v>
      </c>
      <c r="K72" t="s">
        <v>245</v>
      </c>
      <c r="L72">
        <v>1191</v>
      </c>
      <c r="N72">
        <v>1013</v>
      </c>
      <c r="O72" t="s">
        <v>246</v>
      </c>
      <c r="P72" t="s">
        <v>246</v>
      </c>
      <c r="Q72">
        <v>1</v>
      </c>
      <c r="X72">
        <v>0.66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G72">
        <v>0.66</v>
      </c>
      <c r="AH72">
        <v>3</v>
      </c>
      <c r="AI72">
        <v>-1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>
        <f>ROW(Source!A323)</f>
        <v>323</v>
      </c>
      <c r="B73">
        <v>52146151</v>
      </c>
      <c r="C73">
        <v>52144117</v>
      </c>
      <c r="D73">
        <v>51778070</v>
      </c>
      <c r="E73">
        <v>1</v>
      </c>
      <c r="F73">
        <v>1</v>
      </c>
      <c r="G73">
        <v>29</v>
      </c>
      <c r="H73">
        <v>2</v>
      </c>
      <c r="I73" t="s">
        <v>247</v>
      </c>
      <c r="J73" t="s">
        <v>248</v>
      </c>
      <c r="K73" t="s">
        <v>249</v>
      </c>
      <c r="L73">
        <v>1368</v>
      </c>
      <c r="N73">
        <v>1011</v>
      </c>
      <c r="O73" t="s">
        <v>250</v>
      </c>
      <c r="P73" t="s">
        <v>250</v>
      </c>
      <c r="Q73">
        <v>1</v>
      </c>
      <c r="X73">
        <v>0.13200000000000001</v>
      </c>
      <c r="Y73">
        <v>0</v>
      </c>
      <c r="Z73">
        <v>493.52</v>
      </c>
      <c r="AA73">
        <v>377.79</v>
      </c>
      <c r="AB73">
        <v>0</v>
      </c>
      <c r="AC73">
        <v>0</v>
      </c>
      <c r="AD73">
        <v>1</v>
      </c>
      <c r="AE73">
        <v>0</v>
      </c>
      <c r="AG73">
        <v>0.13200000000000001</v>
      </c>
      <c r="AH73">
        <v>3</v>
      </c>
      <c r="AI73">
        <v>-1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>
      <c r="A74">
        <f>ROW(Source!A323)</f>
        <v>323</v>
      </c>
      <c r="B74">
        <v>52146152</v>
      </c>
      <c r="C74">
        <v>52144117</v>
      </c>
      <c r="D74">
        <v>51778536</v>
      </c>
      <c r="E74">
        <v>1</v>
      </c>
      <c r="F74">
        <v>1</v>
      </c>
      <c r="G74">
        <v>29</v>
      </c>
      <c r="H74">
        <v>2</v>
      </c>
      <c r="I74" t="s">
        <v>251</v>
      </c>
      <c r="J74" t="s">
        <v>252</v>
      </c>
      <c r="K74" t="s">
        <v>253</v>
      </c>
      <c r="L74">
        <v>1368</v>
      </c>
      <c r="N74">
        <v>1011</v>
      </c>
      <c r="O74" t="s">
        <v>250</v>
      </c>
      <c r="P74" t="s">
        <v>250</v>
      </c>
      <c r="Q74">
        <v>1</v>
      </c>
      <c r="X74">
        <v>0.05</v>
      </c>
      <c r="Y74">
        <v>0</v>
      </c>
      <c r="Z74">
        <v>1153.51</v>
      </c>
      <c r="AA74">
        <v>408.74</v>
      </c>
      <c r="AB74">
        <v>0</v>
      </c>
      <c r="AC74">
        <v>0</v>
      </c>
      <c r="AD74">
        <v>1</v>
      </c>
      <c r="AE74">
        <v>0</v>
      </c>
      <c r="AG74">
        <v>0.05</v>
      </c>
      <c r="AH74">
        <v>3</v>
      </c>
      <c r="AI74">
        <v>-1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>
      <c r="A75">
        <f>ROW(Source!A323)</f>
        <v>323</v>
      </c>
      <c r="B75">
        <v>52146153</v>
      </c>
      <c r="C75">
        <v>52144117</v>
      </c>
      <c r="D75">
        <v>51778599</v>
      </c>
      <c r="E75">
        <v>1</v>
      </c>
      <c r="F75">
        <v>1</v>
      </c>
      <c r="G75">
        <v>29</v>
      </c>
      <c r="H75">
        <v>2</v>
      </c>
      <c r="I75" t="s">
        <v>254</v>
      </c>
      <c r="J75" t="s">
        <v>255</v>
      </c>
      <c r="K75" t="s">
        <v>256</v>
      </c>
      <c r="L75">
        <v>1368</v>
      </c>
      <c r="N75">
        <v>1011</v>
      </c>
      <c r="O75" t="s">
        <v>250</v>
      </c>
      <c r="P75" t="s">
        <v>250</v>
      </c>
      <c r="Q75">
        <v>1</v>
      </c>
      <c r="X75">
        <v>0.13200000000000001</v>
      </c>
      <c r="Y75">
        <v>0</v>
      </c>
      <c r="Z75">
        <v>6.02</v>
      </c>
      <c r="AA75">
        <v>0.02</v>
      </c>
      <c r="AB75">
        <v>0</v>
      </c>
      <c r="AC75">
        <v>0</v>
      </c>
      <c r="AD75">
        <v>1</v>
      </c>
      <c r="AE75">
        <v>0</v>
      </c>
      <c r="AG75">
        <v>0.13200000000000001</v>
      </c>
      <c r="AH75">
        <v>3</v>
      </c>
      <c r="AI75">
        <v>-1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>
      <c r="A76">
        <f>ROW(Source!A323)</f>
        <v>323</v>
      </c>
      <c r="B76">
        <v>52146154</v>
      </c>
      <c r="C76">
        <v>52144117</v>
      </c>
      <c r="D76">
        <v>51777824</v>
      </c>
      <c r="E76">
        <v>1</v>
      </c>
      <c r="F76">
        <v>1</v>
      </c>
      <c r="G76">
        <v>29</v>
      </c>
      <c r="H76">
        <v>2</v>
      </c>
      <c r="I76" t="s">
        <v>283</v>
      </c>
      <c r="J76" t="s">
        <v>284</v>
      </c>
      <c r="K76" t="s">
        <v>285</v>
      </c>
      <c r="L76">
        <v>1368</v>
      </c>
      <c r="N76">
        <v>1011</v>
      </c>
      <c r="O76" t="s">
        <v>250</v>
      </c>
      <c r="P76" t="s">
        <v>250</v>
      </c>
      <c r="Q76">
        <v>1</v>
      </c>
      <c r="X76">
        <v>8.8999999999999996E-2</v>
      </c>
      <c r="Y76">
        <v>0</v>
      </c>
      <c r="Z76">
        <v>857.91</v>
      </c>
      <c r="AA76">
        <v>479.87</v>
      </c>
      <c r="AB76">
        <v>0</v>
      </c>
      <c r="AC76">
        <v>0</v>
      </c>
      <c r="AD76">
        <v>1</v>
      </c>
      <c r="AE76">
        <v>0</v>
      </c>
      <c r="AG76">
        <v>8.8999999999999996E-2</v>
      </c>
      <c r="AH76">
        <v>3</v>
      </c>
      <c r="AI76">
        <v>-1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>
      <c r="A77">
        <f>ROW(Source!A323)</f>
        <v>323</v>
      </c>
      <c r="B77">
        <v>52146155</v>
      </c>
      <c r="C77">
        <v>52144117</v>
      </c>
      <c r="D77">
        <v>51781597</v>
      </c>
      <c r="E77">
        <v>1</v>
      </c>
      <c r="F77">
        <v>1</v>
      </c>
      <c r="G77">
        <v>29</v>
      </c>
      <c r="H77">
        <v>3</v>
      </c>
      <c r="I77" t="s">
        <v>286</v>
      </c>
      <c r="J77" t="s">
        <v>287</v>
      </c>
      <c r="K77" t="s">
        <v>288</v>
      </c>
      <c r="L77">
        <v>1339</v>
      </c>
      <c r="N77">
        <v>1007</v>
      </c>
      <c r="O77" t="s">
        <v>269</v>
      </c>
      <c r="P77" t="s">
        <v>269</v>
      </c>
      <c r="Q77">
        <v>1</v>
      </c>
      <c r="X77">
        <v>5.8999999999999997E-2</v>
      </c>
      <c r="Y77">
        <v>3886.23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G77">
        <v>5.8999999999999997E-2</v>
      </c>
      <c r="AH77">
        <v>3</v>
      </c>
      <c r="AI77">
        <v>-1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>
      <c r="A78">
        <f>ROW(Source!A323)</f>
        <v>323</v>
      </c>
      <c r="B78">
        <v>52146156</v>
      </c>
      <c r="C78">
        <v>52144117</v>
      </c>
      <c r="D78">
        <v>51781706</v>
      </c>
      <c r="E78">
        <v>1</v>
      </c>
      <c r="F78">
        <v>1</v>
      </c>
      <c r="G78">
        <v>29</v>
      </c>
      <c r="H78">
        <v>3</v>
      </c>
      <c r="I78" t="s">
        <v>289</v>
      </c>
      <c r="J78" t="s">
        <v>290</v>
      </c>
      <c r="K78" t="s">
        <v>291</v>
      </c>
      <c r="L78">
        <v>1339</v>
      </c>
      <c r="N78">
        <v>1007</v>
      </c>
      <c r="O78" t="s">
        <v>269</v>
      </c>
      <c r="P78" t="s">
        <v>269</v>
      </c>
      <c r="Q78">
        <v>1</v>
      </c>
      <c r="X78">
        <v>5.9999999999999995E-4</v>
      </c>
      <c r="Y78">
        <v>3427.48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G78">
        <v>5.9999999999999995E-4</v>
      </c>
      <c r="AH78">
        <v>3</v>
      </c>
      <c r="AI78">
        <v>-1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>
      <c r="A79">
        <f>ROW(Source!A323)</f>
        <v>323</v>
      </c>
      <c r="B79">
        <v>52146157</v>
      </c>
      <c r="C79">
        <v>52144117</v>
      </c>
      <c r="D79">
        <v>51782454</v>
      </c>
      <c r="E79">
        <v>1</v>
      </c>
      <c r="F79">
        <v>1</v>
      </c>
      <c r="G79">
        <v>29</v>
      </c>
      <c r="H79">
        <v>3</v>
      </c>
      <c r="I79" t="s">
        <v>292</v>
      </c>
      <c r="J79" t="s">
        <v>293</v>
      </c>
      <c r="K79" t="s">
        <v>294</v>
      </c>
      <c r="L79">
        <v>1339</v>
      </c>
      <c r="N79">
        <v>1007</v>
      </c>
      <c r="O79" t="s">
        <v>269</v>
      </c>
      <c r="P79" t="s">
        <v>269</v>
      </c>
      <c r="Q79">
        <v>1</v>
      </c>
      <c r="X79">
        <v>4.36E-2</v>
      </c>
      <c r="Y79">
        <v>7871.69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G79">
        <v>4.36E-2</v>
      </c>
      <c r="AH79">
        <v>3</v>
      </c>
      <c r="AI79">
        <v>-1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>
      <c r="A80">
        <f>ROW(Source!A323)</f>
        <v>323</v>
      </c>
      <c r="B80">
        <v>52146158</v>
      </c>
      <c r="C80">
        <v>52144117</v>
      </c>
      <c r="D80">
        <v>51776804</v>
      </c>
      <c r="E80">
        <v>29</v>
      </c>
      <c r="F80">
        <v>1</v>
      </c>
      <c r="G80">
        <v>29</v>
      </c>
      <c r="H80">
        <v>3</v>
      </c>
      <c r="I80" t="s">
        <v>149</v>
      </c>
      <c r="K80" t="s">
        <v>150</v>
      </c>
      <c r="L80">
        <v>1348</v>
      </c>
      <c r="N80">
        <v>1009</v>
      </c>
      <c r="O80" t="s">
        <v>151</v>
      </c>
      <c r="P80" t="s">
        <v>151</v>
      </c>
      <c r="Q80">
        <v>1000</v>
      </c>
      <c r="X80">
        <v>0.246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G80">
        <v>0.246</v>
      </c>
      <c r="AH80">
        <v>3</v>
      </c>
      <c r="AI80">
        <v>-1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>
      <c r="A81">
        <f>ROW(Source!A325)</f>
        <v>325</v>
      </c>
      <c r="B81">
        <v>52146159</v>
      </c>
      <c r="C81">
        <v>52144137</v>
      </c>
      <c r="D81">
        <v>51778525</v>
      </c>
      <c r="E81">
        <v>1</v>
      </c>
      <c r="F81">
        <v>1</v>
      </c>
      <c r="G81">
        <v>29</v>
      </c>
      <c r="H81">
        <v>2</v>
      </c>
      <c r="I81" t="s">
        <v>277</v>
      </c>
      <c r="J81" t="s">
        <v>278</v>
      </c>
      <c r="K81" t="s">
        <v>279</v>
      </c>
      <c r="L81">
        <v>1368</v>
      </c>
      <c r="N81">
        <v>1011</v>
      </c>
      <c r="O81" t="s">
        <v>250</v>
      </c>
      <c r="P81" t="s">
        <v>250</v>
      </c>
      <c r="Q81">
        <v>1</v>
      </c>
      <c r="X81">
        <v>0.02</v>
      </c>
      <c r="Y81">
        <v>0</v>
      </c>
      <c r="Z81">
        <v>1070.1199999999999</v>
      </c>
      <c r="AA81">
        <v>332.66</v>
      </c>
      <c r="AB81">
        <v>0</v>
      </c>
      <c r="AC81">
        <v>0</v>
      </c>
      <c r="AD81">
        <v>1</v>
      </c>
      <c r="AE81">
        <v>0</v>
      </c>
      <c r="AG81">
        <v>0.02</v>
      </c>
      <c r="AH81">
        <v>3</v>
      </c>
      <c r="AI81">
        <v>-1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>
      <c r="A82">
        <f>ROW(Source!A325)</f>
        <v>325</v>
      </c>
      <c r="B82">
        <v>52146160</v>
      </c>
      <c r="C82">
        <v>52144137</v>
      </c>
      <c r="D82">
        <v>51778526</v>
      </c>
      <c r="E82">
        <v>1</v>
      </c>
      <c r="F82">
        <v>1</v>
      </c>
      <c r="G82">
        <v>29</v>
      </c>
      <c r="H82">
        <v>2</v>
      </c>
      <c r="I82" t="s">
        <v>280</v>
      </c>
      <c r="J82" t="s">
        <v>281</v>
      </c>
      <c r="K82" t="s">
        <v>282</v>
      </c>
      <c r="L82">
        <v>1368</v>
      </c>
      <c r="N82">
        <v>1011</v>
      </c>
      <c r="O82" t="s">
        <v>250</v>
      </c>
      <c r="P82" t="s">
        <v>250</v>
      </c>
      <c r="Q82">
        <v>1</v>
      </c>
      <c r="X82">
        <v>1.7999999999999999E-2</v>
      </c>
      <c r="Y82">
        <v>0</v>
      </c>
      <c r="Z82">
        <v>1080.76</v>
      </c>
      <c r="AA82">
        <v>332.99</v>
      </c>
      <c r="AB82">
        <v>0</v>
      </c>
      <c r="AC82">
        <v>0</v>
      </c>
      <c r="AD82">
        <v>1</v>
      </c>
      <c r="AE82">
        <v>0</v>
      </c>
      <c r="AG82">
        <v>1.7999999999999999E-2</v>
      </c>
      <c r="AH82">
        <v>3</v>
      </c>
      <c r="AI82">
        <v>-1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>
      <c r="A83">
        <f>ROW(Source!A326)</f>
        <v>326</v>
      </c>
      <c r="B83">
        <v>52146161</v>
      </c>
      <c r="C83">
        <v>52144142</v>
      </c>
      <c r="D83">
        <v>51778525</v>
      </c>
      <c r="E83">
        <v>1</v>
      </c>
      <c r="F83">
        <v>1</v>
      </c>
      <c r="G83">
        <v>29</v>
      </c>
      <c r="H83">
        <v>2</v>
      </c>
      <c r="I83" t="s">
        <v>277</v>
      </c>
      <c r="J83" t="s">
        <v>278</v>
      </c>
      <c r="K83" t="s">
        <v>279</v>
      </c>
      <c r="L83">
        <v>1368</v>
      </c>
      <c r="N83">
        <v>1011</v>
      </c>
      <c r="O83" t="s">
        <v>250</v>
      </c>
      <c r="P83" t="s">
        <v>250</v>
      </c>
      <c r="Q83">
        <v>1</v>
      </c>
      <c r="X83">
        <v>0.01</v>
      </c>
      <c r="Y83">
        <v>0</v>
      </c>
      <c r="Z83">
        <v>1070.1199999999999</v>
      </c>
      <c r="AA83">
        <v>332.66</v>
      </c>
      <c r="AB83">
        <v>0</v>
      </c>
      <c r="AC83">
        <v>0</v>
      </c>
      <c r="AD83">
        <v>1</v>
      </c>
      <c r="AE83">
        <v>0</v>
      </c>
      <c r="AF83" t="s">
        <v>161</v>
      </c>
      <c r="AG83">
        <v>0.51</v>
      </c>
      <c r="AH83">
        <v>3</v>
      </c>
      <c r="AI83">
        <v>-1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>
      <c r="A84">
        <f>ROW(Source!A326)</f>
        <v>326</v>
      </c>
      <c r="B84">
        <v>52146162</v>
      </c>
      <c r="C84">
        <v>52144142</v>
      </c>
      <c r="D84">
        <v>51778526</v>
      </c>
      <c r="E84">
        <v>1</v>
      </c>
      <c r="F84">
        <v>1</v>
      </c>
      <c r="G84">
        <v>29</v>
      </c>
      <c r="H84">
        <v>2</v>
      </c>
      <c r="I84" t="s">
        <v>280</v>
      </c>
      <c r="J84" t="s">
        <v>281</v>
      </c>
      <c r="K84" t="s">
        <v>282</v>
      </c>
      <c r="L84">
        <v>1368</v>
      </c>
      <c r="N84">
        <v>1011</v>
      </c>
      <c r="O84" t="s">
        <v>250</v>
      </c>
      <c r="P84" t="s">
        <v>250</v>
      </c>
      <c r="Q84">
        <v>1</v>
      </c>
      <c r="X84">
        <v>8.0000000000000002E-3</v>
      </c>
      <c r="Y84">
        <v>0</v>
      </c>
      <c r="Z84">
        <v>1080.76</v>
      </c>
      <c r="AA84">
        <v>332.99</v>
      </c>
      <c r="AB84">
        <v>0</v>
      </c>
      <c r="AC84">
        <v>0</v>
      </c>
      <c r="AD84">
        <v>1</v>
      </c>
      <c r="AE84">
        <v>0</v>
      </c>
      <c r="AF84" t="s">
        <v>161</v>
      </c>
      <c r="AG84">
        <v>0.40799999999999997</v>
      </c>
      <c r="AH84">
        <v>3</v>
      </c>
      <c r="AI84">
        <v>-1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>
      <c r="A85">
        <f>ROW(Source!A404)</f>
        <v>404</v>
      </c>
      <c r="B85">
        <v>52146163</v>
      </c>
      <c r="C85">
        <v>52144147</v>
      </c>
      <c r="D85">
        <v>51776802</v>
      </c>
      <c r="E85">
        <v>29</v>
      </c>
      <c r="F85">
        <v>1</v>
      </c>
      <c r="G85">
        <v>29</v>
      </c>
      <c r="H85">
        <v>1</v>
      </c>
      <c r="I85" t="s">
        <v>244</v>
      </c>
      <c r="K85" t="s">
        <v>245</v>
      </c>
      <c r="L85">
        <v>1191</v>
      </c>
      <c r="N85">
        <v>1013</v>
      </c>
      <c r="O85" t="s">
        <v>246</v>
      </c>
      <c r="P85" t="s">
        <v>246</v>
      </c>
      <c r="Q85">
        <v>1</v>
      </c>
      <c r="X85">
        <v>0.23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G85">
        <v>0.23</v>
      </c>
      <c r="AH85">
        <v>3</v>
      </c>
      <c r="AI85">
        <v>-1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>
      <c r="A86">
        <f>ROW(Source!A404)</f>
        <v>404</v>
      </c>
      <c r="B86">
        <v>52146164</v>
      </c>
      <c r="C86">
        <v>52144147</v>
      </c>
      <c r="D86">
        <v>51778070</v>
      </c>
      <c r="E86">
        <v>1</v>
      </c>
      <c r="F86">
        <v>1</v>
      </c>
      <c r="G86">
        <v>29</v>
      </c>
      <c r="H86">
        <v>2</v>
      </c>
      <c r="I86" t="s">
        <v>247</v>
      </c>
      <c r="J86" t="s">
        <v>248</v>
      </c>
      <c r="K86" t="s">
        <v>249</v>
      </c>
      <c r="L86">
        <v>1368</v>
      </c>
      <c r="N86">
        <v>1011</v>
      </c>
      <c r="O86" t="s">
        <v>250</v>
      </c>
      <c r="P86" t="s">
        <v>250</v>
      </c>
      <c r="Q86">
        <v>1</v>
      </c>
      <c r="X86">
        <v>3.6999999999999998E-2</v>
      </c>
      <c r="Y86">
        <v>0</v>
      </c>
      <c r="Z86">
        <v>493.52</v>
      </c>
      <c r="AA86">
        <v>377.79</v>
      </c>
      <c r="AB86">
        <v>0</v>
      </c>
      <c r="AC86">
        <v>0</v>
      </c>
      <c r="AD86">
        <v>1</v>
      </c>
      <c r="AE86">
        <v>0</v>
      </c>
      <c r="AG86">
        <v>3.6999999999999998E-2</v>
      </c>
      <c r="AH86">
        <v>3</v>
      </c>
      <c r="AI86">
        <v>-1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>
      <c r="A87">
        <f>ROW(Source!A404)</f>
        <v>404</v>
      </c>
      <c r="B87">
        <v>52146165</v>
      </c>
      <c r="C87">
        <v>52144147</v>
      </c>
      <c r="D87">
        <v>51778536</v>
      </c>
      <c r="E87">
        <v>1</v>
      </c>
      <c r="F87">
        <v>1</v>
      </c>
      <c r="G87">
        <v>29</v>
      </c>
      <c r="H87">
        <v>2</v>
      </c>
      <c r="I87" t="s">
        <v>251</v>
      </c>
      <c r="J87" t="s">
        <v>252</v>
      </c>
      <c r="K87" t="s">
        <v>253</v>
      </c>
      <c r="L87">
        <v>1368</v>
      </c>
      <c r="N87">
        <v>1011</v>
      </c>
      <c r="O87" t="s">
        <v>250</v>
      </c>
      <c r="P87" t="s">
        <v>250</v>
      </c>
      <c r="Q87">
        <v>1</v>
      </c>
      <c r="X87">
        <v>0.01</v>
      </c>
      <c r="Y87">
        <v>0</v>
      </c>
      <c r="Z87">
        <v>1153.51</v>
      </c>
      <c r="AA87">
        <v>408.74</v>
      </c>
      <c r="AB87">
        <v>0</v>
      </c>
      <c r="AC87">
        <v>0</v>
      </c>
      <c r="AD87">
        <v>1</v>
      </c>
      <c r="AE87">
        <v>0</v>
      </c>
      <c r="AG87">
        <v>0.01</v>
      </c>
      <c r="AH87">
        <v>3</v>
      </c>
      <c r="AI87">
        <v>-1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>
      <c r="A88">
        <f>ROW(Source!A404)</f>
        <v>404</v>
      </c>
      <c r="B88">
        <v>52146166</v>
      </c>
      <c r="C88">
        <v>52144147</v>
      </c>
      <c r="D88">
        <v>51778599</v>
      </c>
      <c r="E88">
        <v>1</v>
      </c>
      <c r="F88">
        <v>1</v>
      </c>
      <c r="G88">
        <v>29</v>
      </c>
      <c r="H88">
        <v>2</v>
      </c>
      <c r="I88" t="s">
        <v>254</v>
      </c>
      <c r="J88" t="s">
        <v>255</v>
      </c>
      <c r="K88" t="s">
        <v>256</v>
      </c>
      <c r="L88">
        <v>1368</v>
      </c>
      <c r="N88">
        <v>1011</v>
      </c>
      <c r="O88" t="s">
        <v>250</v>
      </c>
      <c r="P88" t="s">
        <v>250</v>
      </c>
      <c r="Q88">
        <v>1</v>
      </c>
      <c r="X88">
        <v>2.7E-2</v>
      </c>
      <c r="Y88">
        <v>0</v>
      </c>
      <c r="Z88">
        <v>6.02</v>
      </c>
      <c r="AA88">
        <v>0.02</v>
      </c>
      <c r="AB88">
        <v>0</v>
      </c>
      <c r="AC88">
        <v>0</v>
      </c>
      <c r="AD88">
        <v>1</v>
      </c>
      <c r="AE88">
        <v>0</v>
      </c>
      <c r="AG88">
        <v>2.7E-2</v>
      </c>
      <c r="AH88">
        <v>3</v>
      </c>
      <c r="AI88">
        <v>-1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>
      <c r="A89">
        <f>ROW(Source!A404)</f>
        <v>404</v>
      </c>
      <c r="B89">
        <v>52146167</v>
      </c>
      <c r="C89">
        <v>52144147</v>
      </c>
      <c r="D89">
        <v>51777904</v>
      </c>
      <c r="E89">
        <v>1</v>
      </c>
      <c r="F89">
        <v>1</v>
      </c>
      <c r="G89">
        <v>29</v>
      </c>
      <c r="H89">
        <v>2</v>
      </c>
      <c r="I89" t="s">
        <v>257</v>
      </c>
      <c r="J89" t="s">
        <v>258</v>
      </c>
      <c r="K89" t="s">
        <v>259</v>
      </c>
      <c r="L89">
        <v>1368</v>
      </c>
      <c r="N89">
        <v>1011</v>
      </c>
      <c r="O89" t="s">
        <v>250</v>
      </c>
      <c r="P89" t="s">
        <v>250</v>
      </c>
      <c r="Q89">
        <v>1</v>
      </c>
      <c r="X89">
        <v>0.04</v>
      </c>
      <c r="Y89">
        <v>0</v>
      </c>
      <c r="Z89">
        <v>951.19</v>
      </c>
      <c r="AA89">
        <v>416.58</v>
      </c>
      <c r="AB89">
        <v>0</v>
      </c>
      <c r="AC89">
        <v>0</v>
      </c>
      <c r="AD89">
        <v>1</v>
      </c>
      <c r="AE89">
        <v>0</v>
      </c>
      <c r="AG89">
        <v>0.04</v>
      </c>
      <c r="AH89">
        <v>3</v>
      </c>
      <c r="AI89">
        <v>-1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>
      <c r="A90">
        <f>ROW(Source!A404)</f>
        <v>404</v>
      </c>
      <c r="B90">
        <v>52146168</v>
      </c>
      <c r="C90">
        <v>52144147</v>
      </c>
      <c r="D90">
        <v>51777957</v>
      </c>
      <c r="E90">
        <v>1</v>
      </c>
      <c r="F90">
        <v>1</v>
      </c>
      <c r="G90">
        <v>29</v>
      </c>
      <c r="H90">
        <v>2</v>
      </c>
      <c r="I90" t="s">
        <v>260</v>
      </c>
      <c r="J90" t="s">
        <v>261</v>
      </c>
      <c r="K90" t="s">
        <v>262</v>
      </c>
      <c r="L90">
        <v>1368</v>
      </c>
      <c r="N90">
        <v>1011</v>
      </c>
      <c r="O90" t="s">
        <v>250</v>
      </c>
      <c r="P90" t="s">
        <v>250</v>
      </c>
      <c r="Q90">
        <v>1</v>
      </c>
      <c r="X90">
        <v>1.4E-2</v>
      </c>
      <c r="Y90">
        <v>0</v>
      </c>
      <c r="Z90">
        <v>1679.43</v>
      </c>
      <c r="AA90">
        <v>525.91</v>
      </c>
      <c r="AB90">
        <v>0</v>
      </c>
      <c r="AC90">
        <v>0</v>
      </c>
      <c r="AD90">
        <v>1</v>
      </c>
      <c r="AE90">
        <v>0</v>
      </c>
      <c r="AG90">
        <v>1.4E-2</v>
      </c>
      <c r="AH90">
        <v>3</v>
      </c>
      <c r="AI90">
        <v>-1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>
      <c r="A91">
        <f>ROW(Source!A404)</f>
        <v>404</v>
      </c>
      <c r="B91">
        <v>52146169</v>
      </c>
      <c r="C91">
        <v>52144147</v>
      </c>
      <c r="D91">
        <v>51778722</v>
      </c>
      <c r="E91">
        <v>1</v>
      </c>
      <c r="F91">
        <v>1</v>
      </c>
      <c r="G91">
        <v>29</v>
      </c>
      <c r="H91">
        <v>3</v>
      </c>
      <c r="I91" t="s">
        <v>263</v>
      </c>
      <c r="J91" t="s">
        <v>264</v>
      </c>
      <c r="K91" t="s">
        <v>265</v>
      </c>
      <c r="L91">
        <v>1348</v>
      </c>
      <c r="N91">
        <v>1009</v>
      </c>
      <c r="O91" t="s">
        <v>151</v>
      </c>
      <c r="P91" t="s">
        <v>151</v>
      </c>
      <c r="Q91">
        <v>1000</v>
      </c>
      <c r="X91">
        <v>8.0000000000000004E-4</v>
      </c>
      <c r="Y91">
        <v>34834.18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G91">
        <v>8.0000000000000004E-4</v>
      </c>
      <c r="AH91">
        <v>3</v>
      </c>
      <c r="AI91">
        <v>-1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>
      <c r="A92">
        <f>ROW(Source!A404)</f>
        <v>404</v>
      </c>
      <c r="B92">
        <v>52146170</v>
      </c>
      <c r="C92">
        <v>52144147</v>
      </c>
      <c r="D92">
        <v>51780660</v>
      </c>
      <c r="E92">
        <v>1</v>
      </c>
      <c r="F92">
        <v>1</v>
      </c>
      <c r="G92">
        <v>29</v>
      </c>
      <c r="H92">
        <v>3</v>
      </c>
      <c r="I92" t="s">
        <v>266</v>
      </c>
      <c r="J92" t="s">
        <v>267</v>
      </c>
      <c r="K92" t="s">
        <v>268</v>
      </c>
      <c r="L92">
        <v>1339</v>
      </c>
      <c r="N92">
        <v>1007</v>
      </c>
      <c r="O92" t="s">
        <v>269</v>
      </c>
      <c r="P92" t="s">
        <v>269</v>
      </c>
      <c r="Q92">
        <v>1</v>
      </c>
      <c r="X92">
        <v>3.2000000000000002E-3</v>
      </c>
      <c r="Y92">
        <v>36.31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G92">
        <v>3.2000000000000002E-3</v>
      </c>
      <c r="AH92">
        <v>3</v>
      </c>
      <c r="AI92">
        <v>-1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>
      <c r="A93">
        <f>ROW(Source!A404)</f>
        <v>404</v>
      </c>
      <c r="B93">
        <v>52146171</v>
      </c>
      <c r="C93">
        <v>52144147</v>
      </c>
      <c r="D93">
        <v>51780932</v>
      </c>
      <c r="E93">
        <v>1</v>
      </c>
      <c r="F93">
        <v>1</v>
      </c>
      <c r="G93">
        <v>29</v>
      </c>
      <c r="H93">
        <v>3</v>
      </c>
      <c r="I93" t="s">
        <v>270</v>
      </c>
      <c r="J93" t="s">
        <v>271</v>
      </c>
      <c r="K93" t="s">
        <v>272</v>
      </c>
      <c r="L93">
        <v>1354</v>
      </c>
      <c r="N93">
        <v>1010</v>
      </c>
      <c r="O93" t="s">
        <v>273</v>
      </c>
      <c r="P93" t="s">
        <v>273</v>
      </c>
      <c r="Q93">
        <v>1</v>
      </c>
      <c r="X93">
        <v>7.0000000000000007E-2</v>
      </c>
      <c r="Y93">
        <v>139.55000000000001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G93">
        <v>7.0000000000000007E-2</v>
      </c>
      <c r="AH93">
        <v>3</v>
      </c>
      <c r="AI93">
        <v>-1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>
      <c r="A94">
        <f>ROW(Source!A404)</f>
        <v>404</v>
      </c>
      <c r="B94">
        <v>52146172</v>
      </c>
      <c r="C94">
        <v>52144147</v>
      </c>
      <c r="D94">
        <v>51781842</v>
      </c>
      <c r="E94">
        <v>1</v>
      </c>
      <c r="F94">
        <v>1</v>
      </c>
      <c r="G94">
        <v>29</v>
      </c>
      <c r="H94">
        <v>3</v>
      </c>
      <c r="I94" t="s">
        <v>274</v>
      </c>
      <c r="J94" t="s">
        <v>275</v>
      </c>
      <c r="K94" t="s">
        <v>276</v>
      </c>
      <c r="L94">
        <v>1348</v>
      </c>
      <c r="N94">
        <v>1009</v>
      </c>
      <c r="O94" t="s">
        <v>151</v>
      </c>
      <c r="P94" t="s">
        <v>151</v>
      </c>
      <c r="Q94">
        <v>1000</v>
      </c>
      <c r="X94">
        <v>0.105</v>
      </c>
      <c r="Y94">
        <v>3247.49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G94">
        <v>0.105</v>
      </c>
      <c r="AH94">
        <v>3</v>
      </c>
      <c r="AI94">
        <v>-1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>
      <c r="A95">
        <f>ROW(Source!A404)</f>
        <v>404</v>
      </c>
      <c r="B95">
        <v>52146173</v>
      </c>
      <c r="C95">
        <v>52144147</v>
      </c>
      <c r="D95">
        <v>51776804</v>
      </c>
      <c r="E95">
        <v>29</v>
      </c>
      <c r="F95">
        <v>1</v>
      </c>
      <c r="G95">
        <v>29</v>
      </c>
      <c r="H95">
        <v>3</v>
      </c>
      <c r="I95" t="s">
        <v>149</v>
      </c>
      <c r="K95" t="s">
        <v>150</v>
      </c>
      <c r="L95">
        <v>1348</v>
      </c>
      <c r="N95">
        <v>1009</v>
      </c>
      <c r="O95" t="s">
        <v>151</v>
      </c>
      <c r="P95" t="s">
        <v>151</v>
      </c>
      <c r="Q95">
        <v>1000</v>
      </c>
      <c r="X95">
        <v>0.12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G95">
        <v>0.12</v>
      </c>
      <c r="AH95">
        <v>3</v>
      </c>
      <c r="AI95">
        <v>-1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>
      <c r="A96">
        <f>ROW(Source!A406)</f>
        <v>406</v>
      </c>
      <c r="B96">
        <v>52146174</v>
      </c>
      <c r="C96">
        <v>52144171</v>
      </c>
      <c r="D96">
        <v>51778525</v>
      </c>
      <c r="E96">
        <v>1</v>
      </c>
      <c r="F96">
        <v>1</v>
      </c>
      <c r="G96">
        <v>29</v>
      </c>
      <c r="H96">
        <v>2</v>
      </c>
      <c r="I96" t="s">
        <v>277</v>
      </c>
      <c r="J96" t="s">
        <v>278</v>
      </c>
      <c r="K96" t="s">
        <v>279</v>
      </c>
      <c r="L96">
        <v>1368</v>
      </c>
      <c r="N96">
        <v>1011</v>
      </c>
      <c r="O96" t="s">
        <v>250</v>
      </c>
      <c r="P96" t="s">
        <v>250</v>
      </c>
      <c r="Q96">
        <v>1</v>
      </c>
      <c r="X96">
        <v>0.02</v>
      </c>
      <c r="Y96">
        <v>0</v>
      </c>
      <c r="Z96">
        <v>1070.1199999999999</v>
      </c>
      <c r="AA96">
        <v>332.66</v>
      </c>
      <c r="AB96">
        <v>0</v>
      </c>
      <c r="AC96">
        <v>0</v>
      </c>
      <c r="AD96">
        <v>1</v>
      </c>
      <c r="AE96">
        <v>0</v>
      </c>
      <c r="AG96">
        <v>0.02</v>
      </c>
      <c r="AH96">
        <v>3</v>
      </c>
      <c r="AI96">
        <v>-1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>
      <c r="A97">
        <f>ROW(Source!A406)</f>
        <v>406</v>
      </c>
      <c r="B97">
        <v>52146175</v>
      </c>
      <c r="C97">
        <v>52144171</v>
      </c>
      <c r="D97">
        <v>51778526</v>
      </c>
      <c r="E97">
        <v>1</v>
      </c>
      <c r="F97">
        <v>1</v>
      </c>
      <c r="G97">
        <v>29</v>
      </c>
      <c r="H97">
        <v>2</v>
      </c>
      <c r="I97" t="s">
        <v>280</v>
      </c>
      <c r="J97" t="s">
        <v>281</v>
      </c>
      <c r="K97" t="s">
        <v>282</v>
      </c>
      <c r="L97">
        <v>1368</v>
      </c>
      <c r="N97">
        <v>1011</v>
      </c>
      <c r="O97" t="s">
        <v>250</v>
      </c>
      <c r="P97" t="s">
        <v>250</v>
      </c>
      <c r="Q97">
        <v>1</v>
      </c>
      <c r="X97">
        <v>1.7999999999999999E-2</v>
      </c>
      <c r="Y97">
        <v>0</v>
      </c>
      <c r="Z97">
        <v>1080.76</v>
      </c>
      <c r="AA97">
        <v>332.99</v>
      </c>
      <c r="AB97">
        <v>0</v>
      </c>
      <c r="AC97">
        <v>0</v>
      </c>
      <c r="AD97">
        <v>1</v>
      </c>
      <c r="AE97">
        <v>0</v>
      </c>
      <c r="AG97">
        <v>1.7999999999999999E-2</v>
      </c>
      <c r="AH97">
        <v>3</v>
      </c>
      <c r="AI97">
        <v>-1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>
      <c r="A98">
        <f>ROW(Source!A407)</f>
        <v>407</v>
      </c>
      <c r="B98">
        <v>52146176</v>
      </c>
      <c r="C98">
        <v>52144176</v>
      </c>
      <c r="D98">
        <v>51778525</v>
      </c>
      <c r="E98">
        <v>1</v>
      </c>
      <c r="F98">
        <v>1</v>
      </c>
      <c r="G98">
        <v>29</v>
      </c>
      <c r="H98">
        <v>2</v>
      </c>
      <c r="I98" t="s">
        <v>277</v>
      </c>
      <c r="J98" t="s">
        <v>278</v>
      </c>
      <c r="K98" t="s">
        <v>279</v>
      </c>
      <c r="L98">
        <v>1368</v>
      </c>
      <c r="N98">
        <v>1011</v>
      </c>
      <c r="O98" t="s">
        <v>250</v>
      </c>
      <c r="P98" t="s">
        <v>250</v>
      </c>
      <c r="Q98">
        <v>1</v>
      </c>
      <c r="X98">
        <v>0.01</v>
      </c>
      <c r="Y98">
        <v>0</v>
      </c>
      <c r="Z98">
        <v>1070.1199999999999</v>
      </c>
      <c r="AA98">
        <v>332.66</v>
      </c>
      <c r="AB98">
        <v>0</v>
      </c>
      <c r="AC98">
        <v>0</v>
      </c>
      <c r="AD98">
        <v>1</v>
      </c>
      <c r="AE98">
        <v>0</v>
      </c>
      <c r="AF98" t="s">
        <v>161</v>
      </c>
      <c r="AG98">
        <v>0.51</v>
      </c>
      <c r="AH98">
        <v>3</v>
      </c>
      <c r="AI98">
        <v>-1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>
      <c r="A99">
        <f>ROW(Source!A407)</f>
        <v>407</v>
      </c>
      <c r="B99">
        <v>52146177</v>
      </c>
      <c r="C99">
        <v>52144176</v>
      </c>
      <c r="D99">
        <v>51778526</v>
      </c>
      <c r="E99">
        <v>1</v>
      </c>
      <c r="F99">
        <v>1</v>
      </c>
      <c r="G99">
        <v>29</v>
      </c>
      <c r="H99">
        <v>2</v>
      </c>
      <c r="I99" t="s">
        <v>280</v>
      </c>
      <c r="J99" t="s">
        <v>281</v>
      </c>
      <c r="K99" t="s">
        <v>282</v>
      </c>
      <c r="L99">
        <v>1368</v>
      </c>
      <c r="N99">
        <v>1011</v>
      </c>
      <c r="O99" t="s">
        <v>250</v>
      </c>
      <c r="P99" t="s">
        <v>250</v>
      </c>
      <c r="Q99">
        <v>1</v>
      </c>
      <c r="X99">
        <v>8.0000000000000002E-3</v>
      </c>
      <c r="Y99">
        <v>0</v>
      </c>
      <c r="Z99">
        <v>1080.76</v>
      </c>
      <c r="AA99">
        <v>332.99</v>
      </c>
      <c r="AB99">
        <v>0</v>
      </c>
      <c r="AC99">
        <v>0</v>
      </c>
      <c r="AD99">
        <v>1</v>
      </c>
      <c r="AE99">
        <v>0</v>
      </c>
      <c r="AF99" t="s">
        <v>161</v>
      </c>
      <c r="AG99">
        <v>0.40799999999999997</v>
      </c>
      <c r="AH99">
        <v>3</v>
      </c>
      <c r="AI99">
        <v>-1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>
      <c r="A100">
        <f>ROW(Source!A447)</f>
        <v>447</v>
      </c>
      <c r="B100">
        <v>52146178</v>
      </c>
      <c r="C100">
        <v>52144181</v>
      </c>
      <c r="D100">
        <v>51776802</v>
      </c>
      <c r="E100">
        <v>29</v>
      </c>
      <c r="F100">
        <v>1</v>
      </c>
      <c r="G100">
        <v>29</v>
      </c>
      <c r="H100">
        <v>1</v>
      </c>
      <c r="I100" t="s">
        <v>244</v>
      </c>
      <c r="K100" t="s">
        <v>245</v>
      </c>
      <c r="L100">
        <v>1191</v>
      </c>
      <c r="N100">
        <v>1013</v>
      </c>
      <c r="O100" t="s">
        <v>246</v>
      </c>
      <c r="P100" t="s">
        <v>246</v>
      </c>
      <c r="Q100">
        <v>1</v>
      </c>
      <c r="X100">
        <v>0.66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G100">
        <v>0.66</v>
      </c>
      <c r="AH100">
        <v>3</v>
      </c>
      <c r="AI100">
        <v>-1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>
      <c r="A101">
        <f>ROW(Source!A447)</f>
        <v>447</v>
      </c>
      <c r="B101">
        <v>52146179</v>
      </c>
      <c r="C101">
        <v>52144181</v>
      </c>
      <c r="D101">
        <v>51778070</v>
      </c>
      <c r="E101">
        <v>1</v>
      </c>
      <c r="F101">
        <v>1</v>
      </c>
      <c r="G101">
        <v>29</v>
      </c>
      <c r="H101">
        <v>2</v>
      </c>
      <c r="I101" t="s">
        <v>247</v>
      </c>
      <c r="J101" t="s">
        <v>248</v>
      </c>
      <c r="K101" t="s">
        <v>249</v>
      </c>
      <c r="L101">
        <v>1368</v>
      </c>
      <c r="N101">
        <v>1011</v>
      </c>
      <c r="O101" t="s">
        <v>250</v>
      </c>
      <c r="P101" t="s">
        <v>250</v>
      </c>
      <c r="Q101">
        <v>1</v>
      </c>
      <c r="X101">
        <v>0.13200000000000001</v>
      </c>
      <c r="Y101">
        <v>0</v>
      </c>
      <c r="Z101">
        <v>493.52</v>
      </c>
      <c r="AA101">
        <v>377.79</v>
      </c>
      <c r="AB101">
        <v>0</v>
      </c>
      <c r="AC101">
        <v>0</v>
      </c>
      <c r="AD101">
        <v>1</v>
      </c>
      <c r="AE101">
        <v>0</v>
      </c>
      <c r="AG101">
        <v>0.13200000000000001</v>
      </c>
      <c r="AH101">
        <v>3</v>
      </c>
      <c r="AI101">
        <v>-1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>
      <c r="A102">
        <f>ROW(Source!A447)</f>
        <v>447</v>
      </c>
      <c r="B102">
        <v>52146180</v>
      </c>
      <c r="C102">
        <v>52144181</v>
      </c>
      <c r="D102">
        <v>51778536</v>
      </c>
      <c r="E102">
        <v>1</v>
      </c>
      <c r="F102">
        <v>1</v>
      </c>
      <c r="G102">
        <v>29</v>
      </c>
      <c r="H102">
        <v>2</v>
      </c>
      <c r="I102" t="s">
        <v>251</v>
      </c>
      <c r="J102" t="s">
        <v>252</v>
      </c>
      <c r="K102" t="s">
        <v>253</v>
      </c>
      <c r="L102">
        <v>1368</v>
      </c>
      <c r="N102">
        <v>1011</v>
      </c>
      <c r="O102" t="s">
        <v>250</v>
      </c>
      <c r="P102" t="s">
        <v>250</v>
      </c>
      <c r="Q102">
        <v>1</v>
      </c>
      <c r="X102">
        <v>0.05</v>
      </c>
      <c r="Y102">
        <v>0</v>
      </c>
      <c r="Z102">
        <v>1153.51</v>
      </c>
      <c r="AA102">
        <v>408.74</v>
      </c>
      <c r="AB102">
        <v>0</v>
      </c>
      <c r="AC102">
        <v>0</v>
      </c>
      <c r="AD102">
        <v>1</v>
      </c>
      <c r="AE102">
        <v>0</v>
      </c>
      <c r="AG102">
        <v>0.05</v>
      </c>
      <c r="AH102">
        <v>3</v>
      </c>
      <c r="AI102">
        <v>-1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>
      <c r="A103">
        <f>ROW(Source!A447)</f>
        <v>447</v>
      </c>
      <c r="B103">
        <v>52146181</v>
      </c>
      <c r="C103">
        <v>52144181</v>
      </c>
      <c r="D103">
        <v>51778599</v>
      </c>
      <c r="E103">
        <v>1</v>
      </c>
      <c r="F103">
        <v>1</v>
      </c>
      <c r="G103">
        <v>29</v>
      </c>
      <c r="H103">
        <v>2</v>
      </c>
      <c r="I103" t="s">
        <v>254</v>
      </c>
      <c r="J103" t="s">
        <v>255</v>
      </c>
      <c r="K103" t="s">
        <v>256</v>
      </c>
      <c r="L103">
        <v>1368</v>
      </c>
      <c r="N103">
        <v>1011</v>
      </c>
      <c r="O103" t="s">
        <v>250</v>
      </c>
      <c r="P103" t="s">
        <v>250</v>
      </c>
      <c r="Q103">
        <v>1</v>
      </c>
      <c r="X103">
        <v>0.13200000000000001</v>
      </c>
      <c r="Y103">
        <v>0</v>
      </c>
      <c r="Z103">
        <v>6.02</v>
      </c>
      <c r="AA103">
        <v>0.02</v>
      </c>
      <c r="AB103">
        <v>0</v>
      </c>
      <c r="AC103">
        <v>0</v>
      </c>
      <c r="AD103">
        <v>1</v>
      </c>
      <c r="AE103">
        <v>0</v>
      </c>
      <c r="AG103">
        <v>0.13200000000000001</v>
      </c>
      <c r="AH103">
        <v>3</v>
      </c>
      <c r="AI103">
        <v>-1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>
      <c r="A104">
        <f>ROW(Source!A447)</f>
        <v>447</v>
      </c>
      <c r="B104">
        <v>52146182</v>
      </c>
      <c r="C104">
        <v>52144181</v>
      </c>
      <c r="D104">
        <v>51777824</v>
      </c>
      <c r="E104">
        <v>1</v>
      </c>
      <c r="F104">
        <v>1</v>
      </c>
      <c r="G104">
        <v>29</v>
      </c>
      <c r="H104">
        <v>2</v>
      </c>
      <c r="I104" t="s">
        <v>283</v>
      </c>
      <c r="J104" t="s">
        <v>284</v>
      </c>
      <c r="K104" t="s">
        <v>285</v>
      </c>
      <c r="L104">
        <v>1368</v>
      </c>
      <c r="N104">
        <v>1011</v>
      </c>
      <c r="O104" t="s">
        <v>250</v>
      </c>
      <c r="P104" t="s">
        <v>250</v>
      </c>
      <c r="Q104">
        <v>1</v>
      </c>
      <c r="X104">
        <v>8.8999999999999996E-2</v>
      </c>
      <c r="Y104">
        <v>0</v>
      </c>
      <c r="Z104">
        <v>857.91</v>
      </c>
      <c r="AA104">
        <v>479.87</v>
      </c>
      <c r="AB104">
        <v>0</v>
      </c>
      <c r="AC104">
        <v>0</v>
      </c>
      <c r="AD104">
        <v>1</v>
      </c>
      <c r="AE104">
        <v>0</v>
      </c>
      <c r="AG104">
        <v>8.8999999999999996E-2</v>
      </c>
      <c r="AH104">
        <v>3</v>
      </c>
      <c r="AI104">
        <v>-1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>
      <c r="A105">
        <f>ROW(Source!A447)</f>
        <v>447</v>
      </c>
      <c r="B105">
        <v>52146183</v>
      </c>
      <c r="C105">
        <v>52144181</v>
      </c>
      <c r="D105">
        <v>51781597</v>
      </c>
      <c r="E105">
        <v>1</v>
      </c>
      <c r="F105">
        <v>1</v>
      </c>
      <c r="G105">
        <v>29</v>
      </c>
      <c r="H105">
        <v>3</v>
      </c>
      <c r="I105" t="s">
        <v>286</v>
      </c>
      <c r="J105" t="s">
        <v>287</v>
      </c>
      <c r="K105" t="s">
        <v>288</v>
      </c>
      <c r="L105">
        <v>1339</v>
      </c>
      <c r="N105">
        <v>1007</v>
      </c>
      <c r="O105" t="s">
        <v>269</v>
      </c>
      <c r="P105" t="s">
        <v>269</v>
      </c>
      <c r="Q105">
        <v>1</v>
      </c>
      <c r="X105">
        <v>5.8999999999999997E-2</v>
      </c>
      <c r="Y105">
        <v>3886.23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G105">
        <v>5.8999999999999997E-2</v>
      </c>
      <c r="AH105">
        <v>3</v>
      </c>
      <c r="AI105">
        <v>-1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>
      <c r="A106">
        <f>ROW(Source!A447)</f>
        <v>447</v>
      </c>
      <c r="B106">
        <v>52146184</v>
      </c>
      <c r="C106">
        <v>52144181</v>
      </c>
      <c r="D106">
        <v>51781706</v>
      </c>
      <c r="E106">
        <v>1</v>
      </c>
      <c r="F106">
        <v>1</v>
      </c>
      <c r="G106">
        <v>29</v>
      </c>
      <c r="H106">
        <v>3</v>
      </c>
      <c r="I106" t="s">
        <v>289</v>
      </c>
      <c r="J106" t="s">
        <v>290</v>
      </c>
      <c r="K106" t="s">
        <v>291</v>
      </c>
      <c r="L106">
        <v>1339</v>
      </c>
      <c r="N106">
        <v>1007</v>
      </c>
      <c r="O106" t="s">
        <v>269</v>
      </c>
      <c r="P106" t="s">
        <v>269</v>
      </c>
      <c r="Q106">
        <v>1</v>
      </c>
      <c r="X106">
        <v>5.9999999999999995E-4</v>
      </c>
      <c r="Y106">
        <v>3427.48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G106">
        <v>5.9999999999999995E-4</v>
      </c>
      <c r="AH106">
        <v>3</v>
      </c>
      <c r="AI106">
        <v>-1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>
      <c r="A107">
        <f>ROW(Source!A447)</f>
        <v>447</v>
      </c>
      <c r="B107">
        <v>52146185</v>
      </c>
      <c r="C107">
        <v>52144181</v>
      </c>
      <c r="D107">
        <v>51782454</v>
      </c>
      <c r="E107">
        <v>1</v>
      </c>
      <c r="F107">
        <v>1</v>
      </c>
      <c r="G107">
        <v>29</v>
      </c>
      <c r="H107">
        <v>3</v>
      </c>
      <c r="I107" t="s">
        <v>292</v>
      </c>
      <c r="J107" t="s">
        <v>293</v>
      </c>
      <c r="K107" t="s">
        <v>294</v>
      </c>
      <c r="L107">
        <v>1339</v>
      </c>
      <c r="N107">
        <v>1007</v>
      </c>
      <c r="O107" t="s">
        <v>269</v>
      </c>
      <c r="P107" t="s">
        <v>269</v>
      </c>
      <c r="Q107">
        <v>1</v>
      </c>
      <c r="X107">
        <v>4.36E-2</v>
      </c>
      <c r="Y107">
        <v>7871.69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G107">
        <v>4.36E-2</v>
      </c>
      <c r="AH107">
        <v>3</v>
      </c>
      <c r="AI107">
        <v>-1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>
      <c r="A108">
        <f>ROW(Source!A447)</f>
        <v>447</v>
      </c>
      <c r="B108">
        <v>52146186</v>
      </c>
      <c r="C108">
        <v>52144181</v>
      </c>
      <c r="D108">
        <v>51776804</v>
      </c>
      <c r="E108">
        <v>29</v>
      </c>
      <c r="F108">
        <v>1</v>
      </c>
      <c r="G108">
        <v>29</v>
      </c>
      <c r="H108">
        <v>3</v>
      </c>
      <c r="I108" t="s">
        <v>149</v>
      </c>
      <c r="K108" t="s">
        <v>150</v>
      </c>
      <c r="L108">
        <v>1348</v>
      </c>
      <c r="N108">
        <v>1009</v>
      </c>
      <c r="O108" t="s">
        <v>151</v>
      </c>
      <c r="P108" t="s">
        <v>151</v>
      </c>
      <c r="Q108">
        <v>1000</v>
      </c>
      <c r="X108">
        <v>0.246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G108">
        <v>0.246</v>
      </c>
      <c r="AH108">
        <v>3</v>
      </c>
      <c r="AI108">
        <v>-1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>
      <c r="A109">
        <f>ROW(Source!A449)</f>
        <v>449</v>
      </c>
      <c r="B109">
        <v>52146187</v>
      </c>
      <c r="C109">
        <v>52144201</v>
      </c>
      <c r="D109">
        <v>51778525</v>
      </c>
      <c r="E109">
        <v>1</v>
      </c>
      <c r="F109">
        <v>1</v>
      </c>
      <c r="G109">
        <v>29</v>
      </c>
      <c r="H109">
        <v>2</v>
      </c>
      <c r="I109" t="s">
        <v>277</v>
      </c>
      <c r="J109" t="s">
        <v>278</v>
      </c>
      <c r="K109" t="s">
        <v>279</v>
      </c>
      <c r="L109">
        <v>1368</v>
      </c>
      <c r="N109">
        <v>1011</v>
      </c>
      <c r="O109" t="s">
        <v>250</v>
      </c>
      <c r="P109" t="s">
        <v>250</v>
      </c>
      <c r="Q109">
        <v>1</v>
      </c>
      <c r="X109">
        <v>0.02</v>
      </c>
      <c r="Y109">
        <v>0</v>
      </c>
      <c r="Z109">
        <v>1070.1199999999999</v>
      </c>
      <c r="AA109">
        <v>332.66</v>
      </c>
      <c r="AB109">
        <v>0</v>
      </c>
      <c r="AC109">
        <v>0</v>
      </c>
      <c r="AD109">
        <v>1</v>
      </c>
      <c r="AE109">
        <v>0</v>
      </c>
      <c r="AG109">
        <v>0.02</v>
      </c>
      <c r="AH109">
        <v>3</v>
      </c>
      <c r="AI109">
        <v>-1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>
      <c r="A110">
        <f>ROW(Source!A449)</f>
        <v>449</v>
      </c>
      <c r="B110">
        <v>52146188</v>
      </c>
      <c r="C110">
        <v>52144201</v>
      </c>
      <c r="D110">
        <v>51778526</v>
      </c>
      <c r="E110">
        <v>1</v>
      </c>
      <c r="F110">
        <v>1</v>
      </c>
      <c r="G110">
        <v>29</v>
      </c>
      <c r="H110">
        <v>2</v>
      </c>
      <c r="I110" t="s">
        <v>280</v>
      </c>
      <c r="J110" t="s">
        <v>281</v>
      </c>
      <c r="K110" t="s">
        <v>282</v>
      </c>
      <c r="L110">
        <v>1368</v>
      </c>
      <c r="N110">
        <v>1011</v>
      </c>
      <c r="O110" t="s">
        <v>250</v>
      </c>
      <c r="P110" t="s">
        <v>250</v>
      </c>
      <c r="Q110">
        <v>1</v>
      </c>
      <c r="X110">
        <v>1.7999999999999999E-2</v>
      </c>
      <c r="Y110">
        <v>0</v>
      </c>
      <c r="Z110">
        <v>1080.76</v>
      </c>
      <c r="AA110">
        <v>332.99</v>
      </c>
      <c r="AB110">
        <v>0</v>
      </c>
      <c r="AC110">
        <v>0</v>
      </c>
      <c r="AD110">
        <v>1</v>
      </c>
      <c r="AE110">
        <v>0</v>
      </c>
      <c r="AG110">
        <v>1.7999999999999999E-2</v>
      </c>
      <c r="AH110">
        <v>3</v>
      </c>
      <c r="AI110">
        <v>-1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>
      <c r="A111">
        <f>ROW(Source!A450)</f>
        <v>450</v>
      </c>
      <c r="B111">
        <v>52146189</v>
      </c>
      <c r="C111">
        <v>52144206</v>
      </c>
      <c r="D111">
        <v>51778525</v>
      </c>
      <c r="E111">
        <v>1</v>
      </c>
      <c r="F111">
        <v>1</v>
      </c>
      <c r="G111">
        <v>29</v>
      </c>
      <c r="H111">
        <v>2</v>
      </c>
      <c r="I111" t="s">
        <v>277</v>
      </c>
      <c r="J111" t="s">
        <v>278</v>
      </c>
      <c r="K111" t="s">
        <v>279</v>
      </c>
      <c r="L111">
        <v>1368</v>
      </c>
      <c r="N111">
        <v>1011</v>
      </c>
      <c r="O111" t="s">
        <v>250</v>
      </c>
      <c r="P111" t="s">
        <v>250</v>
      </c>
      <c r="Q111">
        <v>1</v>
      </c>
      <c r="X111">
        <v>0.01</v>
      </c>
      <c r="Y111">
        <v>0</v>
      </c>
      <c r="Z111">
        <v>1070.1199999999999</v>
      </c>
      <c r="AA111">
        <v>332.66</v>
      </c>
      <c r="AB111">
        <v>0</v>
      </c>
      <c r="AC111">
        <v>0</v>
      </c>
      <c r="AD111">
        <v>1</v>
      </c>
      <c r="AE111">
        <v>0</v>
      </c>
      <c r="AF111" t="s">
        <v>161</v>
      </c>
      <c r="AG111">
        <v>0.51</v>
      </c>
      <c r="AH111">
        <v>3</v>
      </c>
      <c r="AI111">
        <v>-1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>
      <c r="A112">
        <f>ROW(Source!A450)</f>
        <v>450</v>
      </c>
      <c r="B112">
        <v>52146190</v>
      </c>
      <c r="C112">
        <v>52144206</v>
      </c>
      <c r="D112">
        <v>51778526</v>
      </c>
      <c r="E112">
        <v>1</v>
      </c>
      <c r="F112">
        <v>1</v>
      </c>
      <c r="G112">
        <v>29</v>
      </c>
      <c r="H112">
        <v>2</v>
      </c>
      <c r="I112" t="s">
        <v>280</v>
      </c>
      <c r="J112" t="s">
        <v>281</v>
      </c>
      <c r="K112" t="s">
        <v>282</v>
      </c>
      <c r="L112">
        <v>1368</v>
      </c>
      <c r="N112">
        <v>1011</v>
      </c>
      <c r="O112" t="s">
        <v>250</v>
      </c>
      <c r="P112" t="s">
        <v>250</v>
      </c>
      <c r="Q112">
        <v>1</v>
      </c>
      <c r="X112">
        <v>8.0000000000000002E-3</v>
      </c>
      <c r="Y112">
        <v>0</v>
      </c>
      <c r="Z112">
        <v>1080.76</v>
      </c>
      <c r="AA112">
        <v>332.99</v>
      </c>
      <c r="AB112">
        <v>0</v>
      </c>
      <c r="AC112">
        <v>0</v>
      </c>
      <c r="AD112">
        <v>1</v>
      </c>
      <c r="AE112">
        <v>0</v>
      </c>
      <c r="AF112" t="s">
        <v>161</v>
      </c>
      <c r="AG112">
        <v>0.40799999999999997</v>
      </c>
      <c r="AH112">
        <v>3</v>
      </c>
      <c r="AI112">
        <v>-1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>
      <c r="A113">
        <f>ROW(Source!A528)</f>
        <v>528</v>
      </c>
      <c r="B113">
        <v>52146191</v>
      </c>
      <c r="C113">
        <v>52144211</v>
      </c>
      <c r="D113">
        <v>51776802</v>
      </c>
      <c r="E113">
        <v>29</v>
      </c>
      <c r="F113">
        <v>1</v>
      </c>
      <c r="G113">
        <v>29</v>
      </c>
      <c r="H113">
        <v>1</v>
      </c>
      <c r="I113" t="s">
        <v>244</v>
      </c>
      <c r="K113" t="s">
        <v>245</v>
      </c>
      <c r="L113">
        <v>1191</v>
      </c>
      <c r="N113">
        <v>1013</v>
      </c>
      <c r="O113" t="s">
        <v>246</v>
      </c>
      <c r="P113" t="s">
        <v>246</v>
      </c>
      <c r="Q113">
        <v>1</v>
      </c>
      <c r="X113">
        <v>0.23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G113">
        <v>0.23</v>
      </c>
      <c r="AH113">
        <v>3</v>
      </c>
      <c r="AI113">
        <v>-1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>
      <c r="A114">
        <f>ROW(Source!A528)</f>
        <v>528</v>
      </c>
      <c r="B114">
        <v>52146192</v>
      </c>
      <c r="C114">
        <v>52144211</v>
      </c>
      <c r="D114">
        <v>51778070</v>
      </c>
      <c r="E114">
        <v>1</v>
      </c>
      <c r="F114">
        <v>1</v>
      </c>
      <c r="G114">
        <v>29</v>
      </c>
      <c r="H114">
        <v>2</v>
      </c>
      <c r="I114" t="s">
        <v>247</v>
      </c>
      <c r="J114" t="s">
        <v>248</v>
      </c>
      <c r="K114" t="s">
        <v>249</v>
      </c>
      <c r="L114">
        <v>1368</v>
      </c>
      <c r="N114">
        <v>1011</v>
      </c>
      <c r="O114" t="s">
        <v>250</v>
      </c>
      <c r="P114" t="s">
        <v>250</v>
      </c>
      <c r="Q114">
        <v>1</v>
      </c>
      <c r="X114">
        <v>3.6999999999999998E-2</v>
      </c>
      <c r="Y114">
        <v>0</v>
      </c>
      <c r="Z114">
        <v>493.52</v>
      </c>
      <c r="AA114">
        <v>377.79</v>
      </c>
      <c r="AB114">
        <v>0</v>
      </c>
      <c r="AC114">
        <v>0</v>
      </c>
      <c r="AD114">
        <v>1</v>
      </c>
      <c r="AE114">
        <v>0</v>
      </c>
      <c r="AG114">
        <v>3.6999999999999998E-2</v>
      </c>
      <c r="AH114">
        <v>3</v>
      </c>
      <c r="AI114">
        <v>-1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>
      <c r="A115">
        <f>ROW(Source!A528)</f>
        <v>528</v>
      </c>
      <c r="B115">
        <v>52146193</v>
      </c>
      <c r="C115">
        <v>52144211</v>
      </c>
      <c r="D115">
        <v>51778536</v>
      </c>
      <c r="E115">
        <v>1</v>
      </c>
      <c r="F115">
        <v>1</v>
      </c>
      <c r="G115">
        <v>29</v>
      </c>
      <c r="H115">
        <v>2</v>
      </c>
      <c r="I115" t="s">
        <v>251</v>
      </c>
      <c r="J115" t="s">
        <v>252</v>
      </c>
      <c r="K115" t="s">
        <v>253</v>
      </c>
      <c r="L115">
        <v>1368</v>
      </c>
      <c r="N115">
        <v>1011</v>
      </c>
      <c r="O115" t="s">
        <v>250</v>
      </c>
      <c r="P115" t="s">
        <v>250</v>
      </c>
      <c r="Q115">
        <v>1</v>
      </c>
      <c r="X115">
        <v>0.01</v>
      </c>
      <c r="Y115">
        <v>0</v>
      </c>
      <c r="Z115">
        <v>1153.51</v>
      </c>
      <c r="AA115">
        <v>408.74</v>
      </c>
      <c r="AB115">
        <v>0</v>
      </c>
      <c r="AC115">
        <v>0</v>
      </c>
      <c r="AD115">
        <v>1</v>
      </c>
      <c r="AE115">
        <v>0</v>
      </c>
      <c r="AG115">
        <v>0.01</v>
      </c>
      <c r="AH115">
        <v>3</v>
      </c>
      <c r="AI115">
        <v>-1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>
      <c r="A116">
        <f>ROW(Source!A528)</f>
        <v>528</v>
      </c>
      <c r="B116">
        <v>52146194</v>
      </c>
      <c r="C116">
        <v>52144211</v>
      </c>
      <c r="D116">
        <v>51778599</v>
      </c>
      <c r="E116">
        <v>1</v>
      </c>
      <c r="F116">
        <v>1</v>
      </c>
      <c r="G116">
        <v>29</v>
      </c>
      <c r="H116">
        <v>2</v>
      </c>
      <c r="I116" t="s">
        <v>254</v>
      </c>
      <c r="J116" t="s">
        <v>255</v>
      </c>
      <c r="K116" t="s">
        <v>256</v>
      </c>
      <c r="L116">
        <v>1368</v>
      </c>
      <c r="N116">
        <v>1011</v>
      </c>
      <c r="O116" t="s">
        <v>250</v>
      </c>
      <c r="P116" t="s">
        <v>250</v>
      </c>
      <c r="Q116">
        <v>1</v>
      </c>
      <c r="X116">
        <v>2.7E-2</v>
      </c>
      <c r="Y116">
        <v>0</v>
      </c>
      <c r="Z116">
        <v>6.02</v>
      </c>
      <c r="AA116">
        <v>0.02</v>
      </c>
      <c r="AB116">
        <v>0</v>
      </c>
      <c r="AC116">
        <v>0</v>
      </c>
      <c r="AD116">
        <v>1</v>
      </c>
      <c r="AE116">
        <v>0</v>
      </c>
      <c r="AG116">
        <v>2.7E-2</v>
      </c>
      <c r="AH116">
        <v>3</v>
      </c>
      <c r="AI116">
        <v>-1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>
      <c r="A117">
        <f>ROW(Source!A528)</f>
        <v>528</v>
      </c>
      <c r="B117">
        <v>52146195</v>
      </c>
      <c r="C117">
        <v>52144211</v>
      </c>
      <c r="D117">
        <v>51777904</v>
      </c>
      <c r="E117">
        <v>1</v>
      </c>
      <c r="F117">
        <v>1</v>
      </c>
      <c r="G117">
        <v>29</v>
      </c>
      <c r="H117">
        <v>2</v>
      </c>
      <c r="I117" t="s">
        <v>257</v>
      </c>
      <c r="J117" t="s">
        <v>258</v>
      </c>
      <c r="K117" t="s">
        <v>259</v>
      </c>
      <c r="L117">
        <v>1368</v>
      </c>
      <c r="N117">
        <v>1011</v>
      </c>
      <c r="O117" t="s">
        <v>250</v>
      </c>
      <c r="P117" t="s">
        <v>250</v>
      </c>
      <c r="Q117">
        <v>1</v>
      </c>
      <c r="X117">
        <v>0.04</v>
      </c>
      <c r="Y117">
        <v>0</v>
      </c>
      <c r="Z117">
        <v>951.19</v>
      </c>
      <c r="AA117">
        <v>416.58</v>
      </c>
      <c r="AB117">
        <v>0</v>
      </c>
      <c r="AC117">
        <v>0</v>
      </c>
      <c r="AD117">
        <v>1</v>
      </c>
      <c r="AE117">
        <v>0</v>
      </c>
      <c r="AG117">
        <v>0.04</v>
      </c>
      <c r="AH117">
        <v>3</v>
      </c>
      <c r="AI117">
        <v>-1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>
      <c r="A118">
        <f>ROW(Source!A528)</f>
        <v>528</v>
      </c>
      <c r="B118">
        <v>52146196</v>
      </c>
      <c r="C118">
        <v>52144211</v>
      </c>
      <c r="D118">
        <v>51777957</v>
      </c>
      <c r="E118">
        <v>1</v>
      </c>
      <c r="F118">
        <v>1</v>
      </c>
      <c r="G118">
        <v>29</v>
      </c>
      <c r="H118">
        <v>2</v>
      </c>
      <c r="I118" t="s">
        <v>260</v>
      </c>
      <c r="J118" t="s">
        <v>261</v>
      </c>
      <c r="K118" t="s">
        <v>262</v>
      </c>
      <c r="L118">
        <v>1368</v>
      </c>
      <c r="N118">
        <v>1011</v>
      </c>
      <c r="O118" t="s">
        <v>250</v>
      </c>
      <c r="P118" t="s">
        <v>250</v>
      </c>
      <c r="Q118">
        <v>1</v>
      </c>
      <c r="X118">
        <v>1.4E-2</v>
      </c>
      <c r="Y118">
        <v>0</v>
      </c>
      <c r="Z118">
        <v>1679.43</v>
      </c>
      <c r="AA118">
        <v>525.91</v>
      </c>
      <c r="AB118">
        <v>0</v>
      </c>
      <c r="AC118">
        <v>0</v>
      </c>
      <c r="AD118">
        <v>1</v>
      </c>
      <c r="AE118">
        <v>0</v>
      </c>
      <c r="AG118">
        <v>1.4E-2</v>
      </c>
      <c r="AH118">
        <v>3</v>
      </c>
      <c r="AI118">
        <v>-1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>
      <c r="A119">
        <f>ROW(Source!A528)</f>
        <v>528</v>
      </c>
      <c r="B119">
        <v>52146197</v>
      </c>
      <c r="C119">
        <v>52144211</v>
      </c>
      <c r="D119">
        <v>51778722</v>
      </c>
      <c r="E119">
        <v>1</v>
      </c>
      <c r="F119">
        <v>1</v>
      </c>
      <c r="G119">
        <v>29</v>
      </c>
      <c r="H119">
        <v>3</v>
      </c>
      <c r="I119" t="s">
        <v>263</v>
      </c>
      <c r="J119" t="s">
        <v>264</v>
      </c>
      <c r="K119" t="s">
        <v>265</v>
      </c>
      <c r="L119">
        <v>1348</v>
      </c>
      <c r="N119">
        <v>1009</v>
      </c>
      <c r="O119" t="s">
        <v>151</v>
      </c>
      <c r="P119" t="s">
        <v>151</v>
      </c>
      <c r="Q119">
        <v>1000</v>
      </c>
      <c r="X119">
        <v>8.0000000000000004E-4</v>
      </c>
      <c r="Y119">
        <v>34834.18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G119">
        <v>8.0000000000000004E-4</v>
      </c>
      <c r="AH119">
        <v>3</v>
      </c>
      <c r="AI119">
        <v>-1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>
      <c r="A120">
        <f>ROW(Source!A528)</f>
        <v>528</v>
      </c>
      <c r="B120">
        <v>52146198</v>
      </c>
      <c r="C120">
        <v>52144211</v>
      </c>
      <c r="D120">
        <v>51780660</v>
      </c>
      <c r="E120">
        <v>1</v>
      </c>
      <c r="F120">
        <v>1</v>
      </c>
      <c r="G120">
        <v>29</v>
      </c>
      <c r="H120">
        <v>3</v>
      </c>
      <c r="I120" t="s">
        <v>266</v>
      </c>
      <c r="J120" t="s">
        <v>267</v>
      </c>
      <c r="K120" t="s">
        <v>268</v>
      </c>
      <c r="L120">
        <v>1339</v>
      </c>
      <c r="N120">
        <v>1007</v>
      </c>
      <c r="O120" t="s">
        <v>269</v>
      </c>
      <c r="P120" t="s">
        <v>269</v>
      </c>
      <c r="Q120">
        <v>1</v>
      </c>
      <c r="X120">
        <v>3.2000000000000002E-3</v>
      </c>
      <c r="Y120">
        <v>36.31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G120">
        <v>3.2000000000000002E-3</v>
      </c>
      <c r="AH120">
        <v>3</v>
      </c>
      <c r="AI120">
        <v>-1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>
      <c r="A121">
        <f>ROW(Source!A528)</f>
        <v>528</v>
      </c>
      <c r="B121">
        <v>52146199</v>
      </c>
      <c r="C121">
        <v>52144211</v>
      </c>
      <c r="D121">
        <v>51780932</v>
      </c>
      <c r="E121">
        <v>1</v>
      </c>
      <c r="F121">
        <v>1</v>
      </c>
      <c r="G121">
        <v>29</v>
      </c>
      <c r="H121">
        <v>3</v>
      </c>
      <c r="I121" t="s">
        <v>270</v>
      </c>
      <c r="J121" t="s">
        <v>271</v>
      </c>
      <c r="K121" t="s">
        <v>272</v>
      </c>
      <c r="L121">
        <v>1354</v>
      </c>
      <c r="N121">
        <v>1010</v>
      </c>
      <c r="O121" t="s">
        <v>273</v>
      </c>
      <c r="P121" t="s">
        <v>273</v>
      </c>
      <c r="Q121">
        <v>1</v>
      </c>
      <c r="X121">
        <v>7.0000000000000007E-2</v>
      </c>
      <c r="Y121">
        <v>139.55000000000001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G121">
        <v>7.0000000000000007E-2</v>
      </c>
      <c r="AH121">
        <v>3</v>
      </c>
      <c r="AI121">
        <v>-1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>
      <c r="A122">
        <f>ROW(Source!A528)</f>
        <v>528</v>
      </c>
      <c r="B122">
        <v>52146200</v>
      </c>
      <c r="C122">
        <v>52144211</v>
      </c>
      <c r="D122">
        <v>51781842</v>
      </c>
      <c r="E122">
        <v>1</v>
      </c>
      <c r="F122">
        <v>1</v>
      </c>
      <c r="G122">
        <v>29</v>
      </c>
      <c r="H122">
        <v>3</v>
      </c>
      <c r="I122" t="s">
        <v>274</v>
      </c>
      <c r="J122" t="s">
        <v>275</v>
      </c>
      <c r="K122" t="s">
        <v>276</v>
      </c>
      <c r="L122">
        <v>1348</v>
      </c>
      <c r="N122">
        <v>1009</v>
      </c>
      <c r="O122" t="s">
        <v>151</v>
      </c>
      <c r="P122" t="s">
        <v>151</v>
      </c>
      <c r="Q122">
        <v>1000</v>
      </c>
      <c r="X122">
        <v>0.105</v>
      </c>
      <c r="Y122">
        <v>3247.49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G122">
        <v>0.105</v>
      </c>
      <c r="AH122">
        <v>3</v>
      </c>
      <c r="AI122">
        <v>-1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>
      <c r="A123">
        <f>ROW(Source!A528)</f>
        <v>528</v>
      </c>
      <c r="B123">
        <v>52146201</v>
      </c>
      <c r="C123">
        <v>52144211</v>
      </c>
      <c r="D123">
        <v>51776804</v>
      </c>
      <c r="E123">
        <v>29</v>
      </c>
      <c r="F123">
        <v>1</v>
      </c>
      <c r="G123">
        <v>29</v>
      </c>
      <c r="H123">
        <v>3</v>
      </c>
      <c r="I123" t="s">
        <v>149</v>
      </c>
      <c r="K123" t="s">
        <v>150</v>
      </c>
      <c r="L123">
        <v>1348</v>
      </c>
      <c r="N123">
        <v>1009</v>
      </c>
      <c r="O123" t="s">
        <v>151</v>
      </c>
      <c r="P123" t="s">
        <v>151</v>
      </c>
      <c r="Q123">
        <v>1000</v>
      </c>
      <c r="X123">
        <v>0.12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G123">
        <v>0.12</v>
      </c>
      <c r="AH123">
        <v>3</v>
      </c>
      <c r="AI123">
        <v>-1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>
      <c r="A124">
        <f>ROW(Source!A530)</f>
        <v>530</v>
      </c>
      <c r="B124">
        <v>52146202</v>
      </c>
      <c r="C124">
        <v>52144235</v>
      </c>
      <c r="D124">
        <v>51778525</v>
      </c>
      <c r="E124">
        <v>1</v>
      </c>
      <c r="F124">
        <v>1</v>
      </c>
      <c r="G124">
        <v>29</v>
      </c>
      <c r="H124">
        <v>2</v>
      </c>
      <c r="I124" t="s">
        <v>277</v>
      </c>
      <c r="J124" t="s">
        <v>278</v>
      </c>
      <c r="K124" t="s">
        <v>279</v>
      </c>
      <c r="L124">
        <v>1368</v>
      </c>
      <c r="N124">
        <v>1011</v>
      </c>
      <c r="O124" t="s">
        <v>250</v>
      </c>
      <c r="P124" t="s">
        <v>250</v>
      </c>
      <c r="Q124">
        <v>1</v>
      </c>
      <c r="X124">
        <v>0.02</v>
      </c>
      <c r="Y124">
        <v>0</v>
      </c>
      <c r="Z124">
        <v>1070.1199999999999</v>
      </c>
      <c r="AA124">
        <v>332.66</v>
      </c>
      <c r="AB124">
        <v>0</v>
      </c>
      <c r="AC124">
        <v>0</v>
      </c>
      <c r="AD124">
        <v>1</v>
      </c>
      <c r="AE124">
        <v>0</v>
      </c>
      <c r="AG124">
        <v>0.02</v>
      </c>
      <c r="AH124">
        <v>3</v>
      </c>
      <c r="AI124">
        <v>-1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>
      <c r="A125">
        <f>ROW(Source!A530)</f>
        <v>530</v>
      </c>
      <c r="B125">
        <v>52146203</v>
      </c>
      <c r="C125">
        <v>52144235</v>
      </c>
      <c r="D125">
        <v>51778526</v>
      </c>
      <c r="E125">
        <v>1</v>
      </c>
      <c r="F125">
        <v>1</v>
      </c>
      <c r="G125">
        <v>29</v>
      </c>
      <c r="H125">
        <v>2</v>
      </c>
      <c r="I125" t="s">
        <v>280</v>
      </c>
      <c r="J125" t="s">
        <v>281</v>
      </c>
      <c r="K125" t="s">
        <v>282</v>
      </c>
      <c r="L125">
        <v>1368</v>
      </c>
      <c r="N125">
        <v>1011</v>
      </c>
      <c r="O125" t="s">
        <v>250</v>
      </c>
      <c r="P125" t="s">
        <v>250</v>
      </c>
      <c r="Q125">
        <v>1</v>
      </c>
      <c r="X125">
        <v>1.7999999999999999E-2</v>
      </c>
      <c r="Y125">
        <v>0</v>
      </c>
      <c r="Z125">
        <v>1080.76</v>
      </c>
      <c r="AA125">
        <v>332.99</v>
      </c>
      <c r="AB125">
        <v>0</v>
      </c>
      <c r="AC125">
        <v>0</v>
      </c>
      <c r="AD125">
        <v>1</v>
      </c>
      <c r="AE125">
        <v>0</v>
      </c>
      <c r="AG125">
        <v>1.7999999999999999E-2</v>
      </c>
      <c r="AH125">
        <v>3</v>
      </c>
      <c r="AI125">
        <v>-1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>
      <c r="A126">
        <f>ROW(Source!A531)</f>
        <v>531</v>
      </c>
      <c r="B126">
        <v>52146204</v>
      </c>
      <c r="C126">
        <v>52144240</v>
      </c>
      <c r="D126">
        <v>51778525</v>
      </c>
      <c r="E126">
        <v>1</v>
      </c>
      <c r="F126">
        <v>1</v>
      </c>
      <c r="G126">
        <v>29</v>
      </c>
      <c r="H126">
        <v>2</v>
      </c>
      <c r="I126" t="s">
        <v>277</v>
      </c>
      <c r="J126" t="s">
        <v>278</v>
      </c>
      <c r="K126" t="s">
        <v>279</v>
      </c>
      <c r="L126">
        <v>1368</v>
      </c>
      <c r="N126">
        <v>1011</v>
      </c>
      <c r="O126" t="s">
        <v>250</v>
      </c>
      <c r="P126" t="s">
        <v>250</v>
      </c>
      <c r="Q126">
        <v>1</v>
      </c>
      <c r="X126">
        <v>0.01</v>
      </c>
      <c r="Y126">
        <v>0</v>
      </c>
      <c r="Z126">
        <v>1070.1199999999999</v>
      </c>
      <c r="AA126">
        <v>332.66</v>
      </c>
      <c r="AB126">
        <v>0</v>
      </c>
      <c r="AC126">
        <v>0</v>
      </c>
      <c r="AD126">
        <v>1</v>
      </c>
      <c r="AE126">
        <v>0</v>
      </c>
      <c r="AF126" t="s">
        <v>161</v>
      </c>
      <c r="AG126">
        <v>0.51</v>
      </c>
      <c r="AH126">
        <v>3</v>
      </c>
      <c r="AI126">
        <v>-1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>
      <c r="A127">
        <f>ROW(Source!A531)</f>
        <v>531</v>
      </c>
      <c r="B127">
        <v>52146205</v>
      </c>
      <c r="C127">
        <v>52144240</v>
      </c>
      <c r="D127">
        <v>51778526</v>
      </c>
      <c r="E127">
        <v>1</v>
      </c>
      <c r="F127">
        <v>1</v>
      </c>
      <c r="G127">
        <v>29</v>
      </c>
      <c r="H127">
        <v>2</v>
      </c>
      <c r="I127" t="s">
        <v>280</v>
      </c>
      <c r="J127" t="s">
        <v>281</v>
      </c>
      <c r="K127" t="s">
        <v>282</v>
      </c>
      <c r="L127">
        <v>1368</v>
      </c>
      <c r="N127">
        <v>1011</v>
      </c>
      <c r="O127" t="s">
        <v>250</v>
      </c>
      <c r="P127" t="s">
        <v>250</v>
      </c>
      <c r="Q127">
        <v>1</v>
      </c>
      <c r="X127">
        <v>8.0000000000000002E-3</v>
      </c>
      <c r="Y127">
        <v>0</v>
      </c>
      <c r="Z127">
        <v>1080.76</v>
      </c>
      <c r="AA127">
        <v>332.99</v>
      </c>
      <c r="AB127">
        <v>0</v>
      </c>
      <c r="AC127">
        <v>0</v>
      </c>
      <c r="AD127">
        <v>1</v>
      </c>
      <c r="AE127">
        <v>0</v>
      </c>
      <c r="AF127" t="s">
        <v>161</v>
      </c>
      <c r="AG127">
        <v>0.40799999999999997</v>
      </c>
      <c r="AH127">
        <v>3</v>
      </c>
      <c r="AI127">
        <v>-1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>
      <c r="A128">
        <f>ROW(Source!A571)</f>
        <v>571</v>
      </c>
      <c r="B128">
        <v>52146206</v>
      </c>
      <c r="C128">
        <v>52144245</v>
      </c>
      <c r="D128">
        <v>51776802</v>
      </c>
      <c r="E128">
        <v>29</v>
      </c>
      <c r="F128">
        <v>1</v>
      </c>
      <c r="G128">
        <v>29</v>
      </c>
      <c r="H128">
        <v>1</v>
      </c>
      <c r="I128" t="s">
        <v>244</v>
      </c>
      <c r="K128" t="s">
        <v>245</v>
      </c>
      <c r="L128">
        <v>1191</v>
      </c>
      <c r="N128">
        <v>1013</v>
      </c>
      <c r="O128" t="s">
        <v>246</v>
      </c>
      <c r="P128" t="s">
        <v>246</v>
      </c>
      <c r="Q128">
        <v>1</v>
      </c>
      <c r="X128">
        <v>0.66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G128">
        <v>0.66</v>
      </c>
      <c r="AH128">
        <v>3</v>
      </c>
      <c r="AI128">
        <v>-1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>
      <c r="A129">
        <f>ROW(Source!A571)</f>
        <v>571</v>
      </c>
      <c r="B129">
        <v>52146207</v>
      </c>
      <c r="C129">
        <v>52144245</v>
      </c>
      <c r="D129">
        <v>51778070</v>
      </c>
      <c r="E129">
        <v>1</v>
      </c>
      <c r="F129">
        <v>1</v>
      </c>
      <c r="G129">
        <v>29</v>
      </c>
      <c r="H129">
        <v>2</v>
      </c>
      <c r="I129" t="s">
        <v>247</v>
      </c>
      <c r="J129" t="s">
        <v>248</v>
      </c>
      <c r="K129" t="s">
        <v>249</v>
      </c>
      <c r="L129">
        <v>1368</v>
      </c>
      <c r="N129">
        <v>1011</v>
      </c>
      <c r="O129" t="s">
        <v>250</v>
      </c>
      <c r="P129" t="s">
        <v>250</v>
      </c>
      <c r="Q129">
        <v>1</v>
      </c>
      <c r="X129">
        <v>0.13200000000000001</v>
      </c>
      <c r="Y129">
        <v>0</v>
      </c>
      <c r="Z129">
        <v>493.52</v>
      </c>
      <c r="AA129">
        <v>377.79</v>
      </c>
      <c r="AB129">
        <v>0</v>
      </c>
      <c r="AC129">
        <v>0</v>
      </c>
      <c r="AD129">
        <v>1</v>
      </c>
      <c r="AE129">
        <v>0</v>
      </c>
      <c r="AG129">
        <v>0.13200000000000001</v>
      </c>
      <c r="AH129">
        <v>3</v>
      </c>
      <c r="AI129">
        <v>-1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>
      <c r="A130">
        <f>ROW(Source!A571)</f>
        <v>571</v>
      </c>
      <c r="B130">
        <v>52146208</v>
      </c>
      <c r="C130">
        <v>52144245</v>
      </c>
      <c r="D130">
        <v>51778536</v>
      </c>
      <c r="E130">
        <v>1</v>
      </c>
      <c r="F130">
        <v>1</v>
      </c>
      <c r="G130">
        <v>29</v>
      </c>
      <c r="H130">
        <v>2</v>
      </c>
      <c r="I130" t="s">
        <v>251</v>
      </c>
      <c r="J130" t="s">
        <v>252</v>
      </c>
      <c r="K130" t="s">
        <v>253</v>
      </c>
      <c r="L130">
        <v>1368</v>
      </c>
      <c r="N130">
        <v>1011</v>
      </c>
      <c r="O130" t="s">
        <v>250</v>
      </c>
      <c r="P130" t="s">
        <v>250</v>
      </c>
      <c r="Q130">
        <v>1</v>
      </c>
      <c r="X130">
        <v>0.05</v>
      </c>
      <c r="Y130">
        <v>0</v>
      </c>
      <c r="Z130">
        <v>1153.51</v>
      </c>
      <c r="AA130">
        <v>408.74</v>
      </c>
      <c r="AB130">
        <v>0</v>
      </c>
      <c r="AC130">
        <v>0</v>
      </c>
      <c r="AD130">
        <v>1</v>
      </c>
      <c r="AE130">
        <v>0</v>
      </c>
      <c r="AG130">
        <v>0.05</v>
      </c>
      <c r="AH130">
        <v>3</v>
      </c>
      <c r="AI130">
        <v>-1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>
      <c r="A131">
        <f>ROW(Source!A571)</f>
        <v>571</v>
      </c>
      <c r="B131">
        <v>52146209</v>
      </c>
      <c r="C131">
        <v>52144245</v>
      </c>
      <c r="D131">
        <v>51778599</v>
      </c>
      <c r="E131">
        <v>1</v>
      </c>
      <c r="F131">
        <v>1</v>
      </c>
      <c r="G131">
        <v>29</v>
      </c>
      <c r="H131">
        <v>2</v>
      </c>
      <c r="I131" t="s">
        <v>254</v>
      </c>
      <c r="J131" t="s">
        <v>255</v>
      </c>
      <c r="K131" t="s">
        <v>256</v>
      </c>
      <c r="L131">
        <v>1368</v>
      </c>
      <c r="N131">
        <v>1011</v>
      </c>
      <c r="O131" t="s">
        <v>250</v>
      </c>
      <c r="P131" t="s">
        <v>250</v>
      </c>
      <c r="Q131">
        <v>1</v>
      </c>
      <c r="X131">
        <v>0.13200000000000001</v>
      </c>
      <c r="Y131">
        <v>0</v>
      </c>
      <c r="Z131">
        <v>6.02</v>
      </c>
      <c r="AA131">
        <v>0.02</v>
      </c>
      <c r="AB131">
        <v>0</v>
      </c>
      <c r="AC131">
        <v>0</v>
      </c>
      <c r="AD131">
        <v>1</v>
      </c>
      <c r="AE131">
        <v>0</v>
      </c>
      <c r="AG131">
        <v>0.13200000000000001</v>
      </c>
      <c r="AH131">
        <v>3</v>
      </c>
      <c r="AI131">
        <v>-1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>
      <c r="A132">
        <f>ROW(Source!A571)</f>
        <v>571</v>
      </c>
      <c r="B132">
        <v>52146210</v>
      </c>
      <c r="C132">
        <v>52144245</v>
      </c>
      <c r="D132">
        <v>51777824</v>
      </c>
      <c r="E132">
        <v>1</v>
      </c>
      <c r="F132">
        <v>1</v>
      </c>
      <c r="G132">
        <v>29</v>
      </c>
      <c r="H132">
        <v>2</v>
      </c>
      <c r="I132" t="s">
        <v>283</v>
      </c>
      <c r="J132" t="s">
        <v>284</v>
      </c>
      <c r="K132" t="s">
        <v>285</v>
      </c>
      <c r="L132">
        <v>1368</v>
      </c>
      <c r="N132">
        <v>1011</v>
      </c>
      <c r="O132" t="s">
        <v>250</v>
      </c>
      <c r="P132" t="s">
        <v>250</v>
      </c>
      <c r="Q132">
        <v>1</v>
      </c>
      <c r="X132">
        <v>8.8999999999999996E-2</v>
      </c>
      <c r="Y132">
        <v>0</v>
      </c>
      <c r="Z132">
        <v>857.91</v>
      </c>
      <c r="AA132">
        <v>479.87</v>
      </c>
      <c r="AB132">
        <v>0</v>
      </c>
      <c r="AC132">
        <v>0</v>
      </c>
      <c r="AD132">
        <v>1</v>
      </c>
      <c r="AE132">
        <v>0</v>
      </c>
      <c r="AG132">
        <v>8.8999999999999996E-2</v>
      </c>
      <c r="AH132">
        <v>3</v>
      </c>
      <c r="AI132">
        <v>-1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>
      <c r="A133">
        <f>ROW(Source!A571)</f>
        <v>571</v>
      </c>
      <c r="B133">
        <v>52146211</v>
      </c>
      <c r="C133">
        <v>52144245</v>
      </c>
      <c r="D133">
        <v>51781597</v>
      </c>
      <c r="E133">
        <v>1</v>
      </c>
      <c r="F133">
        <v>1</v>
      </c>
      <c r="G133">
        <v>29</v>
      </c>
      <c r="H133">
        <v>3</v>
      </c>
      <c r="I133" t="s">
        <v>286</v>
      </c>
      <c r="J133" t="s">
        <v>287</v>
      </c>
      <c r="K133" t="s">
        <v>288</v>
      </c>
      <c r="L133">
        <v>1339</v>
      </c>
      <c r="N133">
        <v>1007</v>
      </c>
      <c r="O133" t="s">
        <v>269</v>
      </c>
      <c r="P133" t="s">
        <v>269</v>
      </c>
      <c r="Q133">
        <v>1</v>
      </c>
      <c r="X133">
        <v>5.8999999999999997E-2</v>
      </c>
      <c r="Y133">
        <v>3886.23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G133">
        <v>5.8999999999999997E-2</v>
      </c>
      <c r="AH133">
        <v>3</v>
      </c>
      <c r="AI133">
        <v>-1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>
      <c r="A134">
        <f>ROW(Source!A571)</f>
        <v>571</v>
      </c>
      <c r="B134">
        <v>52146212</v>
      </c>
      <c r="C134">
        <v>52144245</v>
      </c>
      <c r="D134">
        <v>51781706</v>
      </c>
      <c r="E134">
        <v>1</v>
      </c>
      <c r="F134">
        <v>1</v>
      </c>
      <c r="G134">
        <v>29</v>
      </c>
      <c r="H134">
        <v>3</v>
      </c>
      <c r="I134" t="s">
        <v>289</v>
      </c>
      <c r="J134" t="s">
        <v>290</v>
      </c>
      <c r="K134" t="s">
        <v>291</v>
      </c>
      <c r="L134">
        <v>1339</v>
      </c>
      <c r="N134">
        <v>1007</v>
      </c>
      <c r="O134" t="s">
        <v>269</v>
      </c>
      <c r="P134" t="s">
        <v>269</v>
      </c>
      <c r="Q134">
        <v>1</v>
      </c>
      <c r="X134">
        <v>5.9999999999999995E-4</v>
      </c>
      <c r="Y134">
        <v>3427.48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G134">
        <v>5.9999999999999995E-4</v>
      </c>
      <c r="AH134">
        <v>3</v>
      </c>
      <c r="AI134">
        <v>-1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>
      <c r="A135">
        <f>ROW(Source!A571)</f>
        <v>571</v>
      </c>
      <c r="B135">
        <v>52146213</v>
      </c>
      <c r="C135">
        <v>52144245</v>
      </c>
      <c r="D135">
        <v>51782454</v>
      </c>
      <c r="E135">
        <v>1</v>
      </c>
      <c r="F135">
        <v>1</v>
      </c>
      <c r="G135">
        <v>29</v>
      </c>
      <c r="H135">
        <v>3</v>
      </c>
      <c r="I135" t="s">
        <v>292</v>
      </c>
      <c r="J135" t="s">
        <v>293</v>
      </c>
      <c r="K135" t="s">
        <v>294</v>
      </c>
      <c r="L135">
        <v>1339</v>
      </c>
      <c r="N135">
        <v>1007</v>
      </c>
      <c r="O135" t="s">
        <v>269</v>
      </c>
      <c r="P135" t="s">
        <v>269</v>
      </c>
      <c r="Q135">
        <v>1</v>
      </c>
      <c r="X135">
        <v>4.36E-2</v>
      </c>
      <c r="Y135">
        <v>7871.69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G135">
        <v>4.36E-2</v>
      </c>
      <c r="AH135">
        <v>3</v>
      </c>
      <c r="AI135">
        <v>-1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>
      <c r="A136">
        <f>ROW(Source!A571)</f>
        <v>571</v>
      </c>
      <c r="B136">
        <v>52146214</v>
      </c>
      <c r="C136">
        <v>52144245</v>
      </c>
      <c r="D136">
        <v>51776804</v>
      </c>
      <c r="E136">
        <v>29</v>
      </c>
      <c r="F136">
        <v>1</v>
      </c>
      <c r="G136">
        <v>29</v>
      </c>
      <c r="H136">
        <v>3</v>
      </c>
      <c r="I136" t="s">
        <v>149</v>
      </c>
      <c r="K136" t="s">
        <v>150</v>
      </c>
      <c r="L136">
        <v>1348</v>
      </c>
      <c r="N136">
        <v>1009</v>
      </c>
      <c r="O136" t="s">
        <v>151</v>
      </c>
      <c r="P136" t="s">
        <v>151</v>
      </c>
      <c r="Q136">
        <v>1000</v>
      </c>
      <c r="X136">
        <v>0.246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G136">
        <v>0.246</v>
      </c>
      <c r="AH136">
        <v>3</v>
      </c>
      <c r="AI136">
        <v>-1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>
      <c r="A137">
        <f>ROW(Source!A573)</f>
        <v>573</v>
      </c>
      <c r="B137">
        <v>52146215</v>
      </c>
      <c r="C137">
        <v>52144265</v>
      </c>
      <c r="D137">
        <v>51778525</v>
      </c>
      <c r="E137">
        <v>1</v>
      </c>
      <c r="F137">
        <v>1</v>
      </c>
      <c r="G137">
        <v>29</v>
      </c>
      <c r="H137">
        <v>2</v>
      </c>
      <c r="I137" t="s">
        <v>277</v>
      </c>
      <c r="J137" t="s">
        <v>278</v>
      </c>
      <c r="K137" t="s">
        <v>279</v>
      </c>
      <c r="L137">
        <v>1368</v>
      </c>
      <c r="N137">
        <v>1011</v>
      </c>
      <c r="O137" t="s">
        <v>250</v>
      </c>
      <c r="P137" t="s">
        <v>250</v>
      </c>
      <c r="Q137">
        <v>1</v>
      </c>
      <c r="X137">
        <v>0.02</v>
      </c>
      <c r="Y137">
        <v>0</v>
      </c>
      <c r="Z137">
        <v>1070.1199999999999</v>
      </c>
      <c r="AA137">
        <v>332.66</v>
      </c>
      <c r="AB137">
        <v>0</v>
      </c>
      <c r="AC137">
        <v>0</v>
      </c>
      <c r="AD137">
        <v>1</v>
      </c>
      <c r="AE137">
        <v>0</v>
      </c>
      <c r="AG137">
        <v>0.02</v>
      </c>
      <c r="AH137">
        <v>3</v>
      </c>
      <c r="AI137">
        <v>-1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>
      <c r="A138">
        <f>ROW(Source!A573)</f>
        <v>573</v>
      </c>
      <c r="B138">
        <v>52146216</v>
      </c>
      <c r="C138">
        <v>52144265</v>
      </c>
      <c r="D138">
        <v>51778526</v>
      </c>
      <c r="E138">
        <v>1</v>
      </c>
      <c r="F138">
        <v>1</v>
      </c>
      <c r="G138">
        <v>29</v>
      </c>
      <c r="H138">
        <v>2</v>
      </c>
      <c r="I138" t="s">
        <v>280</v>
      </c>
      <c r="J138" t="s">
        <v>281</v>
      </c>
      <c r="K138" t="s">
        <v>282</v>
      </c>
      <c r="L138">
        <v>1368</v>
      </c>
      <c r="N138">
        <v>1011</v>
      </c>
      <c r="O138" t="s">
        <v>250</v>
      </c>
      <c r="P138" t="s">
        <v>250</v>
      </c>
      <c r="Q138">
        <v>1</v>
      </c>
      <c r="X138">
        <v>1.7999999999999999E-2</v>
      </c>
      <c r="Y138">
        <v>0</v>
      </c>
      <c r="Z138">
        <v>1080.76</v>
      </c>
      <c r="AA138">
        <v>332.99</v>
      </c>
      <c r="AB138">
        <v>0</v>
      </c>
      <c r="AC138">
        <v>0</v>
      </c>
      <c r="AD138">
        <v>1</v>
      </c>
      <c r="AE138">
        <v>0</v>
      </c>
      <c r="AG138">
        <v>1.7999999999999999E-2</v>
      </c>
      <c r="AH138">
        <v>3</v>
      </c>
      <c r="AI138">
        <v>-1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>
      <c r="A139">
        <f>ROW(Source!A574)</f>
        <v>574</v>
      </c>
      <c r="B139">
        <v>52146217</v>
      </c>
      <c r="C139">
        <v>52144270</v>
      </c>
      <c r="D139">
        <v>51778525</v>
      </c>
      <c r="E139">
        <v>1</v>
      </c>
      <c r="F139">
        <v>1</v>
      </c>
      <c r="G139">
        <v>29</v>
      </c>
      <c r="H139">
        <v>2</v>
      </c>
      <c r="I139" t="s">
        <v>277</v>
      </c>
      <c r="J139" t="s">
        <v>278</v>
      </c>
      <c r="K139" t="s">
        <v>279</v>
      </c>
      <c r="L139">
        <v>1368</v>
      </c>
      <c r="N139">
        <v>1011</v>
      </c>
      <c r="O139" t="s">
        <v>250</v>
      </c>
      <c r="P139" t="s">
        <v>250</v>
      </c>
      <c r="Q139">
        <v>1</v>
      </c>
      <c r="X139">
        <v>0.01</v>
      </c>
      <c r="Y139">
        <v>0</v>
      </c>
      <c r="Z139">
        <v>1070.1199999999999</v>
      </c>
      <c r="AA139">
        <v>332.66</v>
      </c>
      <c r="AB139">
        <v>0</v>
      </c>
      <c r="AC139">
        <v>0</v>
      </c>
      <c r="AD139">
        <v>1</v>
      </c>
      <c r="AE139">
        <v>0</v>
      </c>
      <c r="AF139" t="s">
        <v>161</v>
      </c>
      <c r="AG139">
        <v>0.51</v>
      </c>
      <c r="AH139">
        <v>3</v>
      </c>
      <c r="AI139">
        <v>-1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>
      <c r="A140">
        <f>ROW(Source!A574)</f>
        <v>574</v>
      </c>
      <c r="B140">
        <v>52146218</v>
      </c>
      <c r="C140">
        <v>52144270</v>
      </c>
      <c r="D140">
        <v>51778526</v>
      </c>
      <c r="E140">
        <v>1</v>
      </c>
      <c r="F140">
        <v>1</v>
      </c>
      <c r="G140">
        <v>29</v>
      </c>
      <c r="H140">
        <v>2</v>
      </c>
      <c r="I140" t="s">
        <v>280</v>
      </c>
      <c r="J140" t="s">
        <v>281</v>
      </c>
      <c r="K140" t="s">
        <v>282</v>
      </c>
      <c r="L140">
        <v>1368</v>
      </c>
      <c r="N140">
        <v>1011</v>
      </c>
      <c r="O140" t="s">
        <v>250</v>
      </c>
      <c r="P140" t="s">
        <v>250</v>
      </c>
      <c r="Q140">
        <v>1</v>
      </c>
      <c r="X140">
        <v>8.0000000000000002E-3</v>
      </c>
      <c r="Y140">
        <v>0</v>
      </c>
      <c r="Z140">
        <v>1080.76</v>
      </c>
      <c r="AA140">
        <v>332.99</v>
      </c>
      <c r="AB140">
        <v>0</v>
      </c>
      <c r="AC140">
        <v>0</v>
      </c>
      <c r="AD140">
        <v>1</v>
      </c>
      <c r="AE140">
        <v>0</v>
      </c>
      <c r="AF140" t="s">
        <v>161</v>
      </c>
      <c r="AG140">
        <v>0.40799999999999997</v>
      </c>
      <c r="AH140">
        <v>3</v>
      </c>
      <c r="AI140">
        <v>-1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>
      <c r="A141">
        <f>ROW(Source!A652)</f>
        <v>652</v>
      </c>
      <c r="B141">
        <v>52146219</v>
      </c>
      <c r="C141">
        <v>52144275</v>
      </c>
      <c r="D141">
        <v>51776802</v>
      </c>
      <c r="E141">
        <v>29</v>
      </c>
      <c r="F141">
        <v>1</v>
      </c>
      <c r="G141">
        <v>29</v>
      </c>
      <c r="H141">
        <v>1</v>
      </c>
      <c r="I141" t="s">
        <v>244</v>
      </c>
      <c r="K141" t="s">
        <v>245</v>
      </c>
      <c r="L141">
        <v>1191</v>
      </c>
      <c r="N141">
        <v>1013</v>
      </c>
      <c r="O141" t="s">
        <v>246</v>
      </c>
      <c r="P141" t="s">
        <v>246</v>
      </c>
      <c r="Q141">
        <v>1</v>
      </c>
      <c r="X141">
        <v>0.23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G141">
        <v>0.23</v>
      </c>
      <c r="AH141">
        <v>3</v>
      </c>
      <c r="AI141">
        <v>-1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>
      <c r="A142">
        <f>ROW(Source!A652)</f>
        <v>652</v>
      </c>
      <c r="B142">
        <v>52146220</v>
      </c>
      <c r="C142">
        <v>52144275</v>
      </c>
      <c r="D142">
        <v>51778070</v>
      </c>
      <c r="E142">
        <v>1</v>
      </c>
      <c r="F142">
        <v>1</v>
      </c>
      <c r="G142">
        <v>29</v>
      </c>
      <c r="H142">
        <v>2</v>
      </c>
      <c r="I142" t="s">
        <v>247</v>
      </c>
      <c r="J142" t="s">
        <v>248</v>
      </c>
      <c r="K142" t="s">
        <v>249</v>
      </c>
      <c r="L142">
        <v>1368</v>
      </c>
      <c r="N142">
        <v>1011</v>
      </c>
      <c r="O142" t="s">
        <v>250</v>
      </c>
      <c r="P142" t="s">
        <v>250</v>
      </c>
      <c r="Q142">
        <v>1</v>
      </c>
      <c r="X142">
        <v>3.6999999999999998E-2</v>
      </c>
      <c r="Y142">
        <v>0</v>
      </c>
      <c r="Z142">
        <v>493.52</v>
      </c>
      <c r="AA142">
        <v>377.79</v>
      </c>
      <c r="AB142">
        <v>0</v>
      </c>
      <c r="AC142">
        <v>0</v>
      </c>
      <c r="AD142">
        <v>1</v>
      </c>
      <c r="AE142">
        <v>0</v>
      </c>
      <c r="AG142">
        <v>3.6999999999999998E-2</v>
      </c>
      <c r="AH142">
        <v>3</v>
      </c>
      <c r="AI142">
        <v>-1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>
      <c r="A143">
        <f>ROW(Source!A652)</f>
        <v>652</v>
      </c>
      <c r="B143">
        <v>52146221</v>
      </c>
      <c r="C143">
        <v>52144275</v>
      </c>
      <c r="D143">
        <v>51778536</v>
      </c>
      <c r="E143">
        <v>1</v>
      </c>
      <c r="F143">
        <v>1</v>
      </c>
      <c r="G143">
        <v>29</v>
      </c>
      <c r="H143">
        <v>2</v>
      </c>
      <c r="I143" t="s">
        <v>251</v>
      </c>
      <c r="J143" t="s">
        <v>252</v>
      </c>
      <c r="K143" t="s">
        <v>253</v>
      </c>
      <c r="L143">
        <v>1368</v>
      </c>
      <c r="N143">
        <v>1011</v>
      </c>
      <c r="O143" t="s">
        <v>250</v>
      </c>
      <c r="P143" t="s">
        <v>250</v>
      </c>
      <c r="Q143">
        <v>1</v>
      </c>
      <c r="X143">
        <v>0.01</v>
      </c>
      <c r="Y143">
        <v>0</v>
      </c>
      <c r="Z143">
        <v>1153.51</v>
      </c>
      <c r="AA143">
        <v>408.74</v>
      </c>
      <c r="AB143">
        <v>0</v>
      </c>
      <c r="AC143">
        <v>0</v>
      </c>
      <c r="AD143">
        <v>1</v>
      </c>
      <c r="AE143">
        <v>0</v>
      </c>
      <c r="AG143">
        <v>0.01</v>
      </c>
      <c r="AH143">
        <v>3</v>
      </c>
      <c r="AI143">
        <v>-1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>
      <c r="A144">
        <f>ROW(Source!A652)</f>
        <v>652</v>
      </c>
      <c r="B144">
        <v>52146222</v>
      </c>
      <c r="C144">
        <v>52144275</v>
      </c>
      <c r="D144">
        <v>51778599</v>
      </c>
      <c r="E144">
        <v>1</v>
      </c>
      <c r="F144">
        <v>1</v>
      </c>
      <c r="G144">
        <v>29</v>
      </c>
      <c r="H144">
        <v>2</v>
      </c>
      <c r="I144" t="s">
        <v>254</v>
      </c>
      <c r="J144" t="s">
        <v>255</v>
      </c>
      <c r="K144" t="s">
        <v>256</v>
      </c>
      <c r="L144">
        <v>1368</v>
      </c>
      <c r="N144">
        <v>1011</v>
      </c>
      <c r="O144" t="s">
        <v>250</v>
      </c>
      <c r="P144" t="s">
        <v>250</v>
      </c>
      <c r="Q144">
        <v>1</v>
      </c>
      <c r="X144">
        <v>2.7E-2</v>
      </c>
      <c r="Y144">
        <v>0</v>
      </c>
      <c r="Z144">
        <v>6.02</v>
      </c>
      <c r="AA144">
        <v>0.02</v>
      </c>
      <c r="AB144">
        <v>0</v>
      </c>
      <c r="AC144">
        <v>0</v>
      </c>
      <c r="AD144">
        <v>1</v>
      </c>
      <c r="AE144">
        <v>0</v>
      </c>
      <c r="AG144">
        <v>2.7E-2</v>
      </c>
      <c r="AH144">
        <v>3</v>
      </c>
      <c r="AI144">
        <v>-1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>
      <c r="A145">
        <f>ROW(Source!A652)</f>
        <v>652</v>
      </c>
      <c r="B145">
        <v>52146223</v>
      </c>
      <c r="C145">
        <v>52144275</v>
      </c>
      <c r="D145">
        <v>51777904</v>
      </c>
      <c r="E145">
        <v>1</v>
      </c>
      <c r="F145">
        <v>1</v>
      </c>
      <c r="G145">
        <v>29</v>
      </c>
      <c r="H145">
        <v>2</v>
      </c>
      <c r="I145" t="s">
        <v>257</v>
      </c>
      <c r="J145" t="s">
        <v>258</v>
      </c>
      <c r="K145" t="s">
        <v>259</v>
      </c>
      <c r="L145">
        <v>1368</v>
      </c>
      <c r="N145">
        <v>1011</v>
      </c>
      <c r="O145" t="s">
        <v>250</v>
      </c>
      <c r="P145" t="s">
        <v>250</v>
      </c>
      <c r="Q145">
        <v>1</v>
      </c>
      <c r="X145">
        <v>0.04</v>
      </c>
      <c r="Y145">
        <v>0</v>
      </c>
      <c r="Z145">
        <v>951.19</v>
      </c>
      <c r="AA145">
        <v>416.58</v>
      </c>
      <c r="AB145">
        <v>0</v>
      </c>
      <c r="AC145">
        <v>0</v>
      </c>
      <c r="AD145">
        <v>1</v>
      </c>
      <c r="AE145">
        <v>0</v>
      </c>
      <c r="AG145">
        <v>0.04</v>
      </c>
      <c r="AH145">
        <v>3</v>
      </c>
      <c r="AI145">
        <v>-1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>
      <c r="A146">
        <f>ROW(Source!A652)</f>
        <v>652</v>
      </c>
      <c r="B146">
        <v>52146224</v>
      </c>
      <c r="C146">
        <v>52144275</v>
      </c>
      <c r="D146">
        <v>51777957</v>
      </c>
      <c r="E146">
        <v>1</v>
      </c>
      <c r="F146">
        <v>1</v>
      </c>
      <c r="G146">
        <v>29</v>
      </c>
      <c r="H146">
        <v>2</v>
      </c>
      <c r="I146" t="s">
        <v>260</v>
      </c>
      <c r="J146" t="s">
        <v>261</v>
      </c>
      <c r="K146" t="s">
        <v>262</v>
      </c>
      <c r="L146">
        <v>1368</v>
      </c>
      <c r="N146">
        <v>1011</v>
      </c>
      <c r="O146" t="s">
        <v>250</v>
      </c>
      <c r="P146" t="s">
        <v>250</v>
      </c>
      <c r="Q146">
        <v>1</v>
      </c>
      <c r="X146">
        <v>1.4E-2</v>
      </c>
      <c r="Y146">
        <v>0</v>
      </c>
      <c r="Z146">
        <v>1679.43</v>
      </c>
      <c r="AA146">
        <v>525.91</v>
      </c>
      <c r="AB146">
        <v>0</v>
      </c>
      <c r="AC146">
        <v>0</v>
      </c>
      <c r="AD146">
        <v>1</v>
      </c>
      <c r="AE146">
        <v>0</v>
      </c>
      <c r="AG146">
        <v>1.4E-2</v>
      </c>
      <c r="AH146">
        <v>3</v>
      </c>
      <c r="AI146">
        <v>-1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>
      <c r="A147">
        <f>ROW(Source!A652)</f>
        <v>652</v>
      </c>
      <c r="B147">
        <v>52146225</v>
      </c>
      <c r="C147">
        <v>52144275</v>
      </c>
      <c r="D147">
        <v>51778722</v>
      </c>
      <c r="E147">
        <v>1</v>
      </c>
      <c r="F147">
        <v>1</v>
      </c>
      <c r="G147">
        <v>29</v>
      </c>
      <c r="H147">
        <v>3</v>
      </c>
      <c r="I147" t="s">
        <v>263</v>
      </c>
      <c r="J147" t="s">
        <v>264</v>
      </c>
      <c r="K147" t="s">
        <v>265</v>
      </c>
      <c r="L147">
        <v>1348</v>
      </c>
      <c r="N147">
        <v>1009</v>
      </c>
      <c r="O147" t="s">
        <v>151</v>
      </c>
      <c r="P147" t="s">
        <v>151</v>
      </c>
      <c r="Q147">
        <v>1000</v>
      </c>
      <c r="X147">
        <v>8.0000000000000004E-4</v>
      </c>
      <c r="Y147">
        <v>34834.18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G147">
        <v>8.0000000000000004E-4</v>
      </c>
      <c r="AH147">
        <v>3</v>
      </c>
      <c r="AI147">
        <v>-1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>
      <c r="A148">
        <f>ROW(Source!A652)</f>
        <v>652</v>
      </c>
      <c r="B148">
        <v>52146226</v>
      </c>
      <c r="C148">
        <v>52144275</v>
      </c>
      <c r="D148">
        <v>51780660</v>
      </c>
      <c r="E148">
        <v>1</v>
      </c>
      <c r="F148">
        <v>1</v>
      </c>
      <c r="G148">
        <v>29</v>
      </c>
      <c r="H148">
        <v>3</v>
      </c>
      <c r="I148" t="s">
        <v>266</v>
      </c>
      <c r="J148" t="s">
        <v>267</v>
      </c>
      <c r="K148" t="s">
        <v>268</v>
      </c>
      <c r="L148">
        <v>1339</v>
      </c>
      <c r="N148">
        <v>1007</v>
      </c>
      <c r="O148" t="s">
        <v>269</v>
      </c>
      <c r="P148" t="s">
        <v>269</v>
      </c>
      <c r="Q148">
        <v>1</v>
      </c>
      <c r="X148">
        <v>3.2000000000000002E-3</v>
      </c>
      <c r="Y148">
        <v>36.31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G148">
        <v>3.2000000000000002E-3</v>
      </c>
      <c r="AH148">
        <v>3</v>
      </c>
      <c r="AI148">
        <v>-1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>
      <c r="A149">
        <f>ROW(Source!A652)</f>
        <v>652</v>
      </c>
      <c r="B149">
        <v>52146227</v>
      </c>
      <c r="C149">
        <v>52144275</v>
      </c>
      <c r="D149">
        <v>51780932</v>
      </c>
      <c r="E149">
        <v>1</v>
      </c>
      <c r="F149">
        <v>1</v>
      </c>
      <c r="G149">
        <v>29</v>
      </c>
      <c r="H149">
        <v>3</v>
      </c>
      <c r="I149" t="s">
        <v>270</v>
      </c>
      <c r="J149" t="s">
        <v>271</v>
      </c>
      <c r="K149" t="s">
        <v>272</v>
      </c>
      <c r="L149">
        <v>1354</v>
      </c>
      <c r="N149">
        <v>1010</v>
      </c>
      <c r="O149" t="s">
        <v>273</v>
      </c>
      <c r="P149" t="s">
        <v>273</v>
      </c>
      <c r="Q149">
        <v>1</v>
      </c>
      <c r="X149">
        <v>7.0000000000000007E-2</v>
      </c>
      <c r="Y149">
        <v>139.55000000000001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G149">
        <v>7.0000000000000007E-2</v>
      </c>
      <c r="AH149">
        <v>3</v>
      </c>
      <c r="AI149">
        <v>-1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>
      <c r="A150">
        <f>ROW(Source!A652)</f>
        <v>652</v>
      </c>
      <c r="B150">
        <v>52146228</v>
      </c>
      <c r="C150">
        <v>52144275</v>
      </c>
      <c r="D150">
        <v>51781842</v>
      </c>
      <c r="E150">
        <v>1</v>
      </c>
      <c r="F150">
        <v>1</v>
      </c>
      <c r="G150">
        <v>29</v>
      </c>
      <c r="H150">
        <v>3</v>
      </c>
      <c r="I150" t="s">
        <v>274</v>
      </c>
      <c r="J150" t="s">
        <v>275</v>
      </c>
      <c r="K150" t="s">
        <v>276</v>
      </c>
      <c r="L150">
        <v>1348</v>
      </c>
      <c r="N150">
        <v>1009</v>
      </c>
      <c r="O150" t="s">
        <v>151</v>
      </c>
      <c r="P150" t="s">
        <v>151</v>
      </c>
      <c r="Q150">
        <v>1000</v>
      </c>
      <c r="X150">
        <v>0.105</v>
      </c>
      <c r="Y150">
        <v>3247.49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G150">
        <v>0.105</v>
      </c>
      <c r="AH150">
        <v>3</v>
      </c>
      <c r="AI150">
        <v>-1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>
      <c r="A151">
        <f>ROW(Source!A652)</f>
        <v>652</v>
      </c>
      <c r="B151">
        <v>52146229</v>
      </c>
      <c r="C151">
        <v>52144275</v>
      </c>
      <c r="D151">
        <v>51776804</v>
      </c>
      <c r="E151">
        <v>29</v>
      </c>
      <c r="F151">
        <v>1</v>
      </c>
      <c r="G151">
        <v>29</v>
      </c>
      <c r="H151">
        <v>3</v>
      </c>
      <c r="I151" t="s">
        <v>149</v>
      </c>
      <c r="K151" t="s">
        <v>150</v>
      </c>
      <c r="L151">
        <v>1348</v>
      </c>
      <c r="N151">
        <v>1009</v>
      </c>
      <c r="O151" t="s">
        <v>151</v>
      </c>
      <c r="P151" t="s">
        <v>151</v>
      </c>
      <c r="Q151">
        <v>1000</v>
      </c>
      <c r="X151">
        <v>0.12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G151">
        <v>0.12</v>
      </c>
      <c r="AH151">
        <v>3</v>
      </c>
      <c r="AI151">
        <v>-1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>
      <c r="A152">
        <f>ROW(Source!A654)</f>
        <v>654</v>
      </c>
      <c r="B152">
        <v>52146230</v>
      </c>
      <c r="C152">
        <v>52144299</v>
      </c>
      <c r="D152">
        <v>51778525</v>
      </c>
      <c r="E152">
        <v>1</v>
      </c>
      <c r="F152">
        <v>1</v>
      </c>
      <c r="G152">
        <v>29</v>
      </c>
      <c r="H152">
        <v>2</v>
      </c>
      <c r="I152" t="s">
        <v>277</v>
      </c>
      <c r="J152" t="s">
        <v>278</v>
      </c>
      <c r="K152" t="s">
        <v>279</v>
      </c>
      <c r="L152">
        <v>1368</v>
      </c>
      <c r="N152">
        <v>1011</v>
      </c>
      <c r="O152" t="s">
        <v>250</v>
      </c>
      <c r="P152" t="s">
        <v>250</v>
      </c>
      <c r="Q152">
        <v>1</v>
      </c>
      <c r="X152">
        <v>0.02</v>
      </c>
      <c r="Y152">
        <v>0</v>
      </c>
      <c r="Z152">
        <v>1070.1199999999999</v>
      </c>
      <c r="AA152">
        <v>332.66</v>
      </c>
      <c r="AB152">
        <v>0</v>
      </c>
      <c r="AC152">
        <v>0</v>
      </c>
      <c r="AD152">
        <v>1</v>
      </c>
      <c r="AE152">
        <v>0</v>
      </c>
      <c r="AG152">
        <v>0.02</v>
      </c>
      <c r="AH152">
        <v>3</v>
      </c>
      <c r="AI152">
        <v>-1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>
      <c r="A153">
        <f>ROW(Source!A654)</f>
        <v>654</v>
      </c>
      <c r="B153">
        <v>52146231</v>
      </c>
      <c r="C153">
        <v>52144299</v>
      </c>
      <c r="D153">
        <v>51778526</v>
      </c>
      <c r="E153">
        <v>1</v>
      </c>
      <c r="F153">
        <v>1</v>
      </c>
      <c r="G153">
        <v>29</v>
      </c>
      <c r="H153">
        <v>2</v>
      </c>
      <c r="I153" t="s">
        <v>280</v>
      </c>
      <c r="J153" t="s">
        <v>281</v>
      </c>
      <c r="K153" t="s">
        <v>282</v>
      </c>
      <c r="L153">
        <v>1368</v>
      </c>
      <c r="N153">
        <v>1011</v>
      </c>
      <c r="O153" t="s">
        <v>250</v>
      </c>
      <c r="P153" t="s">
        <v>250</v>
      </c>
      <c r="Q153">
        <v>1</v>
      </c>
      <c r="X153">
        <v>1.7999999999999999E-2</v>
      </c>
      <c r="Y153">
        <v>0</v>
      </c>
      <c r="Z153">
        <v>1080.76</v>
      </c>
      <c r="AA153">
        <v>332.99</v>
      </c>
      <c r="AB153">
        <v>0</v>
      </c>
      <c r="AC153">
        <v>0</v>
      </c>
      <c r="AD153">
        <v>1</v>
      </c>
      <c r="AE153">
        <v>0</v>
      </c>
      <c r="AG153">
        <v>1.7999999999999999E-2</v>
      </c>
      <c r="AH153">
        <v>3</v>
      </c>
      <c r="AI153">
        <v>-1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>
      <c r="A154">
        <f>ROW(Source!A655)</f>
        <v>655</v>
      </c>
      <c r="B154">
        <v>52146232</v>
      </c>
      <c r="C154">
        <v>52144304</v>
      </c>
      <c r="D154">
        <v>51778525</v>
      </c>
      <c r="E154">
        <v>1</v>
      </c>
      <c r="F154">
        <v>1</v>
      </c>
      <c r="G154">
        <v>29</v>
      </c>
      <c r="H154">
        <v>2</v>
      </c>
      <c r="I154" t="s">
        <v>277</v>
      </c>
      <c r="J154" t="s">
        <v>278</v>
      </c>
      <c r="K154" t="s">
        <v>279</v>
      </c>
      <c r="L154">
        <v>1368</v>
      </c>
      <c r="N154">
        <v>1011</v>
      </c>
      <c r="O154" t="s">
        <v>250</v>
      </c>
      <c r="P154" t="s">
        <v>250</v>
      </c>
      <c r="Q154">
        <v>1</v>
      </c>
      <c r="X154">
        <v>0.01</v>
      </c>
      <c r="Y154">
        <v>0</v>
      </c>
      <c r="Z154">
        <v>1070.1199999999999</v>
      </c>
      <c r="AA154">
        <v>332.66</v>
      </c>
      <c r="AB154">
        <v>0</v>
      </c>
      <c r="AC154">
        <v>0</v>
      </c>
      <c r="AD154">
        <v>1</v>
      </c>
      <c r="AE154">
        <v>0</v>
      </c>
      <c r="AF154" t="s">
        <v>161</v>
      </c>
      <c r="AG154">
        <v>0.51</v>
      </c>
      <c r="AH154">
        <v>3</v>
      </c>
      <c r="AI154">
        <v>-1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>
      <c r="A155">
        <f>ROW(Source!A655)</f>
        <v>655</v>
      </c>
      <c r="B155">
        <v>52146233</v>
      </c>
      <c r="C155">
        <v>52144304</v>
      </c>
      <c r="D155">
        <v>51778526</v>
      </c>
      <c r="E155">
        <v>1</v>
      </c>
      <c r="F155">
        <v>1</v>
      </c>
      <c r="G155">
        <v>29</v>
      </c>
      <c r="H155">
        <v>2</v>
      </c>
      <c r="I155" t="s">
        <v>280</v>
      </c>
      <c r="J155" t="s">
        <v>281</v>
      </c>
      <c r="K155" t="s">
        <v>282</v>
      </c>
      <c r="L155">
        <v>1368</v>
      </c>
      <c r="N155">
        <v>1011</v>
      </c>
      <c r="O155" t="s">
        <v>250</v>
      </c>
      <c r="P155" t="s">
        <v>250</v>
      </c>
      <c r="Q155">
        <v>1</v>
      </c>
      <c r="X155">
        <v>8.0000000000000002E-3</v>
      </c>
      <c r="Y155">
        <v>0</v>
      </c>
      <c r="Z155">
        <v>1080.76</v>
      </c>
      <c r="AA155">
        <v>332.99</v>
      </c>
      <c r="AB155">
        <v>0</v>
      </c>
      <c r="AC155">
        <v>0</v>
      </c>
      <c r="AD155">
        <v>1</v>
      </c>
      <c r="AE155">
        <v>0</v>
      </c>
      <c r="AF155" t="s">
        <v>161</v>
      </c>
      <c r="AG155">
        <v>0.40799999999999997</v>
      </c>
      <c r="AH155">
        <v>3</v>
      </c>
      <c r="AI155">
        <v>-1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>
      <c r="A156">
        <f>ROW(Source!A695)</f>
        <v>695</v>
      </c>
      <c r="B156">
        <v>52146234</v>
      </c>
      <c r="C156">
        <v>52144309</v>
      </c>
      <c r="D156">
        <v>51776802</v>
      </c>
      <c r="E156">
        <v>29</v>
      </c>
      <c r="F156">
        <v>1</v>
      </c>
      <c r="G156">
        <v>29</v>
      </c>
      <c r="H156">
        <v>1</v>
      </c>
      <c r="I156" t="s">
        <v>244</v>
      </c>
      <c r="K156" t="s">
        <v>245</v>
      </c>
      <c r="L156">
        <v>1191</v>
      </c>
      <c r="N156">
        <v>1013</v>
      </c>
      <c r="O156" t="s">
        <v>246</v>
      </c>
      <c r="P156" t="s">
        <v>246</v>
      </c>
      <c r="Q156">
        <v>1</v>
      </c>
      <c r="X156">
        <v>0.66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G156">
        <v>0.66</v>
      </c>
      <c r="AH156">
        <v>3</v>
      </c>
      <c r="AI156">
        <v>-1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>
      <c r="A157">
        <f>ROW(Source!A695)</f>
        <v>695</v>
      </c>
      <c r="B157">
        <v>52146235</v>
      </c>
      <c r="C157">
        <v>52144309</v>
      </c>
      <c r="D157">
        <v>51778070</v>
      </c>
      <c r="E157">
        <v>1</v>
      </c>
      <c r="F157">
        <v>1</v>
      </c>
      <c r="G157">
        <v>29</v>
      </c>
      <c r="H157">
        <v>2</v>
      </c>
      <c r="I157" t="s">
        <v>247</v>
      </c>
      <c r="J157" t="s">
        <v>248</v>
      </c>
      <c r="K157" t="s">
        <v>249</v>
      </c>
      <c r="L157">
        <v>1368</v>
      </c>
      <c r="N157">
        <v>1011</v>
      </c>
      <c r="O157" t="s">
        <v>250</v>
      </c>
      <c r="P157" t="s">
        <v>250</v>
      </c>
      <c r="Q157">
        <v>1</v>
      </c>
      <c r="X157">
        <v>0.13200000000000001</v>
      </c>
      <c r="Y157">
        <v>0</v>
      </c>
      <c r="Z157">
        <v>493.52</v>
      </c>
      <c r="AA157">
        <v>377.79</v>
      </c>
      <c r="AB157">
        <v>0</v>
      </c>
      <c r="AC157">
        <v>0</v>
      </c>
      <c r="AD157">
        <v>1</v>
      </c>
      <c r="AE157">
        <v>0</v>
      </c>
      <c r="AG157">
        <v>0.13200000000000001</v>
      </c>
      <c r="AH157">
        <v>3</v>
      </c>
      <c r="AI157">
        <v>-1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>
      <c r="A158">
        <f>ROW(Source!A695)</f>
        <v>695</v>
      </c>
      <c r="B158">
        <v>52146236</v>
      </c>
      <c r="C158">
        <v>52144309</v>
      </c>
      <c r="D158">
        <v>51778536</v>
      </c>
      <c r="E158">
        <v>1</v>
      </c>
      <c r="F158">
        <v>1</v>
      </c>
      <c r="G158">
        <v>29</v>
      </c>
      <c r="H158">
        <v>2</v>
      </c>
      <c r="I158" t="s">
        <v>251</v>
      </c>
      <c r="J158" t="s">
        <v>252</v>
      </c>
      <c r="K158" t="s">
        <v>253</v>
      </c>
      <c r="L158">
        <v>1368</v>
      </c>
      <c r="N158">
        <v>1011</v>
      </c>
      <c r="O158" t="s">
        <v>250</v>
      </c>
      <c r="P158" t="s">
        <v>250</v>
      </c>
      <c r="Q158">
        <v>1</v>
      </c>
      <c r="X158">
        <v>0.05</v>
      </c>
      <c r="Y158">
        <v>0</v>
      </c>
      <c r="Z158">
        <v>1153.51</v>
      </c>
      <c r="AA158">
        <v>408.74</v>
      </c>
      <c r="AB158">
        <v>0</v>
      </c>
      <c r="AC158">
        <v>0</v>
      </c>
      <c r="AD158">
        <v>1</v>
      </c>
      <c r="AE158">
        <v>0</v>
      </c>
      <c r="AG158">
        <v>0.05</v>
      </c>
      <c r="AH158">
        <v>3</v>
      </c>
      <c r="AI158">
        <v>-1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>
      <c r="A159">
        <f>ROW(Source!A695)</f>
        <v>695</v>
      </c>
      <c r="B159">
        <v>52146237</v>
      </c>
      <c r="C159">
        <v>52144309</v>
      </c>
      <c r="D159">
        <v>51778599</v>
      </c>
      <c r="E159">
        <v>1</v>
      </c>
      <c r="F159">
        <v>1</v>
      </c>
      <c r="G159">
        <v>29</v>
      </c>
      <c r="H159">
        <v>2</v>
      </c>
      <c r="I159" t="s">
        <v>254</v>
      </c>
      <c r="J159" t="s">
        <v>255</v>
      </c>
      <c r="K159" t="s">
        <v>256</v>
      </c>
      <c r="L159">
        <v>1368</v>
      </c>
      <c r="N159">
        <v>1011</v>
      </c>
      <c r="O159" t="s">
        <v>250</v>
      </c>
      <c r="P159" t="s">
        <v>250</v>
      </c>
      <c r="Q159">
        <v>1</v>
      </c>
      <c r="X159">
        <v>0.13200000000000001</v>
      </c>
      <c r="Y159">
        <v>0</v>
      </c>
      <c r="Z159">
        <v>6.02</v>
      </c>
      <c r="AA159">
        <v>0.02</v>
      </c>
      <c r="AB159">
        <v>0</v>
      </c>
      <c r="AC159">
        <v>0</v>
      </c>
      <c r="AD159">
        <v>1</v>
      </c>
      <c r="AE159">
        <v>0</v>
      </c>
      <c r="AG159">
        <v>0.13200000000000001</v>
      </c>
      <c r="AH159">
        <v>3</v>
      </c>
      <c r="AI159">
        <v>-1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>
      <c r="A160">
        <f>ROW(Source!A695)</f>
        <v>695</v>
      </c>
      <c r="B160">
        <v>52146238</v>
      </c>
      <c r="C160">
        <v>52144309</v>
      </c>
      <c r="D160">
        <v>51777824</v>
      </c>
      <c r="E160">
        <v>1</v>
      </c>
      <c r="F160">
        <v>1</v>
      </c>
      <c r="G160">
        <v>29</v>
      </c>
      <c r="H160">
        <v>2</v>
      </c>
      <c r="I160" t="s">
        <v>283</v>
      </c>
      <c r="J160" t="s">
        <v>284</v>
      </c>
      <c r="K160" t="s">
        <v>285</v>
      </c>
      <c r="L160">
        <v>1368</v>
      </c>
      <c r="N160">
        <v>1011</v>
      </c>
      <c r="O160" t="s">
        <v>250</v>
      </c>
      <c r="P160" t="s">
        <v>250</v>
      </c>
      <c r="Q160">
        <v>1</v>
      </c>
      <c r="X160">
        <v>8.8999999999999996E-2</v>
      </c>
      <c r="Y160">
        <v>0</v>
      </c>
      <c r="Z160">
        <v>857.91</v>
      </c>
      <c r="AA160">
        <v>479.87</v>
      </c>
      <c r="AB160">
        <v>0</v>
      </c>
      <c r="AC160">
        <v>0</v>
      </c>
      <c r="AD160">
        <v>1</v>
      </c>
      <c r="AE160">
        <v>0</v>
      </c>
      <c r="AG160">
        <v>8.8999999999999996E-2</v>
      </c>
      <c r="AH160">
        <v>3</v>
      </c>
      <c r="AI160">
        <v>-1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>
      <c r="A161">
        <f>ROW(Source!A695)</f>
        <v>695</v>
      </c>
      <c r="B161">
        <v>52146239</v>
      </c>
      <c r="C161">
        <v>52144309</v>
      </c>
      <c r="D161">
        <v>51781597</v>
      </c>
      <c r="E161">
        <v>1</v>
      </c>
      <c r="F161">
        <v>1</v>
      </c>
      <c r="G161">
        <v>29</v>
      </c>
      <c r="H161">
        <v>3</v>
      </c>
      <c r="I161" t="s">
        <v>286</v>
      </c>
      <c r="J161" t="s">
        <v>287</v>
      </c>
      <c r="K161" t="s">
        <v>288</v>
      </c>
      <c r="L161">
        <v>1339</v>
      </c>
      <c r="N161">
        <v>1007</v>
      </c>
      <c r="O161" t="s">
        <v>269</v>
      </c>
      <c r="P161" t="s">
        <v>269</v>
      </c>
      <c r="Q161">
        <v>1</v>
      </c>
      <c r="X161">
        <v>5.8999999999999997E-2</v>
      </c>
      <c r="Y161">
        <v>3886.23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G161">
        <v>5.8999999999999997E-2</v>
      </c>
      <c r="AH161">
        <v>3</v>
      </c>
      <c r="AI161">
        <v>-1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>
      <c r="A162">
        <f>ROW(Source!A695)</f>
        <v>695</v>
      </c>
      <c r="B162">
        <v>52146240</v>
      </c>
      <c r="C162">
        <v>52144309</v>
      </c>
      <c r="D162">
        <v>51781706</v>
      </c>
      <c r="E162">
        <v>1</v>
      </c>
      <c r="F162">
        <v>1</v>
      </c>
      <c r="G162">
        <v>29</v>
      </c>
      <c r="H162">
        <v>3</v>
      </c>
      <c r="I162" t="s">
        <v>289</v>
      </c>
      <c r="J162" t="s">
        <v>290</v>
      </c>
      <c r="K162" t="s">
        <v>291</v>
      </c>
      <c r="L162">
        <v>1339</v>
      </c>
      <c r="N162">
        <v>1007</v>
      </c>
      <c r="O162" t="s">
        <v>269</v>
      </c>
      <c r="P162" t="s">
        <v>269</v>
      </c>
      <c r="Q162">
        <v>1</v>
      </c>
      <c r="X162">
        <v>5.9999999999999995E-4</v>
      </c>
      <c r="Y162">
        <v>3427.48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G162">
        <v>5.9999999999999995E-4</v>
      </c>
      <c r="AH162">
        <v>3</v>
      </c>
      <c r="AI162">
        <v>-1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>
      <c r="A163">
        <f>ROW(Source!A695)</f>
        <v>695</v>
      </c>
      <c r="B163">
        <v>52146241</v>
      </c>
      <c r="C163">
        <v>52144309</v>
      </c>
      <c r="D163">
        <v>51782454</v>
      </c>
      <c r="E163">
        <v>1</v>
      </c>
      <c r="F163">
        <v>1</v>
      </c>
      <c r="G163">
        <v>29</v>
      </c>
      <c r="H163">
        <v>3</v>
      </c>
      <c r="I163" t="s">
        <v>292</v>
      </c>
      <c r="J163" t="s">
        <v>293</v>
      </c>
      <c r="K163" t="s">
        <v>294</v>
      </c>
      <c r="L163">
        <v>1339</v>
      </c>
      <c r="N163">
        <v>1007</v>
      </c>
      <c r="O163" t="s">
        <v>269</v>
      </c>
      <c r="P163" t="s">
        <v>269</v>
      </c>
      <c r="Q163">
        <v>1</v>
      </c>
      <c r="X163">
        <v>4.36E-2</v>
      </c>
      <c r="Y163">
        <v>7871.69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G163">
        <v>4.36E-2</v>
      </c>
      <c r="AH163">
        <v>3</v>
      </c>
      <c r="AI163">
        <v>-1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>
      <c r="A164">
        <f>ROW(Source!A695)</f>
        <v>695</v>
      </c>
      <c r="B164">
        <v>52146242</v>
      </c>
      <c r="C164">
        <v>52144309</v>
      </c>
      <c r="D164">
        <v>51776804</v>
      </c>
      <c r="E164">
        <v>29</v>
      </c>
      <c r="F164">
        <v>1</v>
      </c>
      <c r="G164">
        <v>29</v>
      </c>
      <c r="H164">
        <v>3</v>
      </c>
      <c r="I164" t="s">
        <v>149</v>
      </c>
      <c r="K164" t="s">
        <v>150</v>
      </c>
      <c r="L164">
        <v>1348</v>
      </c>
      <c r="N164">
        <v>1009</v>
      </c>
      <c r="O164" t="s">
        <v>151</v>
      </c>
      <c r="P164" t="s">
        <v>151</v>
      </c>
      <c r="Q164">
        <v>1000</v>
      </c>
      <c r="X164">
        <v>0.246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G164">
        <v>0.246</v>
      </c>
      <c r="AH164">
        <v>3</v>
      </c>
      <c r="AI164">
        <v>-1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>
      <c r="A165">
        <f>ROW(Source!A697)</f>
        <v>697</v>
      </c>
      <c r="B165">
        <v>52146243</v>
      </c>
      <c r="C165">
        <v>52144329</v>
      </c>
      <c r="D165">
        <v>51778525</v>
      </c>
      <c r="E165">
        <v>1</v>
      </c>
      <c r="F165">
        <v>1</v>
      </c>
      <c r="G165">
        <v>29</v>
      </c>
      <c r="H165">
        <v>2</v>
      </c>
      <c r="I165" t="s">
        <v>277</v>
      </c>
      <c r="J165" t="s">
        <v>278</v>
      </c>
      <c r="K165" t="s">
        <v>279</v>
      </c>
      <c r="L165">
        <v>1368</v>
      </c>
      <c r="N165">
        <v>1011</v>
      </c>
      <c r="O165" t="s">
        <v>250</v>
      </c>
      <c r="P165" t="s">
        <v>250</v>
      </c>
      <c r="Q165">
        <v>1</v>
      </c>
      <c r="X165">
        <v>0.02</v>
      </c>
      <c r="Y165">
        <v>0</v>
      </c>
      <c r="Z165">
        <v>1070.1199999999999</v>
      </c>
      <c r="AA165">
        <v>332.66</v>
      </c>
      <c r="AB165">
        <v>0</v>
      </c>
      <c r="AC165">
        <v>0</v>
      </c>
      <c r="AD165">
        <v>1</v>
      </c>
      <c r="AE165">
        <v>0</v>
      </c>
      <c r="AG165">
        <v>0.02</v>
      </c>
      <c r="AH165">
        <v>3</v>
      </c>
      <c r="AI165">
        <v>-1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>
      <c r="A166">
        <f>ROW(Source!A697)</f>
        <v>697</v>
      </c>
      <c r="B166">
        <v>52146244</v>
      </c>
      <c r="C166">
        <v>52144329</v>
      </c>
      <c r="D166">
        <v>51778526</v>
      </c>
      <c r="E166">
        <v>1</v>
      </c>
      <c r="F166">
        <v>1</v>
      </c>
      <c r="G166">
        <v>29</v>
      </c>
      <c r="H166">
        <v>2</v>
      </c>
      <c r="I166" t="s">
        <v>280</v>
      </c>
      <c r="J166" t="s">
        <v>281</v>
      </c>
      <c r="K166" t="s">
        <v>282</v>
      </c>
      <c r="L166">
        <v>1368</v>
      </c>
      <c r="N166">
        <v>1011</v>
      </c>
      <c r="O166" t="s">
        <v>250</v>
      </c>
      <c r="P166" t="s">
        <v>250</v>
      </c>
      <c r="Q166">
        <v>1</v>
      </c>
      <c r="X166">
        <v>1.7999999999999999E-2</v>
      </c>
      <c r="Y166">
        <v>0</v>
      </c>
      <c r="Z166">
        <v>1080.76</v>
      </c>
      <c r="AA166">
        <v>332.99</v>
      </c>
      <c r="AB166">
        <v>0</v>
      </c>
      <c r="AC166">
        <v>0</v>
      </c>
      <c r="AD166">
        <v>1</v>
      </c>
      <c r="AE166">
        <v>0</v>
      </c>
      <c r="AG166">
        <v>1.7999999999999999E-2</v>
      </c>
      <c r="AH166">
        <v>3</v>
      </c>
      <c r="AI166">
        <v>-1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>
      <c r="A167">
        <f>ROW(Source!A698)</f>
        <v>698</v>
      </c>
      <c r="B167">
        <v>52146245</v>
      </c>
      <c r="C167">
        <v>52144334</v>
      </c>
      <c r="D167">
        <v>51778525</v>
      </c>
      <c r="E167">
        <v>1</v>
      </c>
      <c r="F167">
        <v>1</v>
      </c>
      <c r="G167">
        <v>29</v>
      </c>
      <c r="H167">
        <v>2</v>
      </c>
      <c r="I167" t="s">
        <v>277</v>
      </c>
      <c r="J167" t="s">
        <v>278</v>
      </c>
      <c r="K167" t="s">
        <v>279</v>
      </c>
      <c r="L167">
        <v>1368</v>
      </c>
      <c r="N167">
        <v>1011</v>
      </c>
      <c r="O167" t="s">
        <v>250</v>
      </c>
      <c r="P167" t="s">
        <v>250</v>
      </c>
      <c r="Q167">
        <v>1</v>
      </c>
      <c r="X167">
        <v>0.01</v>
      </c>
      <c r="Y167">
        <v>0</v>
      </c>
      <c r="Z167">
        <v>1070.1199999999999</v>
      </c>
      <c r="AA167">
        <v>332.66</v>
      </c>
      <c r="AB167">
        <v>0</v>
      </c>
      <c r="AC167">
        <v>0</v>
      </c>
      <c r="AD167">
        <v>1</v>
      </c>
      <c r="AE167">
        <v>0</v>
      </c>
      <c r="AF167" t="s">
        <v>161</v>
      </c>
      <c r="AG167">
        <v>0.51</v>
      </c>
      <c r="AH167">
        <v>3</v>
      </c>
      <c r="AI167">
        <v>-1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>
      <c r="A168">
        <f>ROW(Source!A698)</f>
        <v>698</v>
      </c>
      <c r="B168">
        <v>52146246</v>
      </c>
      <c r="C168">
        <v>52144334</v>
      </c>
      <c r="D168">
        <v>51778526</v>
      </c>
      <c r="E168">
        <v>1</v>
      </c>
      <c r="F168">
        <v>1</v>
      </c>
      <c r="G168">
        <v>29</v>
      </c>
      <c r="H168">
        <v>2</v>
      </c>
      <c r="I168" t="s">
        <v>280</v>
      </c>
      <c r="J168" t="s">
        <v>281</v>
      </c>
      <c r="K168" t="s">
        <v>282</v>
      </c>
      <c r="L168">
        <v>1368</v>
      </c>
      <c r="N168">
        <v>1011</v>
      </c>
      <c r="O168" t="s">
        <v>250</v>
      </c>
      <c r="P168" t="s">
        <v>250</v>
      </c>
      <c r="Q168">
        <v>1</v>
      </c>
      <c r="X168">
        <v>8.0000000000000002E-3</v>
      </c>
      <c r="Y168">
        <v>0</v>
      </c>
      <c r="Z168">
        <v>1080.76</v>
      </c>
      <c r="AA168">
        <v>332.99</v>
      </c>
      <c r="AB168">
        <v>0</v>
      </c>
      <c r="AC168">
        <v>0</v>
      </c>
      <c r="AD168">
        <v>1</v>
      </c>
      <c r="AE168">
        <v>0</v>
      </c>
      <c r="AF168" t="s">
        <v>161</v>
      </c>
      <c r="AG168">
        <v>0.40799999999999997</v>
      </c>
      <c r="AH168">
        <v>3</v>
      </c>
      <c r="AI168">
        <v>-1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>
      <c r="A169">
        <f>ROW(Source!A776)</f>
        <v>776</v>
      </c>
      <c r="B169">
        <v>52146630</v>
      </c>
      <c r="C169">
        <v>52146628</v>
      </c>
      <c r="D169">
        <v>51776802</v>
      </c>
      <c r="E169">
        <v>29</v>
      </c>
      <c r="F169">
        <v>1</v>
      </c>
      <c r="G169">
        <v>29</v>
      </c>
      <c r="H169">
        <v>1</v>
      </c>
      <c r="I169" t="s">
        <v>244</v>
      </c>
      <c r="K169" t="s">
        <v>245</v>
      </c>
      <c r="L169">
        <v>1191</v>
      </c>
      <c r="N169">
        <v>1013</v>
      </c>
      <c r="O169" t="s">
        <v>246</v>
      </c>
      <c r="P169" t="s">
        <v>246</v>
      </c>
      <c r="Q169">
        <v>1</v>
      </c>
      <c r="X169">
        <v>0.23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G169">
        <v>0.23</v>
      </c>
      <c r="AH169">
        <v>3</v>
      </c>
      <c r="AI169">
        <v>-1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>
      <c r="A170">
        <f>ROW(Source!A776)</f>
        <v>776</v>
      </c>
      <c r="B170">
        <v>52146631</v>
      </c>
      <c r="C170">
        <v>52146628</v>
      </c>
      <c r="D170">
        <v>51778070</v>
      </c>
      <c r="E170">
        <v>1</v>
      </c>
      <c r="F170">
        <v>1</v>
      </c>
      <c r="G170">
        <v>29</v>
      </c>
      <c r="H170">
        <v>2</v>
      </c>
      <c r="I170" t="s">
        <v>247</v>
      </c>
      <c r="J170" t="s">
        <v>248</v>
      </c>
      <c r="K170" t="s">
        <v>249</v>
      </c>
      <c r="L170">
        <v>1368</v>
      </c>
      <c r="N170">
        <v>1011</v>
      </c>
      <c r="O170" t="s">
        <v>250</v>
      </c>
      <c r="P170" t="s">
        <v>250</v>
      </c>
      <c r="Q170">
        <v>1</v>
      </c>
      <c r="X170">
        <v>3.6999999999999998E-2</v>
      </c>
      <c r="Y170">
        <v>0</v>
      </c>
      <c r="Z170">
        <v>493.52</v>
      </c>
      <c r="AA170">
        <v>377.79</v>
      </c>
      <c r="AB170">
        <v>0</v>
      </c>
      <c r="AC170">
        <v>0</v>
      </c>
      <c r="AD170">
        <v>1</v>
      </c>
      <c r="AE170">
        <v>0</v>
      </c>
      <c r="AG170">
        <v>3.6999999999999998E-2</v>
      </c>
      <c r="AH170">
        <v>3</v>
      </c>
      <c r="AI170">
        <v>-1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>
      <c r="A171">
        <f>ROW(Source!A776)</f>
        <v>776</v>
      </c>
      <c r="B171">
        <v>52146632</v>
      </c>
      <c r="C171">
        <v>52146628</v>
      </c>
      <c r="D171">
        <v>51778536</v>
      </c>
      <c r="E171">
        <v>1</v>
      </c>
      <c r="F171">
        <v>1</v>
      </c>
      <c r="G171">
        <v>29</v>
      </c>
      <c r="H171">
        <v>2</v>
      </c>
      <c r="I171" t="s">
        <v>251</v>
      </c>
      <c r="J171" t="s">
        <v>252</v>
      </c>
      <c r="K171" t="s">
        <v>253</v>
      </c>
      <c r="L171">
        <v>1368</v>
      </c>
      <c r="N171">
        <v>1011</v>
      </c>
      <c r="O171" t="s">
        <v>250</v>
      </c>
      <c r="P171" t="s">
        <v>250</v>
      </c>
      <c r="Q171">
        <v>1</v>
      </c>
      <c r="X171">
        <v>0.01</v>
      </c>
      <c r="Y171">
        <v>0</v>
      </c>
      <c r="Z171">
        <v>1153.51</v>
      </c>
      <c r="AA171">
        <v>408.74</v>
      </c>
      <c r="AB171">
        <v>0</v>
      </c>
      <c r="AC171">
        <v>0</v>
      </c>
      <c r="AD171">
        <v>1</v>
      </c>
      <c r="AE171">
        <v>0</v>
      </c>
      <c r="AG171">
        <v>0.01</v>
      </c>
      <c r="AH171">
        <v>3</v>
      </c>
      <c r="AI171">
        <v>-1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>
      <c r="A172">
        <f>ROW(Source!A776)</f>
        <v>776</v>
      </c>
      <c r="B172">
        <v>52146633</v>
      </c>
      <c r="C172">
        <v>52146628</v>
      </c>
      <c r="D172">
        <v>51778599</v>
      </c>
      <c r="E172">
        <v>1</v>
      </c>
      <c r="F172">
        <v>1</v>
      </c>
      <c r="G172">
        <v>29</v>
      </c>
      <c r="H172">
        <v>2</v>
      </c>
      <c r="I172" t="s">
        <v>254</v>
      </c>
      <c r="J172" t="s">
        <v>255</v>
      </c>
      <c r="K172" t="s">
        <v>256</v>
      </c>
      <c r="L172">
        <v>1368</v>
      </c>
      <c r="N172">
        <v>1011</v>
      </c>
      <c r="O172" t="s">
        <v>250</v>
      </c>
      <c r="P172" t="s">
        <v>250</v>
      </c>
      <c r="Q172">
        <v>1</v>
      </c>
      <c r="X172">
        <v>2.7E-2</v>
      </c>
      <c r="Y172">
        <v>0</v>
      </c>
      <c r="Z172">
        <v>6.02</v>
      </c>
      <c r="AA172">
        <v>0.02</v>
      </c>
      <c r="AB172">
        <v>0</v>
      </c>
      <c r="AC172">
        <v>0</v>
      </c>
      <c r="AD172">
        <v>1</v>
      </c>
      <c r="AE172">
        <v>0</v>
      </c>
      <c r="AG172">
        <v>2.7E-2</v>
      </c>
      <c r="AH172">
        <v>3</v>
      </c>
      <c r="AI172">
        <v>-1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>
      <c r="A173">
        <f>ROW(Source!A776)</f>
        <v>776</v>
      </c>
      <c r="B173">
        <v>52146634</v>
      </c>
      <c r="C173">
        <v>52146628</v>
      </c>
      <c r="D173">
        <v>51777904</v>
      </c>
      <c r="E173">
        <v>1</v>
      </c>
      <c r="F173">
        <v>1</v>
      </c>
      <c r="G173">
        <v>29</v>
      </c>
      <c r="H173">
        <v>2</v>
      </c>
      <c r="I173" t="s">
        <v>257</v>
      </c>
      <c r="J173" t="s">
        <v>258</v>
      </c>
      <c r="K173" t="s">
        <v>259</v>
      </c>
      <c r="L173">
        <v>1368</v>
      </c>
      <c r="N173">
        <v>1011</v>
      </c>
      <c r="O173" t="s">
        <v>250</v>
      </c>
      <c r="P173" t="s">
        <v>250</v>
      </c>
      <c r="Q173">
        <v>1</v>
      </c>
      <c r="X173">
        <v>0.04</v>
      </c>
      <c r="Y173">
        <v>0</v>
      </c>
      <c r="Z173">
        <v>951.19</v>
      </c>
      <c r="AA173">
        <v>416.58</v>
      </c>
      <c r="AB173">
        <v>0</v>
      </c>
      <c r="AC173">
        <v>0</v>
      </c>
      <c r="AD173">
        <v>1</v>
      </c>
      <c r="AE173">
        <v>0</v>
      </c>
      <c r="AG173">
        <v>0.04</v>
      </c>
      <c r="AH173">
        <v>3</v>
      </c>
      <c r="AI173">
        <v>-1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>
      <c r="A174">
        <f>ROW(Source!A776)</f>
        <v>776</v>
      </c>
      <c r="B174">
        <v>52146635</v>
      </c>
      <c r="C174">
        <v>52146628</v>
      </c>
      <c r="D174">
        <v>51777957</v>
      </c>
      <c r="E174">
        <v>1</v>
      </c>
      <c r="F174">
        <v>1</v>
      </c>
      <c r="G174">
        <v>29</v>
      </c>
      <c r="H174">
        <v>2</v>
      </c>
      <c r="I174" t="s">
        <v>260</v>
      </c>
      <c r="J174" t="s">
        <v>261</v>
      </c>
      <c r="K174" t="s">
        <v>262</v>
      </c>
      <c r="L174">
        <v>1368</v>
      </c>
      <c r="N174">
        <v>1011</v>
      </c>
      <c r="O174" t="s">
        <v>250</v>
      </c>
      <c r="P174" t="s">
        <v>250</v>
      </c>
      <c r="Q174">
        <v>1</v>
      </c>
      <c r="X174">
        <v>1.4E-2</v>
      </c>
      <c r="Y174">
        <v>0</v>
      </c>
      <c r="Z174">
        <v>1679.43</v>
      </c>
      <c r="AA174">
        <v>525.91</v>
      </c>
      <c r="AB174">
        <v>0</v>
      </c>
      <c r="AC174">
        <v>0</v>
      </c>
      <c r="AD174">
        <v>1</v>
      </c>
      <c r="AE174">
        <v>0</v>
      </c>
      <c r="AG174">
        <v>1.4E-2</v>
      </c>
      <c r="AH174">
        <v>3</v>
      </c>
      <c r="AI174">
        <v>-1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>
      <c r="A175">
        <f>ROW(Source!A776)</f>
        <v>776</v>
      </c>
      <c r="B175">
        <v>52146636</v>
      </c>
      <c r="C175">
        <v>52146628</v>
      </c>
      <c r="D175">
        <v>51778722</v>
      </c>
      <c r="E175">
        <v>1</v>
      </c>
      <c r="F175">
        <v>1</v>
      </c>
      <c r="G175">
        <v>29</v>
      </c>
      <c r="H175">
        <v>3</v>
      </c>
      <c r="I175" t="s">
        <v>263</v>
      </c>
      <c r="J175" t="s">
        <v>264</v>
      </c>
      <c r="K175" t="s">
        <v>265</v>
      </c>
      <c r="L175">
        <v>1348</v>
      </c>
      <c r="N175">
        <v>1009</v>
      </c>
      <c r="O175" t="s">
        <v>151</v>
      </c>
      <c r="P175" t="s">
        <v>151</v>
      </c>
      <c r="Q175">
        <v>1000</v>
      </c>
      <c r="X175">
        <v>8.0000000000000004E-4</v>
      </c>
      <c r="Y175">
        <v>34834.18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G175">
        <v>8.0000000000000004E-4</v>
      </c>
      <c r="AH175">
        <v>3</v>
      </c>
      <c r="AI175">
        <v>-1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>
      <c r="A176">
        <f>ROW(Source!A776)</f>
        <v>776</v>
      </c>
      <c r="B176">
        <v>52146637</v>
      </c>
      <c r="C176">
        <v>52146628</v>
      </c>
      <c r="D176">
        <v>51780660</v>
      </c>
      <c r="E176">
        <v>1</v>
      </c>
      <c r="F176">
        <v>1</v>
      </c>
      <c r="G176">
        <v>29</v>
      </c>
      <c r="H176">
        <v>3</v>
      </c>
      <c r="I176" t="s">
        <v>266</v>
      </c>
      <c r="J176" t="s">
        <v>267</v>
      </c>
      <c r="K176" t="s">
        <v>268</v>
      </c>
      <c r="L176">
        <v>1339</v>
      </c>
      <c r="N176">
        <v>1007</v>
      </c>
      <c r="O176" t="s">
        <v>269</v>
      </c>
      <c r="P176" t="s">
        <v>269</v>
      </c>
      <c r="Q176">
        <v>1</v>
      </c>
      <c r="X176">
        <v>3.2000000000000002E-3</v>
      </c>
      <c r="Y176">
        <v>36.31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G176">
        <v>3.2000000000000002E-3</v>
      </c>
      <c r="AH176">
        <v>3</v>
      </c>
      <c r="AI176">
        <v>-1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>
      <c r="A177">
        <f>ROW(Source!A776)</f>
        <v>776</v>
      </c>
      <c r="B177">
        <v>52146638</v>
      </c>
      <c r="C177">
        <v>52146628</v>
      </c>
      <c r="D177">
        <v>51780932</v>
      </c>
      <c r="E177">
        <v>1</v>
      </c>
      <c r="F177">
        <v>1</v>
      </c>
      <c r="G177">
        <v>29</v>
      </c>
      <c r="H177">
        <v>3</v>
      </c>
      <c r="I177" t="s">
        <v>270</v>
      </c>
      <c r="J177" t="s">
        <v>271</v>
      </c>
      <c r="K177" t="s">
        <v>272</v>
      </c>
      <c r="L177">
        <v>1354</v>
      </c>
      <c r="N177">
        <v>1010</v>
      </c>
      <c r="O177" t="s">
        <v>273</v>
      </c>
      <c r="P177" t="s">
        <v>273</v>
      </c>
      <c r="Q177">
        <v>1</v>
      </c>
      <c r="X177">
        <v>7.0000000000000007E-2</v>
      </c>
      <c r="Y177">
        <v>139.55000000000001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G177">
        <v>7.0000000000000007E-2</v>
      </c>
      <c r="AH177">
        <v>3</v>
      </c>
      <c r="AI177">
        <v>-1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>
      <c r="A178">
        <f>ROW(Source!A776)</f>
        <v>776</v>
      </c>
      <c r="B178">
        <v>52146639</v>
      </c>
      <c r="C178">
        <v>52146628</v>
      </c>
      <c r="D178">
        <v>51781842</v>
      </c>
      <c r="E178">
        <v>1</v>
      </c>
      <c r="F178">
        <v>1</v>
      </c>
      <c r="G178">
        <v>29</v>
      </c>
      <c r="H178">
        <v>3</v>
      </c>
      <c r="I178" t="s">
        <v>274</v>
      </c>
      <c r="J178" t="s">
        <v>275</v>
      </c>
      <c r="K178" t="s">
        <v>276</v>
      </c>
      <c r="L178">
        <v>1348</v>
      </c>
      <c r="N178">
        <v>1009</v>
      </c>
      <c r="O178" t="s">
        <v>151</v>
      </c>
      <c r="P178" t="s">
        <v>151</v>
      </c>
      <c r="Q178">
        <v>1000</v>
      </c>
      <c r="X178">
        <v>0.105</v>
      </c>
      <c r="Y178">
        <v>3247.49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G178">
        <v>0.105</v>
      </c>
      <c r="AH178">
        <v>3</v>
      </c>
      <c r="AI178">
        <v>-1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>
      <c r="A179">
        <f>ROW(Source!A776)</f>
        <v>776</v>
      </c>
      <c r="B179">
        <v>52146640</v>
      </c>
      <c r="C179">
        <v>52146628</v>
      </c>
      <c r="D179">
        <v>51776804</v>
      </c>
      <c r="E179">
        <v>29</v>
      </c>
      <c r="F179">
        <v>1</v>
      </c>
      <c r="G179">
        <v>29</v>
      </c>
      <c r="H179">
        <v>3</v>
      </c>
      <c r="I179" t="s">
        <v>149</v>
      </c>
      <c r="K179" t="s">
        <v>150</v>
      </c>
      <c r="L179">
        <v>1348</v>
      </c>
      <c r="N179">
        <v>1009</v>
      </c>
      <c r="O179" t="s">
        <v>151</v>
      </c>
      <c r="P179" t="s">
        <v>151</v>
      </c>
      <c r="Q179">
        <v>1000</v>
      </c>
      <c r="X179">
        <v>0.12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G179">
        <v>0.12</v>
      </c>
      <c r="AH179">
        <v>2</v>
      </c>
      <c r="AI179">
        <v>52146629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>
      <c r="A180">
        <f>ROW(Source!A778)</f>
        <v>778</v>
      </c>
      <c r="B180">
        <v>52146643</v>
      </c>
      <c r="C180">
        <v>52146642</v>
      </c>
      <c r="D180">
        <v>51778525</v>
      </c>
      <c r="E180">
        <v>1</v>
      </c>
      <c r="F180">
        <v>1</v>
      </c>
      <c r="G180">
        <v>29</v>
      </c>
      <c r="H180">
        <v>2</v>
      </c>
      <c r="I180" t="s">
        <v>277</v>
      </c>
      <c r="J180" t="s">
        <v>278</v>
      </c>
      <c r="K180" t="s">
        <v>279</v>
      </c>
      <c r="L180">
        <v>1368</v>
      </c>
      <c r="N180">
        <v>1011</v>
      </c>
      <c r="O180" t="s">
        <v>250</v>
      </c>
      <c r="P180" t="s">
        <v>250</v>
      </c>
      <c r="Q180">
        <v>1</v>
      </c>
      <c r="X180">
        <v>0.02</v>
      </c>
      <c r="Y180">
        <v>0</v>
      </c>
      <c r="Z180">
        <v>1070.1199999999999</v>
      </c>
      <c r="AA180">
        <v>332.66</v>
      </c>
      <c r="AB180">
        <v>0</v>
      </c>
      <c r="AC180">
        <v>0</v>
      </c>
      <c r="AD180">
        <v>1</v>
      </c>
      <c r="AE180">
        <v>0</v>
      </c>
      <c r="AG180">
        <v>0.02</v>
      </c>
      <c r="AH180">
        <v>3</v>
      </c>
      <c r="AI180">
        <v>-1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>
      <c r="A181">
        <f>ROW(Source!A778)</f>
        <v>778</v>
      </c>
      <c r="B181">
        <v>52146644</v>
      </c>
      <c r="C181">
        <v>52146642</v>
      </c>
      <c r="D181">
        <v>51778526</v>
      </c>
      <c r="E181">
        <v>1</v>
      </c>
      <c r="F181">
        <v>1</v>
      </c>
      <c r="G181">
        <v>29</v>
      </c>
      <c r="H181">
        <v>2</v>
      </c>
      <c r="I181" t="s">
        <v>280</v>
      </c>
      <c r="J181" t="s">
        <v>281</v>
      </c>
      <c r="K181" t="s">
        <v>282</v>
      </c>
      <c r="L181">
        <v>1368</v>
      </c>
      <c r="N181">
        <v>1011</v>
      </c>
      <c r="O181" t="s">
        <v>250</v>
      </c>
      <c r="P181" t="s">
        <v>250</v>
      </c>
      <c r="Q181">
        <v>1</v>
      </c>
      <c r="X181">
        <v>1.7999999999999999E-2</v>
      </c>
      <c r="Y181">
        <v>0</v>
      </c>
      <c r="Z181">
        <v>1080.76</v>
      </c>
      <c r="AA181">
        <v>332.99</v>
      </c>
      <c r="AB181">
        <v>0</v>
      </c>
      <c r="AC181">
        <v>0</v>
      </c>
      <c r="AD181">
        <v>1</v>
      </c>
      <c r="AE181">
        <v>0</v>
      </c>
      <c r="AG181">
        <v>1.7999999999999999E-2</v>
      </c>
      <c r="AH181">
        <v>3</v>
      </c>
      <c r="AI181">
        <v>-1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>
      <c r="A182">
        <f>ROW(Source!A779)</f>
        <v>779</v>
      </c>
      <c r="B182">
        <v>52146646</v>
      </c>
      <c r="C182">
        <v>52146645</v>
      </c>
      <c r="D182">
        <v>51778525</v>
      </c>
      <c r="E182">
        <v>1</v>
      </c>
      <c r="F182">
        <v>1</v>
      </c>
      <c r="G182">
        <v>29</v>
      </c>
      <c r="H182">
        <v>2</v>
      </c>
      <c r="I182" t="s">
        <v>277</v>
      </c>
      <c r="J182" t="s">
        <v>278</v>
      </c>
      <c r="K182" t="s">
        <v>279</v>
      </c>
      <c r="L182">
        <v>1368</v>
      </c>
      <c r="N182">
        <v>1011</v>
      </c>
      <c r="O182" t="s">
        <v>250</v>
      </c>
      <c r="P182" t="s">
        <v>250</v>
      </c>
      <c r="Q182">
        <v>1</v>
      </c>
      <c r="X182">
        <v>26.01</v>
      </c>
      <c r="Y182">
        <v>0</v>
      </c>
      <c r="Z182">
        <v>1070.1199999999999</v>
      </c>
      <c r="AA182">
        <v>332.66</v>
      </c>
      <c r="AB182">
        <v>0</v>
      </c>
      <c r="AC182">
        <v>0</v>
      </c>
      <c r="AD182">
        <v>1</v>
      </c>
      <c r="AE182">
        <v>0</v>
      </c>
      <c r="AF182" t="s">
        <v>161</v>
      </c>
      <c r="AG182">
        <v>1326.51</v>
      </c>
      <c r="AH182">
        <v>3</v>
      </c>
      <c r="AI182">
        <v>-1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>
      <c r="A183">
        <f>ROW(Source!A779)</f>
        <v>779</v>
      </c>
      <c r="B183">
        <v>52146647</v>
      </c>
      <c r="C183">
        <v>52146645</v>
      </c>
      <c r="D183">
        <v>51778526</v>
      </c>
      <c r="E183">
        <v>1</v>
      </c>
      <c r="F183">
        <v>1</v>
      </c>
      <c r="G183">
        <v>29</v>
      </c>
      <c r="H183">
        <v>2</v>
      </c>
      <c r="I183" t="s">
        <v>280</v>
      </c>
      <c r="J183" t="s">
        <v>281</v>
      </c>
      <c r="K183" t="s">
        <v>282</v>
      </c>
      <c r="L183">
        <v>1368</v>
      </c>
      <c r="N183">
        <v>1011</v>
      </c>
      <c r="O183" t="s">
        <v>250</v>
      </c>
      <c r="P183" t="s">
        <v>250</v>
      </c>
      <c r="Q183">
        <v>1</v>
      </c>
      <c r="X183">
        <v>20.808</v>
      </c>
      <c r="Y183">
        <v>0</v>
      </c>
      <c r="Z183">
        <v>1080.76</v>
      </c>
      <c r="AA183">
        <v>332.99</v>
      </c>
      <c r="AB183">
        <v>0</v>
      </c>
      <c r="AC183">
        <v>0</v>
      </c>
      <c r="AD183">
        <v>1</v>
      </c>
      <c r="AE183">
        <v>0</v>
      </c>
      <c r="AF183" t="s">
        <v>161</v>
      </c>
      <c r="AG183">
        <v>1061.2080000000001</v>
      </c>
      <c r="AH183">
        <v>3</v>
      </c>
      <c r="AI183">
        <v>-1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>
      <c r="A184">
        <f>ROW(Source!A819)</f>
        <v>819</v>
      </c>
      <c r="B184">
        <v>52146612</v>
      </c>
      <c r="C184">
        <v>52146610</v>
      </c>
      <c r="D184">
        <v>51776802</v>
      </c>
      <c r="E184">
        <v>29</v>
      </c>
      <c r="F184">
        <v>1</v>
      </c>
      <c r="G184">
        <v>29</v>
      </c>
      <c r="H184">
        <v>1</v>
      </c>
      <c r="I184" t="s">
        <v>244</v>
      </c>
      <c r="K184" t="s">
        <v>245</v>
      </c>
      <c r="L184">
        <v>1191</v>
      </c>
      <c r="N184">
        <v>1013</v>
      </c>
      <c r="O184" t="s">
        <v>246</v>
      </c>
      <c r="P184" t="s">
        <v>246</v>
      </c>
      <c r="Q184">
        <v>1</v>
      </c>
      <c r="X184">
        <v>0.66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G184">
        <v>0.66</v>
      </c>
      <c r="AH184">
        <v>3</v>
      </c>
      <c r="AI184">
        <v>-1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>
      <c r="A185">
        <f>ROW(Source!A819)</f>
        <v>819</v>
      </c>
      <c r="B185">
        <v>52146613</v>
      </c>
      <c r="C185">
        <v>52146610</v>
      </c>
      <c r="D185">
        <v>51778070</v>
      </c>
      <c r="E185">
        <v>1</v>
      </c>
      <c r="F185">
        <v>1</v>
      </c>
      <c r="G185">
        <v>29</v>
      </c>
      <c r="H185">
        <v>2</v>
      </c>
      <c r="I185" t="s">
        <v>247</v>
      </c>
      <c r="J185" t="s">
        <v>248</v>
      </c>
      <c r="K185" t="s">
        <v>249</v>
      </c>
      <c r="L185">
        <v>1368</v>
      </c>
      <c r="N185">
        <v>1011</v>
      </c>
      <c r="O185" t="s">
        <v>250</v>
      </c>
      <c r="P185" t="s">
        <v>250</v>
      </c>
      <c r="Q185">
        <v>1</v>
      </c>
      <c r="X185">
        <v>0.13200000000000001</v>
      </c>
      <c r="Y185">
        <v>0</v>
      </c>
      <c r="Z185">
        <v>493.52</v>
      </c>
      <c r="AA185">
        <v>377.79</v>
      </c>
      <c r="AB185">
        <v>0</v>
      </c>
      <c r="AC185">
        <v>0</v>
      </c>
      <c r="AD185">
        <v>1</v>
      </c>
      <c r="AE185">
        <v>0</v>
      </c>
      <c r="AG185">
        <v>0.13200000000000001</v>
      </c>
      <c r="AH185">
        <v>3</v>
      </c>
      <c r="AI185">
        <v>-1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>
      <c r="A186">
        <f>ROW(Source!A819)</f>
        <v>819</v>
      </c>
      <c r="B186">
        <v>52146614</v>
      </c>
      <c r="C186">
        <v>52146610</v>
      </c>
      <c r="D186">
        <v>51778536</v>
      </c>
      <c r="E186">
        <v>1</v>
      </c>
      <c r="F186">
        <v>1</v>
      </c>
      <c r="G186">
        <v>29</v>
      </c>
      <c r="H186">
        <v>2</v>
      </c>
      <c r="I186" t="s">
        <v>251</v>
      </c>
      <c r="J186" t="s">
        <v>252</v>
      </c>
      <c r="K186" t="s">
        <v>253</v>
      </c>
      <c r="L186">
        <v>1368</v>
      </c>
      <c r="N186">
        <v>1011</v>
      </c>
      <c r="O186" t="s">
        <v>250</v>
      </c>
      <c r="P186" t="s">
        <v>250</v>
      </c>
      <c r="Q186">
        <v>1</v>
      </c>
      <c r="X186">
        <v>0.05</v>
      </c>
      <c r="Y186">
        <v>0</v>
      </c>
      <c r="Z186">
        <v>1153.51</v>
      </c>
      <c r="AA186">
        <v>408.74</v>
      </c>
      <c r="AB186">
        <v>0</v>
      </c>
      <c r="AC186">
        <v>0</v>
      </c>
      <c r="AD186">
        <v>1</v>
      </c>
      <c r="AE186">
        <v>0</v>
      </c>
      <c r="AG186">
        <v>0.05</v>
      </c>
      <c r="AH186">
        <v>3</v>
      </c>
      <c r="AI186">
        <v>-1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>
      <c r="A187">
        <f>ROW(Source!A819)</f>
        <v>819</v>
      </c>
      <c r="B187">
        <v>52146615</v>
      </c>
      <c r="C187">
        <v>52146610</v>
      </c>
      <c r="D187">
        <v>51778599</v>
      </c>
      <c r="E187">
        <v>1</v>
      </c>
      <c r="F187">
        <v>1</v>
      </c>
      <c r="G187">
        <v>29</v>
      </c>
      <c r="H187">
        <v>2</v>
      </c>
      <c r="I187" t="s">
        <v>254</v>
      </c>
      <c r="J187" t="s">
        <v>255</v>
      </c>
      <c r="K187" t="s">
        <v>256</v>
      </c>
      <c r="L187">
        <v>1368</v>
      </c>
      <c r="N187">
        <v>1011</v>
      </c>
      <c r="O187" t="s">
        <v>250</v>
      </c>
      <c r="P187" t="s">
        <v>250</v>
      </c>
      <c r="Q187">
        <v>1</v>
      </c>
      <c r="X187">
        <v>0.13200000000000001</v>
      </c>
      <c r="Y187">
        <v>0</v>
      </c>
      <c r="Z187">
        <v>6.02</v>
      </c>
      <c r="AA187">
        <v>0.02</v>
      </c>
      <c r="AB187">
        <v>0</v>
      </c>
      <c r="AC187">
        <v>0</v>
      </c>
      <c r="AD187">
        <v>1</v>
      </c>
      <c r="AE187">
        <v>0</v>
      </c>
      <c r="AG187">
        <v>0.13200000000000001</v>
      </c>
      <c r="AH187">
        <v>3</v>
      </c>
      <c r="AI187">
        <v>-1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>
      <c r="A188">
        <f>ROW(Source!A819)</f>
        <v>819</v>
      </c>
      <c r="B188">
        <v>52146616</v>
      </c>
      <c r="C188">
        <v>52146610</v>
      </c>
      <c r="D188">
        <v>51777824</v>
      </c>
      <c r="E188">
        <v>1</v>
      </c>
      <c r="F188">
        <v>1</v>
      </c>
      <c r="G188">
        <v>29</v>
      </c>
      <c r="H188">
        <v>2</v>
      </c>
      <c r="I188" t="s">
        <v>283</v>
      </c>
      <c r="J188" t="s">
        <v>284</v>
      </c>
      <c r="K188" t="s">
        <v>285</v>
      </c>
      <c r="L188">
        <v>1368</v>
      </c>
      <c r="N188">
        <v>1011</v>
      </c>
      <c r="O188" t="s">
        <v>250</v>
      </c>
      <c r="P188" t="s">
        <v>250</v>
      </c>
      <c r="Q188">
        <v>1</v>
      </c>
      <c r="X188">
        <v>8.8999999999999996E-2</v>
      </c>
      <c r="Y188">
        <v>0</v>
      </c>
      <c r="Z188">
        <v>857.91</v>
      </c>
      <c r="AA188">
        <v>479.87</v>
      </c>
      <c r="AB188">
        <v>0</v>
      </c>
      <c r="AC188">
        <v>0</v>
      </c>
      <c r="AD188">
        <v>1</v>
      </c>
      <c r="AE188">
        <v>0</v>
      </c>
      <c r="AG188">
        <v>8.8999999999999996E-2</v>
      </c>
      <c r="AH188">
        <v>3</v>
      </c>
      <c r="AI188">
        <v>-1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>
      <c r="A189">
        <f>ROW(Source!A819)</f>
        <v>819</v>
      </c>
      <c r="B189">
        <v>52146617</v>
      </c>
      <c r="C189">
        <v>52146610</v>
      </c>
      <c r="D189">
        <v>51781597</v>
      </c>
      <c r="E189">
        <v>1</v>
      </c>
      <c r="F189">
        <v>1</v>
      </c>
      <c r="G189">
        <v>29</v>
      </c>
      <c r="H189">
        <v>3</v>
      </c>
      <c r="I189" t="s">
        <v>286</v>
      </c>
      <c r="J189" t="s">
        <v>287</v>
      </c>
      <c r="K189" t="s">
        <v>288</v>
      </c>
      <c r="L189">
        <v>1339</v>
      </c>
      <c r="N189">
        <v>1007</v>
      </c>
      <c r="O189" t="s">
        <v>269</v>
      </c>
      <c r="P189" t="s">
        <v>269</v>
      </c>
      <c r="Q189">
        <v>1</v>
      </c>
      <c r="X189">
        <v>5.8999999999999997E-2</v>
      </c>
      <c r="Y189">
        <v>3886.23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G189">
        <v>5.8999999999999997E-2</v>
      </c>
      <c r="AH189">
        <v>3</v>
      </c>
      <c r="AI189">
        <v>-1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>
      <c r="A190">
        <f>ROW(Source!A819)</f>
        <v>819</v>
      </c>
      <c r="B190">
        <v>52146618</v>
      </c>
      <c r="C190">
        <v>52146610</v>
      </c>
      <c r="D190">
        <v>51781706</v>
      </c>
      <c r="E190">
        <v>1</v>
      </c>
      <c r="F190">
        <v>1</v>
      </c>
      <c r="G190">
        <v>29</v>
      </c>
      <c r="H190">
        <v>3</v>
      </c>
      <c r="I190" t="s">
        <v>289</v>
      </c>
      <c r="J190" t="s">
        <v>290</v>
      </c>
      <c r="K190" t="s">
        <v>291</v>
      </c>
      <c r="L190">
        <v>1339</v>
      </c>
      <c r="N190">
        <v>1007</v>
      </c>
      <c r="O190" t="s">
        <v>269</v>
      </c>
      <c r="P190" t="s">
        <v>269</v>
      </c>
      <c r="Q190">
        <v>1</v>
      </c>
      <c r="X190">
        <v>5.9999999999999995E-4</v>
      </c>
      <c r="Y190">
        <v>3427.48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G190">
        <v>5.9999999999999995E-4</v>
      </c>
      <c r="AH190">
        <v>3</v>
      </c>
      <c r="AI190">
        <v>-1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>
      <c r="A191">
        <f>ROW(Source!A819)</f>
        <v>819</v>
      </c>
      <c r="B191">
        <v>52146619</v>
      </c>
      <c r="C191">
        <v>52146610</v>
      </c>
      <c r="D191">
        <v>51782454</v>
      </c>
      <c r="E191">
        <v>1</v>
      </c>
      <c r="F191">
        <v>1</v>
      </c>
      <c r="G191">
        <v>29</v>
      </c>
      <c r="H191">
        <v>3</v>
      </c>
      <c r="I191" t="s">
        <v>292</v>
      </c>
      <c r="J191" t="s">
        <v>293</v>
      </c>
      <c r="K191" t="s">
        <v>294</v>
      </c>
      <c r="L191">
        <v>1339</v>
      </c>
      <c r="N191">
        <v>1007</v>
      </c>
      <c r="O191" t="s">
        <v>269</v>
      </c>
      <c r="P191" t="s">
        <v>269</v>
      </c>
      <c r="Q191">
        <v>1</v>
      </c>
      <c r="X191">
        <v>4.36E-2</v>
      </c>
      <c r="Y191">
        <v>7871.69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G191">
        <v>4.36E-2</v>
      </c>
      <c r="AH191">
        <v>3</v>
      </c>
      <c r="AI191">
        <v>-1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>
      <c r="A192">
        <f>ROW(Source!A819)</f>
        <v>819</v>
      </c>
      <c r="B192">
        <v>52146620</v>
      </c>
      <c r="C192">
        <v>52146610</v>
      </c>
      <c r="D192">
        <v>51776804</v>
      </c>
      <c r="E192">
        <v>29</v>
      </c>
      <c r="F192">
        <v>1</v>
      </c>
      <c r="G192">
        <v>29</v>
      </c>
      <c r="H192">
        <v>3</v>
      </c>
      <c r="I192" t="s">
        <v>149</v>
      </c>
      <c r="K192" t="s">
        <v>150</v>
      </c>
      <c r="L192">
        <v>1348</v>
      </c>
      <c r="N192">
        <v>1009</v>
      </c>
      <c r="O192" t="s">
        <v>151</v>
      </c>
      <c r="P192" t="s">
        <v>151</v>
      </c>
      <c r="Q192">
        <v>1000</v>
      </c>
      <c r="X192">
        <v>0.246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G192">
        <v>0.246</v>
      </c>
      <c r="AH192">
        <v>2</v>
      </c>
      <c r="AI192">
        <v>52146611</v>
      </c>
      <c r="AJ192">
        <v>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>
      <c r="A193">
        <f>ROW(Source!A821)</f>
        <v>821</v>
      </c>
      <c r="B193">
        <v>52146623</v>
      </c>
      <c r="C193">
        <v>52146622</v>
      </c>
      <c r="D193">
        <v>51778525</v>
      </c>
      <c r="E193">
        <v>1</v>
      </c>
      <c r="F193">
        <v>1</v>
      </c>
      <c r="G193">
        <v>29</v>
      </c>
      <c r="H193">
        <v>2</v>
      </c>
      <c r="I193" t="s">
        <v>277</v>
      </c>
      <c r="J193" t="s">
        <v>278</v>
      </c>
      <c r="K193" t="s">
        <v>279</v>
      </c>
      <c r="L193">
        <v>1368</v>
      </c>
      <c r="N193">
        <v>1011</v>
      </c>
      <c r="O193" t="s">
        <v>250</v>
      </c>
      <c r="P193" t="s">
        <v>250</v>
      </c>
      <c r="Q193">
        <v>1</v>
      </c>
      <c r="X193">
        <v>0.02</v>
      </c>
      <c r="Y193">
        <v>0</v>
      </c>
      <c r="Z193">
        <v>1070.1199999999999</v>
      </c>
      <c r="AA193">
        <v>332.66</v>
      </c>
      <c r="AB193">
        <v>0</v>
      </c>
      <c r="AC193">
        <v>0</v>
      </c>
      <c r="AD193">
        <v>1</v>
      </c>
      <c r="AE193">
        <v>0</v>
      </c>
      <c r="AG193">
        <v>0.02</v>
      </c>
      <c r="AH193">
        <v>3</v>
      </c>
      <c r="AI193">
        <v>-1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>
      <c r="A194">
        <f>ROW(Source!A821)</f>
        <v>821</v>
      </c>
      <c r="B194">
        <v>52146624</v>
      </c>
      <c r="C194">
        <v>52146622</v>
      </c>
      <c r="D194">
        <v>51778526</v>
      </c>
      <c r="E194">
        <v>1</v>
      </c>
      <c r="F194">
        <v>1</v>
      </c>
      <c r="G194">
        <v>29</v>
      </c>
      <c r="H194">
        <v>2</v>
      </c>
      <c r="I194" t="s">
        <v>280</v>
      </c>
      <c r="J194" t="s">
        <v>281</v>
      </c>
      <c r="K194" t="s">
        <v>282</v>
      </c>
      <c r="L194">
        <v>1368</v>
      </c>
      <c r="N194">
        <v>1011</v>
      </c>
      <c r="O194" t="s">
        <v>250</v>
      </c>
      <c r="P194" t="s">
        <v>250</v>
      </c>
      <c r="Q194">
        <v>1</v>
      </c>
      <c r="X194">
        <v>1.7999999999999999E-2</v>
      </c>
      <c r="Y194">
        <v>0</v>
      </c>
      <c r="Z194">
        <v>1080.76</v>
      </c>
      <c r="AA194">
        <v>332.99</v>
      </c>
      <c r="AB194">
        <v>0</v>
      </c>
      <c r="AC194">
        <v>0</v>
      </c>
      <c r="AD194">
        <v>1</v>
      </c>
      <c r="AE194">
        <v>0</v>
      </c>
      <c r="AG194">
        <v>1.7999999999999999E-2</v>
      </c>
      <c r="AH194">
        <v>3</v>
      </c>
      <c r="AI194">
        <v>-1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>
      <c r="A195">
        <f>ROW(Source!A822)</f>
        <v>822</v>
      </c>
      <c r="B195">
        <v>52146626</v>
      </c>
      <c r="C195">
        <v>52146625</v>
      </c>
      <c r="D195">
        <v>51778525</v>
      </c>
      <c r="E195">
        <v>1</v>
      </c>
      <c r="F195">
        <v>1</v>
      </c>
      <c r="G195">
        <v>29</v>
      </c>
      <c r="H195">
        <v>2</v>
      </c>
      <c r="I195" t="s">
        <v>277</v>
      </c>
      <c r="J195" t="s">
        <v>278</v>
      </c>
      <c r="K195" t="s">
        <v>279</v>
      </c>
      <c r="L195">
        <v>1368</v>
      </c>
      <c r="N195">
        <v>1011</v>
      </c>
      <c r="O195" t="s">
        <v>250</v>
      </c>
      <c r="P195" t="s">
        <v>250</v>
      </c>
      <c r="Q195">
        <v>1</v>
      </c>
      <c r="X195">
        <v>26.01</v>
      </c>
      <c r="Y195">
        <v>0</v>
      </c>
      <c r="Z195">
        <v>1070.1199999999999</v>
      </c>
      <c r="AA195">
        <v>332.66</v>
      </c>
      <c r="AB195">
        <v>0</v>
      </c>
      <c r="AC195">
        <v>0</v>
      </c>
      <c r="AD195">
        <v>1</v>
      </c>
      <c r="AE195">
        <v>0</v>
      </c>
      <c r="AF195" t="s">
        <v>161</v>
      </c>
      <c r="AG195">
        <v>1326.51</v>
      </c>
      <c r="AH195">
        <v>3</v>
      </c>
      <c r="AI195">
        <v>-1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>
      <c r="A196">
        <f>ROW(Source!A822)</f>
        <v>822</v>
      </c>
      <c r="B196">
        <v>52146627</v>
      </c>
      <c r="C196">
        <v>52146625</v>
      </c>
      <c r="D196">
        <v>51778526</v>
      </c>
      <c r="E196">
        <v>1</v>
      </c>
      <c r="F196">
        <v>1</v>
      </c>
      <c r="G196">
        <v>29</v>
      </c>
      <c r="H196">
        <v>2</v>
      </c>
      <c r="I196" t="s">
        <v>280</v>
      </c>
      <c r="J196" t="s">
        <v>281</v>
      </c>
      <c r="K196" t="s">
        <v>282</v>
      </c>
      <c r="L196">
        <v>1368</v>
      </c>
      <c r="N196">
        <v>1011</v>
      </c>
      <c r="O196" t="s">
        <v>250</v>
      </c>
      <c r="P196" t="s">
        <v>250</v>
      </c>
      <c r="Q196">
        <v>1</v>
      </c>
      <c r="X196">
        <v>20.808</v>
      </c>
      <c r="Y196">
        <v>0</v>
      </c>
      <c r="Z196">
        <v>1080.76</v>
      </c>
      <c r="AA196">
        <v>332.99</v>
      </c>
      <c r="AB196">
        <v>0</v>
      </c>
      <c r="AC196">
        <v>0</v>
      </c>
      <c r="AD196">
        <v>1</v>
      </c>
      <c r="AE196">
        <v>0</v>
      </c>
      <c r="AF196" t="s">
        <v>161</v>
      </c>
      <c r="AG196">
        <v>1061.2080000000001</v>
      </c>
      <c r="AH196">
        <v>3</v>
      </c>
      <c r="AI196">
        <v>-1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>
      <c r="A197">
        <f>ROW(Source!A900)</f>
        <v>900</v>
      </c>
      <c r="B197">
        <v>52147115</v>
      </c>
      <c r="C197">
        <v>52147113</v>
      </c>
      <c r="D197">
        <v>51776802</v>
      </c>
      <c r="E197">
        <v>29</v>
      </c>
      <c r="F197">
        <v>1</v>
      </c>
      <c r="G197">
        <v>29</v>
      </c>
      <c r="H197">
        <v>1</v>
      </c>
      <c r="I197" t="s">
        <v>244</v>
      </c>
      <c r="K197" t="s">
        <v>245</v>
      </c>
      <c r="L197">
        <v>1191</v>
      </c>
      <c r="N197">
        <v>1013</v>
      </c>
      <c r="O197" t="s">
        <v>246</v>
      </c>
      <c r="P197" t="s">
        <v>246</v>
      </c>
      <c r="Q197">
        <v>1</v>
      </c>
      <c r="X197">
        <v>0.23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G197">
        <v>0.23</v>
      </c>
      <c r="AH197">
        <v>3</v>
      </c>
      <c r="AI197">
        <v>-1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>
      <c r="A198">
        <f>ROW(Source!A900)</f>
        <v>900</v>
      </c>
      <c r="B198">
        <v>52147116</v>
      </c>
      <c r="C198">
        <v>52147113</v>
      </c>
      <c r="D198">
        <v>51778070</v>
      </c>
      <c r="E198">
        <v>1</v>
      </c>
      <c r="F198">
        <v>1</v>
      </c>
      <c r="G198">
        <v>29</v>
      </c>
      <c r="H198">
        <v>2</v>
      </c>
      <c r="I198" t="s">
        <v>247</v>
      </c>
      <c r="J198" t="s">
        <v>248</v>
      </c>
      <c r="K198" t="s">
        <v>249</v>
      </c>
      <c r="L198">
        <v>1368</v>
      </c>
      <c r="N198">
        <v>1011</v>
      </c>
      <c r="O198" t="s">
        <v>250</v>
      </c>
      <c r="P198" t="s">
        <v>250</v>
      </c>
      <c r="Q198">
        <v>1</v>
      </c>
      <c r="X198">
        <v>3.6999999999999998E-2</v>
      </c>
      <c r="Y198">
        <v>0</v>
      </c>
      <c r="Z198">
        <v>493.52</v>
      </c>
      <c r="AA198">
        <v>377.79</v>
      </c>
      <c r="AB198">
        <v>0</v>
      </c>
      <c r="AC198">
        <v>0</v>
      </c>
      <c r="AD198">
        <v>1</v>
      </c>
      <c r="AE198">
        <v>0</v>
      </c>
      <c r="AG198">
        <v>3.6999999999999998E-2</v>
      </c>
      <c r="AH198">
        <v>3</v>
      </c>
      <c r="AI198">
        <v>-1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>
      <c r="A199">
        <f>ROW(Source!A900)</f>
        <v>900</v>
      </c>
      <c r="B199">
        <v>52147117</v>
      </c>
      <c r="C199">
        <v>52147113</v>
      </c>
      <c r="D199">
        <v>51778536</v>
      </c>
      <c r="E199">
        <v>1</v>
      </c>
      <c r="F199">
        <v>1</v>
      </c>
      <c r="G199">
        <v>29</v>
      </c>
      <c r="H199">
        <v>2</v>
      </c>
      <c r="I199" t="s">
        <v>251</v>
      </c>
      <c r="J199" t="s">
        <v>252</v>
      </c>
      <c r="K199" t="s">
        <v>253</v>
      </c>
      <c r="L199">
        <v>1368</v>
      </c>
      <c r="N199">
        <v>1011</v>
      </c>
      <c r="O199" t="s">
        <v>250</v>
      </c>
      <c r="P199" t="s">
        <v>250</v>
      </c>
      <c r="Q199">
        <v>1</v>
      </c>
      <c r="X199">
        <v>0.01</v>
      </c>
      <c r="Y199">
        <v>0</v>
      </c>
      <c r="Z199">
        <v>1153.51</v>
      </c>
      <c r="AA199">
        <v>408.74</v>
      </c>
      <c r="AB199">
        <v>0</v>
      </c>
      <c r="AC199">
        <v>0</v>
      </c>
      <c r="AD199">
        <v>1</v>
      </c>
      <c r="AE199">
        <v>0</v>
      </c>
      <c r="AG199">
        <v>0.01</v>
      </c>
      <c r="AH199">
        <v>3</v>
      </c>
      <c r="AI199">
        <v>-1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>
      <c r="A200">
        <f>ROW(Source!A900)</f>
        <v>900</v>
      </c>
      <c r="B200">
        <v>52147118</v>
      </c>
      <c r="C200">
        <v>52147113</v>
      </c>
      <c r="D200">
        <v>51778599</v>
      </c>
      <c r="E200">
        <v>1</v>
      </c>
      <c r="F200">
        <v>1</v>
      </c>
      <c r="G200">
        <v>29</v>
      </c>
      <c r="H200">
        <v>2</v>
      </c>
      <c r="I200" t="s">
        <v>254</v>
      </c>
      <c r="J200" t="s">
        <v>255</v>
      </c>
      <c r="K200" t="s">
        <v>256</v>
      </c>
      <c r="L200">
        <v>1368</v>
      </c>
      <c r="N200">
        <v>1011</v>
      </c>
      <c r="O200" t="s">
        <v>250</v>
      </c>
      <c r="P200" t="s">
        <v>250</v>
      </c>
      <c r="Q200">
        <v>1</v>
      </c>
      <c r="X200">
        <v>2.7E-2</v>
      </c>
      <c r="Y200">
        <v>0</v>
      </c>
      <c r="Z200">
        <v>6.02</v>
      </c>
      <c r="AA200">
        <v>0.02</v>
      </c>
      <c r="AB200">
        <v>0</v>
      </c>
      <c r="AC200">
        <v>0</v>
      </c>
      <c r="AD200">
        <v>1</v>
      </c>
      <c r="AE200">
        <v>0</v>
      </c>
      <c r="AG200">
        <v>2.7E-2</v>
      </c>
      <c r="AH200">
        <v>3</v>
      </c>
      <c r="AI200">
        <v>-1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>
      <c r="A201">
        <f>ROW(Source!A900)</f>
        <v>900</v>
      </c>
      <c r="B201">
        <v>52147119</v>
      </c>
      <c r="C201">
        <v>52147113</v>
      </c>
      <c r="D201">
        <v>51777904</v>
      </c>
      <c r="E201">
        <v>1</v>
      </c>
      <c r="F201">
        <v>1</v>
      </c>
      <c r="G201">
        <v>29</v>
      </c>
      <c r="H201">
        <v>2</v>
      </c>
      <c r="I201" t="s">
        <v>257</v>
      </c>
      <c r="J201" t="s">
        <v>258</v>
      </c>
      <c r="K201" t="s">
        <v>259</v>
      </c>
      <c r="L201">
        <v>1368</v>
      </c>
      <c r="N201">
        <v>1011</v>
      </c>
      <c r="O201" t="s">
        <v>250</v>
      </c>
      <c r="P201" t="s">
        <v>250</v>
      </c>
      <c r="Q201">
        <v>1</v>
      </c>
      <c r="X201">
        <v>0.04</v>
      </c>
      <c r="Y201">
        <v>0</v>
      </c>
      <c r="Z201">
        <v>951.19</v>
      </c>
      <c r="AA201">
        <v>416.58</v>
      </c>
      <c r="AB201">
        <v>0</v>
      </c>
      <c r="AC201">
        <v>0</v>
      </c>
      <c r="AD201">
        <v>1</v>
      </c>
      <c r="AE201">
        <v>0</v>
      </c>
      <c r="AG201">
        <v>0.04</v>
      </c>
      <c r="AH201">
        <v>3</v>
      </c>
      <c r="AI201">
        <v>-1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>
      <c r="A202">
        <f>ROW(Source!A900)</f>
        <v>900</v>
      </c>
      <c r="B202">
        <v>52147120</v>
      </c>
      <c r="C202">
        <v>52147113</v>
      </c>
      <c r="D202">
        <v>51777957</v>
      </c>
      <c r="E202">
        <v>1</v>
      </c>
      <c r="F202">
        <v>1</v>
      </c>
      <c r="G202">
        <v>29</v>
      </c>
      <c r="H202">
        <v>2</v>
      </c>
      <c r="I202" t="s">
        <v>260</v>
      </c>
      <c r="J202" t="s">
        <v>261</v>
      </c>
      <c r="K202" t="s">
        <v>262</v>
      </c>
      <c r="L202">
        <v>1368</v>
      </c>
      <c r="N202">
        <v>1011</v>
      </c>
      <c r="O202" t="s">
        <v>250</v>
      </c>
      <c r="P202" t="s">
        <v>250</v>
      </c>
      <c r="Q202">
        <v>1</v>
      </c>
      <c r="X202">
        <v>1.4E-2</v>
      </c>
      <c r="Y202">
        <v>0</v>
      </c>
      <c r="Z202">
        <v>1679.43</v>
      </c>
      <c r="AA202">
        <v>525.91</v>
      </c>
      <c r="AB202">
        <v>0</v>
      </c>
      <c r="AC202">
        <v>0</v>
      </c>
      <c r="AD202">
        <v>1</v>
      </c>
      <c r="AE202">
        <v>0</v>
      </c>
      <c r="AG202">
        <v>1.4E-2</v>
      </c>
      <c r="AH202">
        <v>3</v>
      </c>
      <c r="AI202">
        <v>-1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>
      <c r="A203">
        <f>ROW(Source!A900)</f>
        <v>900</v>
      </c>
      <c r="B203">
        <v>52147121</v>
      </c>
      <c r="C203">
        <v>52147113</v>
      </c>
      <c r="D203">
        <v>51778722</v>
      </c>
      <c r="E203">
        <v>1</v>
      </c>
      <c r="F203">
        <v>1</v>
      </c>
      <c r="G203">
        <v>29</v>
      </c>
      <c r="H203">
        <v>3</v>
      </c>
      <c r="I203" t="s">
        <v>263</v>
      </c>
      <c r="J203" t="s">
        <v>264</v>
      </c>
      <c r="K203" t="s">
        <v>265</v>
      </c>
      <c r="L203">
        <v>1348</v>
      </c>
      <c r="N203">
        <v>1009</v>
      </c>
      <c r="O203" t="s">
        <v>151</v>
      </c>
      <c r="P203" t="s">
        <v>151</v>
      </c>
      <c r="Q203">
        <v>1000</v>
      </c>
      <c r="X203">
        <v>8.0000000000000004E-4</v>
      </c>
      <c r="Y203">
        <v>34834.18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G203">
        <v>8.0000000000000004E-4</v>
      </c>
      <c r="AH203">
        <v>3</v>
      </c>
      <c r="AI203">
        <v>-1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>
      <c r="A204">
        <f>ROW(Source!A900)</f>
        <v>900</v>
      </c>
      <c r="B204">
        <v>52147122</v>
      </c>
      <c r="C204">
        <v>52147113</v>
      </c>
      <c r="D204">
        <v>51780660</v>
      </c>
      <c r="E204">
        <v>1</v>
      </c>
      <c r="F204">
        <v>1</v>
      </c>
      <c r="G204">
        <v>29</v>
      </c>
      <c r="H204">
        <v>3</v>
      </c>
      <c r="I204" t="s">
        <v>266</v>
      </c>
      <c r="J204" t="s">
        <v>267</v>
      </c>
      <c r="K204" t="s">
        <v>268</v>
      </c>
      <c r="L204">
        <v>1339</v>
      </c>
      <c r="N204">
        <v>1007</v>
      </c>
      <c r="O204" t="s">
        <v>269</v>
      </c>
      <c r="P204" t="s">
        <v>269</v>
      </c>
      <c r="Q204">
        <v>1</v>
      </c>
      <c r="X204">
        <v>3.2000000000000002E-3</v>
      </c>
      <c r="Y204">
        <v>36.31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G204">
        <v>3.2000000000000002E-3</v>
      </c>
      <c r="AH204">
        <v>3</v>
      </c>
      <c r="AI204">
        <v>-1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>
      <c r="A205">
        <f>ROW(Source!A900)</f>
        <v>900</v>
      </c>
      <c r="B205">
        <v>52147123</v>
      </c>
      <c r="C205">
        <v>52147113</v>
      </c>
      <c r="D205">
        <v>51780932</v>
      </c>
      <c r="E205">
        <v>1</v>
      </c>
      <c r="F205">
        <v>1</v>
      </c>
      <c r="G205">
        <v>29</v>
      </c>
      <c r="H205">
        <v>3</v>
      </c>
      <c r="I205" t="s">
        <v>270</v>
      </c>
      <c r="J205" t="s">
        <v>271</v>
      </c>
      <c r="K205" t="s">
        <v>272</v>
      </c>
      <c r="L205">
        <v>1354</v>
      </c>
      <c r="N205">
        <v>1010</v>
      </c>
      <c r="O205" t="s">
        <v>273</v>
      </c>
      <c r="P205" t="s">
        <v>273</v>
      </c>
      <c r="Q205">
        <v>1</v>
      </c>
      <c r="X205">
        <v>7.0000000000000007E-2</v>
      </c>
      <c r="Y205">
        <v>139.55000000000001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G205">
        <v>7.0000000000000007E-2</v>
      </c>
      <c r="AH205">
        <v>3</v>
      </c>
      <c r="AI205">
        <v>-1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>
      <c r="A206">
        <f>ROW(Source!A900)</f>
        <v>900</v>
      </c>
      <c r="B206">
        <v>52147124</v>
      </c>
      <c r="C206">
        <v>52147113</v>
      </c>
      <c r="D206">
        <v>51781842</v>
      </c>
      <c r="E206">
        <v>1</v>
      </c>
      <c r="F206">
        <v>1</v>
      </c>
      <c r="G206">
        <v>29</v>
      </c>
      <c r="H206">
        <v>3</v>
      </c>
      <c r="I206" t="s">
        <v>274</v>
      </c>
      <c r="J206" t="s">
        <v>275</v>
      </c>
      <c r="K206" t="s">
        <v>276</v>
      </c>
      <c r="L206">
        <v>1348</v>
      </c>
      <c r="N206">
        <v>1009</v>
      </c>
      <c r="O206" t="s">
        <v>151</v>
      </c>
      <c r="P206" t="s">
        <v>151</v>
      </c>
      <c r="Q206">
        <v>1000</v>
      </c>
      <c r="X206">
        <v>0.105</v>
      </c>
      <c r="Y206">
        <v>3247.49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G206">
        <v>0.105</v>
      </c>
      <c r="AH206">
        <v>3</v>
      </c>
      <c r="AI206">
        <v>-1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>
      <c r="A207">
        <f>ROW(Source!A900)</f>
        <v>900</v>
      </c>
      <c r="B207">
        <v>52147125</v>
      </c>
      <c r="C207">
        <v>52147113</v>
      </c>
      <c r="D207">
        <v>51776804</v>
      </c>
      <c r="E207">
        <v>29</v>
      </c>
      <c r="F207">
        <v>1</v>
      </c>
      <c r="G207">
        <v>29</v>
      </c>
      <c r="H207">
        <v>3</v>
      </c>
      <c r="I207" t="s">
        <v>149</v>
      </c>
      <c r="K207" t="s">
        <v>150</v>
      </c>
      <c r="L207">
        <v>1348</v>
      </c>
      <c r="N207">
        <v>1009</v>
      </c>
      <c r="O207" t="s">
        <v>151</v>
      </c>
      <c r="P207" t="s">
        <v>151</v>
      </c>
      <c r="Q207">
        <v>1000</v>
      </c>
      <c r="X207">
        <v>0.12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G207">
        <v>0.12</v>
      </c>
      <c r="AH207">
        <v>2</v>
      </c>
      <c r="AI207">
        <v>52147114</v>
      </c>
      <c r="AJ207">
        <v>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>
      <c r="A208">
        <f>ROW(Source!A902)</f>
        <v>902</v>
      </c>
      <c r="B208">
        <v>52147128</v>
      </c>
      <c r="C208">
        <v>52147127</v>
      </c>
      <c r="D208">
        <v>51778525</v>
      </c>
      <c r="E208">
        <v>1</v>
      </c>
      <c r="F208">
        <v>1</v>
      </c>
      <c r="G208">
        <v>29</v>
      </c>
      <c r="H208">
        <v>2</v>
      </c>
      <c r="I208" t="s">
        <v>277</v>
      </c>
      <c r="J208" t="s">
        <v>278</v>
      </c>
      <c r="K208" t="s">
        <v>279</v>
      </c>
      <c r="L208">
        <v>1368</v>
      </c>
      <c r="N208">
        <v>1011</v>
      </c>
      <c r="O208" t="s">
        <v>250</v>
      </c>
      <c r="P208" t="s">
        <v>250</v>
      </c>
      <c r="Q208">
        <v>1</v>
      </c>
      <c r="X208">
        <v>0.02</v>
      </c>
      <c r="Y208">
        <v>0</v>
      </c>
      <c r="Z208">
        <v>1070.1199999999999</v>
      </c>
      <c r="AA208">
        <v>332.66</v>
      </c>
      <c r="AB208">
        <v>0</v>
      </c>
      <c r="AC208">
        <v>0</v>
      </c>
      <c r="AD208">
        <v>1</v>
      </c>
      <c r="AE208">
        <v>0</v>
      </c>
      <c r="AG208">
        <v>0.02</v>
      </c>
      <c r="AH208">
        <v>3</v>
      </c>
      <c r="AI208">
        <v>-1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>
      <c r="A209">
        <f>ROW(Source!A902)</f>
        <v>902</v>
      </c>
      <c r="B209">
        <v>52147129</v>
      </c>
      <c r="C209">
        <v>52147127</v>
      </c>
      <c r="D209">
        <v>51778526</v>
      </c>
      <c r="E209">
        <v>1</v>
      </c>
      <c r="F209">
        <v>1</v>
      </c>
      <c r="G209">
        <v>29</v>
      </c>
      <c r="H209">
        <v>2</v>
      </c>
      <c r="I209" t="s">
        <v>280</v>
      </c>
      <c r="J209" t="s">
        <v>281</v>
      </c>
      <c r="K209" t="s">
        <v>282</v>
      </c>
      <c r="L209">
        <v>1368</v>
      </c>
      <c r="N209">
        <v>1011</v>
      </c>
      <c r="O209" t="s">
        <v>250</v>
      </c>
      <c r="P209" t="s">
        <v>250</v>
      </c>
      <c r="Q209">
        <v>1</v>
      </c>
      <c r="X209">
        <v>1.7999999999999999E-2</v>
      </c>
      <c r="Y209">
        <v>0</v>
      </c>
      <c r="Z209">
        <v>1080.76</v>
      </c>
      <c r="AA209">
        <v>332.99</v>
      </c>
      <c r="AB209">
        <v>0</v>
      </c>
      <c r="AC209">
        <v>0</v>
      </c>
      <c r="AD209">
        <v>1</v>
      </c>
      <c r="AE209">
        <v>0</v>
      </c>
      <c r="AG209">
        <v>1.7999999999999999E-2</v>
      </c>
      <c r="AH209">
        <v>3</v>
      </c>
      <c r="AI209">
        <v>-1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>
      <c r="A210">
        <f>ROW(Source!A903)</f>
        <v>903</v>
      </c>
      <c r="B210">
        <v>52147131</v>
      </c>
      <c r="C210">
        <v>52147130</v>
      </c>
      <c r="D210">
        <v>51778525</v>
      </c>
      <c r="E210">
        <v>1</v>
      </c>
      <c r="F210">
        <v>1</v>
      </c>
      <c r="G210">
        <v>29</v>
      </c>
      <c r="H210">
        <v>2</v>
      </c>
      <c r="I210" t="s">
        <v>277</v>
      </c>
      <c r="J210" t="s">
        <v>278</v>
      </c>
      <c r="K210" t="s">
        <v>279</v>
      </c>
      <c r="L210">
        <v>1368</v>
      </c>
      <c r="N210">
        <v>1011</v>
      </c>
      <c r="O210" t="s">
        <v>250</v>
      </c>
      <c r="P210" t="s">
        <v>250</v>
      </c>
      <c r="Q210">
        <v>1</v>
      </c>
      <c r="X210">
        <v>1326.51</v>
      </c>
      <c r="Y210">
        <v>0</v>
      </c>
      <c r="Z210">
        <v>1070.1199999999999</v>
      </c>
      <c r="AA210">
        <v>332.66</v>
      </c>
      <c r="AB210">
        <v>0</v>
      </c>
      <c r="AC210">
        <v>0</v>
      </c>
      <c r="AD210">
        <v>1</v>
      </c>
      <c r="AE210">
        <v>0</v>
      </c>
      <c r="AF210" t="s">
        <v>161</v>
      </c>
      <c r="AG210">
        <v>67652.009999999995</v>
      </c>
      <c r="AH210">
        <v>3</v>
      </c>
      <c r="AI210">
        <v>-1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>
      <c r="A211">
        <f>ROW(Source!A903)</f>
        <v>903</v>
      </c>
      <c r="B211">
        <v>52147132</v>
      </c>
      <c r="C211">
        <v>52147130</v>
      </c>
      <c r="D211">
        <v>51778526</v>
      </c>
      <c r="E211">
        <v>1</v>
      </c>
      <c r="F211">
        <v>1</v>
      </c>
      <c r="G211">
        <v>29</v>
      </c>
      <c r="H211">
        <v>2</v>
      </c>
      <c r="I211" t="s">
        <v>280</v>
      </c>
      <c r="J211" t="s">
        <v>281</v>
      </c>
      <c r="K211" t="s">
        <v>282</v>
      </c>
      <c r="L211">
        <v>1368</v>
      </c>
      <c r="N211">
        <v>1011</v>
      </c>
      <c r="O211" t="s">
        <v>250</v>
      </c>
      <c r="P211" t="s">
        <v>250</v>
      </c>
      <c r="Q211">
        <v>1</v>
      </c>
      <c r="X211">
        <v>1061.2080000000001</v>
      </c>
      <c r="Y211">
        <v>0</v>
      </c>
      <c r="Z211">
        <v>1080.76</v>
      </c>
      <c r="AA211">
        <v>332.99</v>
      </c>
      <c r="AB211">
        <v>0</v>
      </c>
      <c r="AC211">
        <v>0</v>
      </c>
      <c r="AD211">
        <v>1</v>
      </c>
      <c r="AE211">
        <v>0</v>
      </c>
      <c r="AF211" t="s">
        <v>161</v>
      </c>
      <c r="AG211">
        <v>54121.608</v>
      </c>
      <c r="AH211">
        <v>3</v>
      </c>
      <c r="AI211">
        <v>-1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>
      <c r="A212">
        <f>ROW(Source!A943)</f>
        <v>943</v>
      </c>
      <c r="B212">
        <v>52147097</v>
      </c>
      <c r="C212">
        <v>52147095</v>
      </c>
      <c r="D212">
        <v>51776802</v>
      </c>
      <c r="E212">
        <v>29</v>
      </c>
      <c r="F212">
        <v>1</v>
      </c>
      <c r="G212">
        <v>29</v>
      </c>
      <c r="H212">
        <v>1</v>
      </c>
      <c r="I212" t="s">
        <v>244</v>
      </c>
      <c r="K212" t="s">
        <v>245</v>
      </c>
      <c r="L212">
        <v>1191</v>
      </c>
      <c r="N212">
        <v>1013</v>
      </c>
      <c r="O212" t="s">
        <v>246</v>
      </c>
      <c r="P212" t="s">
        <v>246</v>
      </c>
      <c r="Q212">
        <v>1</v>
      </c>
      <c r="X212">
        <v>0.66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G212">
        <v>0.66</v>
      </c>
      <c r="AH212">
        <v>3</v>
      </c>
      <c r="AI212">
        <v>-1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>
      <c r="A213">
        <f>ROW(Source!A943)</f>
        <v>943</v>
      </c>
      <c r="B213">
        <v>52147098</v>
      </c>
      <c r="C213">
        <v>52147095</v>
      </c>
      <c r="D213">
        <v>51778070</v>
      </c>
      <c r="E213">
        <v>1</v>
      </c>
      <c r="F213">
        <v>1</v>
      </c>
      <c r="G213">
        <v>29</v>
      </c>
      <c r="H213">
        <v>2</v>
      </c>
      <c r="I213" t="s">
        <v>247</v>
      </c>
      <c r="J213" t="s">
        <v>248</v>
      </c>
      <c r="K213" t="s">
        <v>249</v>
      </c>
      <c r="L213">
        <v>1368</v>
      </c>
      <c r="N213">
        <v>1011</v>
      </c>
      <c r="O213" t="s">
        <v>250</v>
      </c>
      <c r="P213" t="s">
        <v>250</v>
      </c>
      <c r="Q213">
        <v>1</v>
      </c>
      <c r="X213">
        <v>0.13200000000000001</v>
      </c>
      <c r="Y213">
        <v>0</v>
      </c>
      <c r="Z213">
        <v>493.52</v>
      </c>
      <c r="AA213">
        <v>377.79</v>
      </c>
      <c r="AB213">
        <v>0</v>
      </c>
      <c r="AC213">
        <v>0</v>
      </c>
      <c r="AD213">
        <v>1</v>
      </c>
      <c r="AE213">
        <v>0</v>
      </c>
      <c r="AG213">
        <v>0.13200000000000001</v>
      </c>
      <c r="AH213">
        <v>3</v>
      </c>
      <c r="AI213">
        <v>-1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>
      <c r="A214">
        <f>ROW(Source!A943)</f>
        <v>943</v>
      </c>
      <c r="B214">
        <v>52147099</v>
      </c>
      <c r="C214">
        <v>52147095</v>
      </c>
      <c r="D214">
        <v>51778536</v>
      </c>
      <c r="E214">
        <v>1</v>
      </c>
      <c r="F214">
        <v>1</v>
      </c>
      <c r="G214">
        <v>29</v>
      </c>
      <c r="H214">
        <v>2</v>
      </c>
      <c r="I214" t="s">
        <v>251</v>
      </c>
      <c r="J214" t="s">
        <v>252</v>
      </c>
      <c r="K214" t="s">
        <v>253</v>
      </c>
      <c r="L214">
        <v>1368</v>
      </c>
      <c r="N214">
        <v>1011</v>
      </c>
      <c r="O214" t="s">
        <v>250</v>
      </c>
      <c r="P214" t="s">
        <v>250</v>
      </c>
      <c r="Q214">
        <v>1</v>
      </c>
      <c r="X214">
        <v>0.05</v>
      </c>
      <c r="Y214">
        <v>0</v>
      </c>
      <c r="Z214">
        <v>1153.51</v>
      </c>
      <c r="AA214">
        <v>408.74</v>
      </c>
      <c r="AB214">
        <v>0</v>
      </c>
      <c r="AC214">
        <v>0</v>
      </c>
      <c r="AD214">
        <v>1</v>
      </c>
      <c r="AE214">
        <v>0</v>
      </c>
      <c r="AG214">
        <v>0.05</v>
      </c>
      <c r="AH214">
        <v>3</v>
      </c>
      <c r="AI214">
        <v>-1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>
      <c r="A215">
        <f>ROW(Source!A943)</f>
        <v>943</v>
      </c>
      <c r="B215">
        <v>52147100</v>
      </c>
      <c r="C215">
        <v>52147095</v>
      </c>
      <c r="D215">
        <v>51778599</v>
      </c>
      <c r="E215">
        <v>1</v>
      </c>
      <c r="F215">
        <v>1</v>
      </c>
      <c r="G215">
        <v>29</v>
      </c>
      <c r="H215">
        <v>2</v>
      </c>
      <c r="I215" t="s">
        <v>254</v>
      </c>
      <c r="J215" t="s">
        <v>255</v>
      </c>
      <c r="K215" t="s">
        <v>256</v>
      </c>
      <c r="L215">
        <v>1368</v>
      </c>
      <c r="N215">
        <v>1011</v>
      </c>
      <c r="O215" t="s">
        <v>250</v>
      </c>
      <c r="P215" t="s">
        <v>250</v>
      </c>
      <c r="Q215">
        <v>1</v>
      </c>
      <c r="X215">
        <v>0.13200000000000001</v>
      </c>
      <c r="Y215">
        <v>0</v>
      </c>
      <c r="Z215">
        <v>6.02</v>
      </c>
      <c r="AA215">
        <v>0.02</v>
      </c>
      <c r="AB215">
        <v>0</v>
      </c>
      <c r="AC215">
        <v>0</v>
      </c>
      <c r="AD215">
        <v>1</v>
      </c>
      <c r="AE215">
        <v>0</v>
      </c>
      <c r="AG215">
        <v>0.13200000000000001</v>
      </c>
      <c r="AH215">
        <v>3</v>
      </c>
      <c r="AI215">
        <v>-1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>
      <c r="A216">
        <f>ROW(Source!A943)</f>
        <v>943</v>
      </c>
      <c r="B216">
        <v>52147101</v>
      </c>
      <c r="C216">
        <v>52147095</v>
      </c>
      <c r="D216">
        <v>51777824</v>
      </c>
      <c r="E216">
        <v>1</v>
      </c>
      <c r="F216">
        <v>1</v>
      </c>
      <c r="G216">
        <v>29</v>
      </c>
      <c r="H216">
        <v>2</v>
      </c>
      <c r="I216" t="s">
        <v>283</v>
      </c>
      <c r="J216" t="s">
        <v>284</v>
      </c>
      <c r="K216" t="s">
        <v>285</v>
      </c>
      <c r="L216">
        <v>1368</v>
      </c>
      <c r="N216">
        <v>1011</v>
      </c>
      <c r="O216" t="s">
        <v>250</v>
      </c>
      <c r="P216" t="s">
        <v>250</v>
      </c>
      <c r="Q216">
        <v>1</v>
      </c>
      <c r="X216">
        <v>8.8999999999999996E-2</v>
      </c>
      <c r="Y216">
        <v>0</v>
      </c>
      <c r="Z216">
        <v>857.91</v>
      </c>
      <c r="AA216">
        <v>479.87</v>
      </c>
      <c r="AB216">
        <v>0</v>
      </c>
      <c r="AC216">
        <v>0</v>
      </c>
      <c r="AD216">
        <v>1</v>
      </c>
      <c r="AE216">
        <v>0</v>
      </c>
      <c r="AG216">
        <v>8.8999999999999996E-2</v>
      </c>
      <c r="AH216">
        <v>3</v>
      </c>
      <c r="AI216">
        <v>-1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>
      <c r="A217">
        <f>ROW(Source!A943)</f>
        <v>943</v>
      </c>
      <c r="B217">
        <v>52147102</v>
      </c>
      <c r="C217">
        <v>52147095</v>
      </c>
      <c r="D217">
        <v>51781597</v>
      </c>
      <c r="E217">
        <v>1</v>
      </c>
      <c r="F217">
        <v>1</v>
      </c>
      <c r="G217">
        <v>29</v>
      </c>
      <c r="H217">
        <v>3</v>
      </c>
      <c r="I217" t="s">
        <v>286</v>
      </c>
      <c r="J217" t="s">
        <v>287</v>
      </c>
      <c r="K217" t="s">
        <v>288</v>
      </c>
      <c r="L217">
        <v>1339</v>
      </c>
      <c r="N217">
        <v>1007</v>
      </c>
      <c r="O217" t="s">
        <v>269</v>
      </c>
      <c r="P217" t="s">
        <v>269</v>
      </c>
      <c r="Q217">
        <v>1</v>
      </c>
      <c r="X217">
        <v>5.8999999999999997E-2</v>
      </c>
      <c r="Y217">
        <v>3886.23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G217">
        <v>5.8999999999999997E-2</v>
      </c>
      <c r="AH217">
        <v>3</v>
      </c>
      <c r="AI217">
        <v>-1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>
      <c r="A218">
        <f>ROW(Source!A943)</f>
        <v>943</v>
      </c>
      <c r="B218">
        <v>52147103</v>
      </c>
      <c r="C218">
        <v>52147095</v>
      </c>
      <c r="D218">
        <v>51781706</v>
      </c>
      <c r="E218">
        <v>1</v>
      </c>
      <c r="F218">
        <v>1</v>
      </c>
      <c r="G218">
        <v>29</v>
      </c>
      <c r="H218">
        <v>3</v>
      </c>
      <c r="I218" t="s">
        <v>289</v>
      </c>
      <c r="J218" t="s">
        <v>290</v>
      </c>
      <c r="K218" t="s">
        <v>291</v>
      </c>
      <c r="L218">
        <v>1339</v>
      </c>
      <c r="N218">
        <v>1007</v>
      </c>
      <c r="O218" t="s">
        <v>269</v>
      </c>
      <c r="P218" t="s">
        <v>269</v>
      </c>
      <c r="Q218">
        <v>1</v>
      </c>
      <c r="X218">
        <v>5.9999999999999995E-4</v>
      </c>
      <c r="Y218">
        <v>3427.48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G218">
        <v>5.9999999999999995E-4</v>
      </c>
      <c r="AH218">
        <v>3</v>
      </c>
      <c r="AI218">
        <v>-1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>
      <c r="A219">
        <f>ROW(Source!A943)</f>
        <v>943</v>
      </c>
      <c r="B219">
        <v>52147104</v>
      </c>
      <c r="C219">
        <v>52147095</v>
      </c>
      <c r="D219">
        <v>51782454</v>
      </c>
      <c r="E219">
        <v>1</v>
      </c>
      <c r="F219">
        <v>1</v>
      </c>
      <c r="G219">
        <v>29</v>
      </c>
      <c r="H219">
        <v>3</v>
      </c>
      <c r="I219" t="s">
        <v>292</v>
      </c>
      <c r="J219" t="s">
        <v>293</v>
      </c>
      <c r="K219" t="s">
        <v>294</v>
      </c>
      <c r="L219">
        <v>1339</v>
      </c>
      <c r="N219">
        <v>1007</v>
      </c>
      <c r="O219" t="s">
        <v>269</v>
      </c>
      <c r="P219" t="s">
        <v>269</v>
      </c>
      <c r="Q219">
        <v>1</v>
      </c>
      <c r="X219">
        <v>4.36E-2</v>
      </c>
      <c r="Y219">
        <v>7871.69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G219">
        <v>4.36E-2</v>
      </c>
      <c r="AH219">
        <v>3</v>
      </c>
      <c r="AI219">
        <v>-1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>
      <c r="A220">
        <f>ROW(Source!A943)</f>
        <v>943</v>
      </c>
      <c r="B220">
        <v>52147105</v>
      </c>
      <c r="C220">
        <v>52147095</v>
      </c>
      <c r="D220">
        <v>51776804</v>
      </c>
      <c r="E220">
        <v>29</v>
      </c>
      <c r="F220">
        <v>1</v>
      </c>
      <c r="G220">
        <v>29</v>
      </c>
      <c r="H220">
        <v>3</v>
      </c>
      <c r="I220" t="s">
        <v>149</v>
      </c>
      <c r="K220" t="s">
        <v>150</v>
      </c>
      <c r="L220">
        <v>1348</v>
      </c>
      <c r="N220">
        <v>1009</v>
      </c>
      <c r="O220" t="s">
        <v>151</v>
      </c>
      <c r="P220" t="s">
        <v>151</v>
      </c>
      <c r="Q220">
        <v>1000</v>
      </c>
      <c r="X220">
        <v>0.246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G220">
        <v>0.246</v>
      </c>
      <c r="AH220">
        <v>2</v>
      </c>
      <c r="AI220">
        <v>52147096</v>
      </c>
      <c r="AJ220">
        <v>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>
      <c r="A221">
        <f>ROW(Source!A945)</f>
        <v>945</v>
      </c>
      <c r="B221">
        <v>52147108</v>
      </c>
      <c r="C221">
        <v>52147107</v>
      </c>
      <c r="D221">
        <v>51778525</v>
      </c>
      <c r="E221">
        <v>1</v>
      </c>
      <c r="F221">
        <v>1</v>
      </c>
      <c r="G221">
        <v>29</v>
      </c>
      <c r="H221">
        <v>2</v>
      </c>
      <c r="I221" t="s">
        <v>277</v>
      </c>
      <c r="J221" t="s">
        <v>278</v>
      </c>
      <c r="K221" t="s">
        <v>279</v>
      </c>
      <c r="L221">
        <v>1368</v>
      </c>
      <c r="N221">
        <v>1011</v>
      </c>
      <c r="O221" t="s">
        <v>250</v>
      </c>
      <c r="P221" t="s">
        <v>250</v>
      </c>
      <c r="Q221">
        <v>1</v>
      </c>
      <c r="X221">
        <v>0.02</v>
      </c>
      <c r="Y221">
        <v>0</v>
      </c>
      <c r="Z221">
        <v>1070.1199999999999</v>
      </c>
      <c r="AA221">
        <v>332.66</v>
      </c>
      <c r="AB221">
        <v>0</v>
      </c>
      <c r="AC221">
        <v>0</v>
      </c>
      <c r="AD221">
        <v>1</v>
      </c>
      <c r="AE221">
        <v>0</v>
      </c>
      <c r="AG221">
        <v>0.02</v>
      </c>
      <c r="AH221">
        <v>3</v>
      </c>
      <c r="AI221">
        <v>-1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>
      <c r="A222">
        <f>ROW(Source!A945)</f>
        <v>945</v>
      </c>
      <c r="B222">
        <v>52147109</v>
      </c>
      <c r="C222">
        <v>52147107</v>
      </c>
      <c r="D222">
        <v>51778526</v>
      </c>
      <c r="E222">
        <v>1</v>
      </c>
      <c r="F222">
        <v>1</v>
      </c>
      <c r="G222">
        <v>29</v>
      </c>
      <c r="H222">
        <v>2</v>
      </c>
      <c r="I222" t="s">
        <v>280</v>
      </c>
      <c r="J222" t="s">
        <v>281</v>
      </c>
      <c r="K222" t="s">
        <v>282</v>
      </c>
      <c r="L222">
        <v>1368</v>
      </c>
      <c r="N222">
        <v>1011</v>
      </c>
      <c r="O222" t="s">
        <v>250</v>
      </c>
      <c r="P222" t="s">
        <v>250</v>
      </c>
      <c r="Q222">
        <v>1</v>
      </c>
      <c r="X222">
        <v>1.7999999999999999E-2</v>
      </c>
      <c r="Y222">
        <v>0</v>
      </c>
      <c r="Z222">
        <v>1080.76</v>
      </c>
      <c r="AA222">
        <v>332.99</v>
      </c>
      <c r="AB222">
        <v>0</v>
      </c>
      <c r="AC222">
        <v>0</v>
      </c>
      <c r="AD222">
        <v>1</v>
      </c>
      <c r="AE222">
        <v>0</v>
      </c>
      <c r="AG222">
        <v>1.7999999999999999E-2</v>
      </c>
      <c r="AH222">
        <v>3</v>
      </c>
      <c r="AI222">
        <v>-1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>
      <c r="A223">
        <f>ROW(Source!A946)</f>
        <v>946</v>
      </c>
      <c r="B223">
        <v>52147111</v>
      </c>
      <c r="C223">
        <v>52147110</v>
      </c>
      <c r="D223">
        <v>51778525</v>
      </c>
      <c r="E223">
        <v>1</v>
      </c>
      <c r="F223">
        <v>1</v>
      </c>
      <c r="G223">
        <v>29</v>
      </c>
      <c r="H223">
        <v>2</v>
      </c>
      <c r="I223" t="s">
        <v>277</v>
      </c>
      <c r="J223" t="s">
        <v>278</v>
      </c>
      <c r="K223" t="s">
        <v>279</v>
      </c>
      <c r="L223">
        <v>1368</v>
      </c>
      <c r="N223">
        <v>1011</v>
      </c>
      <c r="O223" t="s">
        <v>250</v>
      </c>
      <c r="P223" t="s">
        <v>250</v>
      </c>
      <c r="Q223">
        <v>1</v>
      </c>
      <c r="X223">
        <v>1326.51</v>
      </c>
      <c r="Y223">
        <v>0</v>
      </c>
      <c r="Z223">
        <v>1070.1199999999999</v>
      </c>
      <c r="AA223">
        <v>332.66</v>
      </c>
      <c r="AB223">
        <v>0</v>
      </c>
      <c r="AC223">
        <v>0</v>
      </c>
      <c r="AD223">
        <v>1</v>
      </c>
      <c r="AE223">
        <v>0</v>
      </c>
      <c r="AF223" t="s">
        <v>161</v>
      </c>
      <c r="AG223">
        <v>67652.009999999995</v>
      </c>
      <c r="AH223">
        <v>3</v>
      </c>
      <c r="AI223">
        <v>-1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>
      <c r="A224">
        <f>ROW(Source!A946)</f>
        <v>946</v>
      </c>
      <c r="B224">
        <v>52147112</v>
      </c>
      <c r="C224">
        <v>52147110</v>
      </c>
      <c r="D224">
        <v>51778526</v>
      </c>
      <c r="E224">
        <v>1</v>
      </c>
      <c r="F224">
        <v>1</v>
      </c>
      <c r="G224">
        <v>29</v>
      </c>
      <c r="H224">
        <v>2</v>
      </c>
      <c r="I224" t="s">
        <v>280</v>
      </c>
      <c r="J224" t="s">
        <v>281</v>
      </c>
      <c r="K224" t="s">
        <v>282</v>
      </c>
      <c r="L224">
        <v>1368</v>
      </c>
      <c r="N224">
        <v>1011</v>
      </c>
      <c r="O224" t="s">
        <v>250</v>
      </c>
      <c r="P224" t="s">
        <v>250</v>
      </c>
      <c r="Q224">
        <v>1</v>
      </c>
      <c r="X224">
        <v>1061.2080000000001</v>
      </c>
      <c r="Y224">
        <v>0</v>
      </c>
      <c r="Z224">
        <v>1080.76</v>
      </c>
      <c r="AA224">
        <v>332.99</v>
      </c>
      <c r="AB224">
        <v>0</v>
      </c>
      <c r="AC224">
        <v>0</v>
      </c>
      <c r="AD224">
        <v>1</v>
      </c>
      <c r="AE224">
        <v>0</v>
      </c>
      <c r="AF224" t="s">
        <v>161</v>
      </c>
      <c r="AG224">
        <v>54121.608</v>
      </c>
      <c r="AH224">
        <v>3</v>
      </c>
      <c r="AI224">
        <v>-1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>
      <c r="A225">
        <f>ROW(Source!A1024)</f>
        <v>1024</v>
      </c>
      <c r="B225">
        <v>52146247</v>
      </c>
      <c r="C225">
        <v>52144339</v>
      </c>
      <c r="D225">
        <v>51776802</v>
      </c>
      <c r="E225">
        <v>29</v>
      </c>
      <c r="F225">
        <v>1</v>
      </c>
      <c r="G225">
        <v>29</v>
      </c>
      <c r="H225">
        <v>1</v>
      </c>
      <c r="I225" t="s">
        <v>244</v>
      </c>
      <c r="K225" t="s">
        <v>245</v>
      </c>
      <c r="L225">
        <v>1191</v>
      </c>
      <c r="N225">
        <v>1013</v>
      </c>
      <c r="O225" t="s">
        <v>246</v>
      </c>
      <c r="P225" t="s">
        <v>246</v>
      </c>
      <c r="Q225">
        <v>1</v>
      </c>
      <c r="X225">
        <v>0.23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G225">
        <v>0.23</v>
      </c>
      <c r="AH225">
        <v>3</v>
      </c>
      <c r="AI225">
        <v>-1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>
      <c r="A226">
        <f>ROW(Source!A1024)</f>
        <v>1024</v>
      </c>
      <c r="B226">
        <v>52146248</v>
      </c>
      <c r="C226">
        <v>52144339</v>
      </c>
      <c r="D226">
        <v>51778070</v>
      </c>
      <c r="E226">
        <v>1</v>
      </c>
      <c r="F226">
        <v>1</v>
      </c>
      <c r="G226">
        <v>29</v>
      </c>
      <c r="H226">
        <v>2</v>
      </c>
      <c r="I226" t="s">
        <v>247</v>
      </c>
      <c r="J226" t="s">
        <v>248</v>
      </c>
      <c r="K226" t="s">
        <v>249</v>
      </c>
      <c r="L226">
        <v>1368</v>
      </c>
      <c r="N226">
        <v>1011</v>
      </c>
      <c r="O226" t="s">
        <v>250</v>
      </c>
      <c r="P226" t="s">
        <v>250</v>
      </c>
      <c r="Q226">
        <v>1</v>
      </c>
      <c r="X226">
        <v>3.6999999999999998E-2</v>
      </c>
      <c r="Y226">
        <v>0</v>
      </c>
      <c r="Z226">
        <v>493.52</v>
      </c>
      <c r="AA226">
        <v>377.79</v>
      </c>
      <c r="AB226">
        <v>0</v>
      </c>
      <c r="AC226">
        <v>0</v>
      </c>
      <c r="AD226">
        <v>1</v>
      </c>
      <c r="AE226">
        <v>0</v>
      </c>
      <c r="AG226">
        <v>3.6999999999999998E-2</v>
      </c>
      <c r="AH226">
        <v>3</v>
      </c>
      <c r="AI226">
        <v>-1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>
      <c r="A227">
        <f>ROW(Source!A1024)</f>
        <v>1024</v>
      </c>
      <c r="B227">
        <v>52146249</v>
      </c>
      <c r="C227">
        <v>52144339</v>
      </c>
      <c r="D227">
        <v>51778536</v>
      </c>
      <c r="E227">
        <v>1</v>
      </c>
      <c r="F227">
        <v>1</v>
      </c>
      <c r="G227">
        <v>29</v>
      </c>
      <c r="H227">
        <v>2</v>
      </c>
      <c r="I227" t="s">
        <v>251</v>
      </c>
      <c r="J227" t="s">
        <v>252</v>
      </c>
      <c r="K227" t="s">
        <v>253</v>
      </c>
      <c r="L227">
        <v>1368</v>
      </c>
      <c r="N227">
        <v>1011</v>
      </c>
      <c r="O227" t="s">
        <v>250</v>
      </c>
      <c r="P227" t="s">
        <v>250</v>
      </c>
      <c r="Q227">
        <v>1</v>
      </c>
      <c r="X227">
        <v>0.01</v>
      </c>
      <c r="Y227">
        <v>0</v>
      </c>
      <c r="Z227">
        <v>1153.51</v>
      </c>
      <c r="AA227">
        <v>408.74</v>
      </c>
      <c r="AB227">
        <v>0</v>
      </c>
      <c r="AC227">
        <v>0</v>
      </c>
      <c r="AD227">
        <v>1</v>
      </c>
      <c r="AE227">
        <v>0</v>
      </c>
      <c r="AG227">
        <v>0.01</v>
      </c>
      <c r="AH227">
        <v>3</v>
      </c>
      <c r="AI227">
        <v>-1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>
      <c r="A228">
        <f>ROW(Source!A1024)</f>
        <v>1024</v>
      </c>
      <c r="B228">
        <v>52146250</v>
      </c>
      <c r="C228">
        <v>52144339</v>
      </c>
      <c r="D228">
        <v>51778599</v>
      </c>
      <c r="E228">
        <v>1</v>
      </c>
      <c r="F228">
        <v>1</v>
      </c>
      <c r="G228">
        <v>29</v>
      </c>
      <c r="H228">
        <v>2</v>
      </c>
      <c r="I228" t="s">
        <v>254</v>
      </c>
      <c r="J228" t="s">
        <v>255</v>
      </c>
      <c r="K228" t="s">
        <v>256</v>
      </c>
      <c r="L228">
        <v>1368</v>
      </c>
      <c r="N228">
        <v>1011</v>
      </c>
      <c r="O228" t="s">
        <v>250</v>
      </c>
      <c r="P228" t="s">
        <v>250</v>
      </c>
      <c r="Q228">
        <v>1</v>
      </c>
      <c r="X228">
        <v>2.7E-2</v>
      </c>
      <c r="Y228">
        <v>0</v>
      </c>
      <c r="Z228">
        <v>6.02</v>
      </c>
      <c r="AA228">
        <v>0.02</v>
      </c>
      <c r="AB228">
        <v>0</v>
      </c>
      <c r="AC228">
        <v>0</v>
      </c>
      <c r="AD228">
        <v>1</v>
      </c>
      <c r="AE228">
        <v>0</v>
      </c>
      <c r="AG228">
        <v>2.7E-2</v>
      </c>
      <c r="AH228">
        <v>3</v>
      </c>
      <c r="AI228">
        <v>-1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>
      <c r="A229">
        <f>ROW(Source!A1024)</f>
        <v>1024</v>
      </c>
      <c r="B229">
        <v>52146251</v>
      </c>
      <c r="C229">
        <v>52144339</v>
      </c>
      <c r="D229">
        <v>51777904</v>
      </c>
      <c r="E229">
        <v>1</v>
      </c>
      <c r="F229">
        <v>1</v>
      </c>
      <c r="G229">
        <v>29</v>
      </c>
      <c r="H229">
        <v>2</v>
      </c>
      <c r="I229" t="s">
        <v>257</v>
      </c>
      <c r="J229" t="s">
        <v>258</v>
      </c>
      <c r="K229" t="s">
        <v>259</v>
      </c>
      <c r="L229">
        <v>1368</v>
      </c>
      <c r="N229">
        <v>1011</v>
      </c>
      <c r="O229" t="s">
        <v>250</v>
      </c>
      <c r="P229" t="s">
        <v>250</v>
      </c>
      <c r="Q229">
        <v>1</v>
      </c>
      <c r="X229">
        <v>0.04</v>
      </c>
      <c r="Y229">
        <v>0</v>
      </c>
      <c r="Z229">
        <v>951.19</v>
      </c>
      <c r="AA229">
        <v>416.58</v>
      </c>
      <c r="AB229">
        <v>0</v>
      </c>
      <c r="AC229">
        <v>0</v>
      </c>
      <c r="AD229">
        <v>1</v>
      </c>
      <c r="AE229">
        <v>0</v>
      </c>
      <c r="AG229">
        <v>0.04</v>
      </c>
      <c r="AH229">
        <v>3</v>
      </c>
      <c r="AI229">
        <v>-1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>
      <c r="A230">
        <f>ROW(Source!A1024)</f>
        <v>1024</v>
      </c>
      <c r="B230">
        <v>52146252</v>
      </c>
      <c r="C230">
        <v>52144339</v>
      </c>
      <c r="D230">
        <v>51777957</v>
      </c>
      <c r="E230">
        <v>1</v>
      </c>
      <c r="F230">
        <v>1</v>
      </c>
      <c r="G230">
        <v>29</v>
      </c>
      <c r="H230">
        <v>2</v>
      </c>
      <c r="I230" t="s">
        <v>260</v>
      </c>
      <c r="J230" t="s">
        <v>261</v>
      </c>
      <c r="K230" t="s">
        <v>262</v>
      </c>
      <c r="L230">
        <v>1368</v>
      </c>
      <c r="N230">
        <v>1011</v>
      </c>
      <c r="O230" t="s">
        <v>250</v>
      </c>
      <c r="P230" t="s">
        <v>250</v>
      </c>
      <c r="Q230">
        <v>1</v>
      </c>
      <c r="X230">
        <v>1.4E-2</v>
      </c>
      <c r="Y230">
        <v>0</v>
      </c>
      <c r="Z230">
        <v>1679.43</v>
      </c>
      <c r="AA230">
        <v>525.91</v>
      </c>
      <c r="AB230">
        <v>0</v>
      </c>
      <c r="AC230">
        <v>0</v>
      </c>
      <c r="AD230">
        <v>1</v>
      </c>
      <c r="AE230">
        <v>0</v>
      </c>
      <c r="AG230">
        <v>1.4E-2</v>
      </c>
      <c r="AH230">
        <v>3</v>
      </c>
      <c r="AI230">
        <v>-1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>
      <c r="A231">
        <f>ROW(Source!A1024)</f>
        <v>1024</v>
      </c>
      <c r="B231">
        <v>52146253</v>
      </c>
      <c r="C231">
        <v>52144339</v>
      </c>
      <c r="D231">
        <v>51778722</v>
      </c>
      <c r="E231">
        <v>1</v>
      </c>
      <c r="F231">
        <v>1</v>
      </c>
      <c r="G231">
        <v>29</v>
      </c>
      <c r="H231">
        <v>3</v>
      </c>
      <c r="I231" t="s">
        <v>263</v>
      </c>
      <c r="J231" t="s">
        <v>264</v>
      </c>
      <c r="K231" t="s">
        <v>265</v>
      </c>
      <c r="L231">
        <v>1348</v>
      </c>
      <c r="N231">
        <v>1009</v>
      </c>
      <c r="O231" t="s">
        <v>151</v>
      </c>
      <c r="P231" t="s">
        <v>151</v>
      </c>
      <c r="Q231">
        <v>1000</v>
      </c>
      <c r="X231">
        <v>8.0000000000000004E-4</v>
      </c>
      <c r="Y231">
        <v>34834.18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G231">
        <v>8.0000000000000004E-4</v>
      </c>
      <c r="AH231">
        <v>3</v>
      </c>
      <c r="AI231">
        <v>-1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>
      <c r="A232">
        <f>ROW(Source!A1024)</f>
        <v>1024</v>
      </c>
      <c r="B232">
        <v>52146254</v>
      </c>
      <c r="C232">
        <v>52144339</v>
      </c>
      <c r="D232">
        <v>51780660</v>
      </c>
      <c r="E232">
        <v>1</v>
      </c>
      <c r="F232">
        <v>1</v>
      </c>
      <c r="G232">
        <v>29</v>
      </c>
      <c r="H232">
        <v>3</v>
      </c>
      <c r="I232" t="s">
        <v>266</v>
      </c>
      <c r="J232" t="s">
        <v>267</v>
      </c>
      <c r="K232" t="s">
        <v>268</v>
      </c>
      <c r="L232">
        <v>1339</v>
      </c>
      <c r="N232">
        <v>1007</v>
      </c>
      <c r="O232" t="s">
        <v>269</v>
      </c>
      <c r="P232" t="s">
        <v>269</v>
      </c>
      <c r="Q232">
        <v>1</v>
      </c>
      <c r="X232">
        <v>3.2000000000000002E-3</v>
      </c>
      <c r="Y232">
        <v>36.31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G232">
        <v>3.2000000000000002E-3</v>
      </c>
      <c r="AH232">
        <v>3</v>
      </c>
      <c r="AI232">
        <v>-1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>
      <c r="A233">
        <f>ROW(Source!A1024)</f>
        <v>1024</v>
      </c>
      <c r="B233">
        <v>52146255</v>
      </c>
      <c r="C233">
        <v>52144339</v>
      </c>
      <c r="D233">
        <v>51780932</v>
      </c>
      <c r="E233">
        <v>1</v>
      </c>
      <c r="F233">
        <v>1</v>
      </c>
      <c r="G233">
        <v>29</v>
      </c>
      <c r="H233">
        <v>3</v>
      </c>
      <c r="I233" t="s">
        <v>270</v>
      </c>
      <c r="J233" t="s">
        <v>271</v>
      </c>
      <c r="K233" t="s">
        <v>272</v>
      </c>
      <c r="L233">
        <v>1354</v>
      </c>
      <c r="N233">
        <v>1010</v>
      </c>
      <c r="O233" t="s">
        <v>273</v>
      </c>
      <c r="P233" t="s">
        <v>273</v>
      </c>
      <c r="Q233">
        <v>1</v>
      </c>
      <c r="X233">
        <v>7.0000000000000007E-2</v>
      </c>
      <c r="Y233">
        <v>139.55000000000001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G233">
        <v>7.0000000000000007E-2</v>
      </c>
      <c r="AH233">
        <v>3</v>
      </c>
      <c r="AI233">
        <v>-1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>
      <c r="A234">
        <f>ROW(Source!A1024)</f>
        <v>1024</v>
      </c>
      <c r="B234">
        <v>52146256</v>
      </c>
      <c r="C234">
        <v>52144339</v>
      </c>
      <c r="D234">
        <v>51781842</v>
      </c>
      <c r="E234">
        <v>1</v>
      </c>
      <c r="F234">
        <v>1</v>
      </c>
      <c r="G234">
        <v>29</v>
      </c>
      <c r="H234">
        <v>3</v>
      </c>
      <c r="I234" t="s">
        <v>274</v>
      </c>
      <c r="J234" t="s">
        <v>275</v>
      </c>
      <c r="K234" t="s">
        <v>276</v>
      </c>
      <c r="L234">
        <v>1348</v>
      </c>
      <c r="N234">
        <v>1009</v>
      </c>
      <c r="O234" t="s">
        <v>151</v>
      </c>
      <c r="P234" t="s">
        <v>151</v>
      </c>
      <c r="Q234">
        <v>1000</v>
      </c>
      <c r="X234">
        <v>0.105</v>
      </c>
      <c r="Y234">
        <v>3247.49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G234">
        <v>0.105</v>
      </c>
      <c r="AH234">
        <v>3</v>
      </c>
      <c r="AI234">
        <v>-1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>
      <c r="A235">
        <f>ROW(Source!A1024)</f>
        <v>1024</v>
      </c>
      <c r="B235">
        <v>52146257</v>
      </c>
      <c r="C235">
        <v>52144339</v>
      </c>
      <c r="D235">
        <v>51776804</v>
      </c>
      <c r="E235">
        <v>29</v>
      </c>
      <c r="F235">
        <v>1</v>
      </c>
      <c r="G235">
        <v>29</v>
      </c>
      <c r="H235">
        <v>3</v>
      </c>
      <c r="I235" t="s">
        <v>149</v>
      </c>
      <c r="K235" t="s">
        <v>150</v>
      </c>
      <c r="L235">
        <v>1348</v>
      </c>
      <c r="N235">
        <v>1009</v>
      </c>
      <c r="O235" t="s">
        <v>151</v>
      </c>
      <c r="P235" t="s">
        <v>151</v>
      </c>
      <c r="Q235">
        <v>1000</v>
      </c>
      <c r="X235">
        <v>0.12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G235">
        <v>0.12</v>
      </c>
      <c r="AH235">
        <v>3</v>
      </c>
      <c r="AI235">
        <v>-1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>
      <c r="A236">
        <f>ROW(Source!A1026)</f>
        <v>1026</v>
      </c>
      <c r="B236">
        <v>52146258</v>
      </c>
      <c r="C236">
        <v>52144363</v>
      </c>
      <c r="D236">
        <v>51778525</v>
      </c>
      <c r="E236">
        <v>1</v>
      </c>
      <c r="F236">
        <v>1</v>
      </c>
      <c r="G236">
        <v>29</v>
      </c>
      <c r="H236">
        <v>2</v>
      </c>
      <c r="I236" t="s">
        <v>277</v>
      </c>
      <c r="J236" t="s">
        <v>278</v>
      </c>
      <c r="K236" t="s">
        <v>279</v>
      </c>
      <c r="L236">
        <v>1368</v>
      </c>
      <c r="N236">
        <v>1011</v>
      </c>
      <c r="O236" t="s">
        <v>250</v>
      </c>
      <c r="P236" t="s">
        <v>250</v>
      </c>
      <c r="Q236">
        <v>1</v>
      </c>
      <c r="X236">
        <v>0.02</v>
      </c>
      <c r="Y236">
        <v>0</v>
      </c>
      <c r="Z236">
        <v>1070.1199999999999</v>
      </c>
      <c r="AA236">
        <v>332.66</v>
      </c>
      <c r="AB236">
        <v>0</v>
      </c>
      <c r="AC236">
        <v>0</v>
      </c>
      <c r="AD236">
        <v>1</v>
      </c>
      <c r="AE236">
        <v>0</v>
      </c>
      <c r="AG236">
        <v>0.02</v>
      </c>
      <c r="AH236">
        <v>3</v>
      </c>
      <c r="AI236">
        <v>-1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>
      <c r="A237">
        <f>ROW(Source!A1026)</f>
        <v>1026</v>
      </c>
      <c r="B237">
        <v>52146259</v>
      </c>
      <c r="C237">
        <v>52144363</v>
      </c>
      <c r="D237">
        <v>51778526</v>
      </c>
      <c r="E237">
        <v>1</v>
      </c>
      <c r="F237">
        <v>1</v>
      </c>
      <c r="G237">
        <v>29</v>
      </c>
      <c r="H237">
        <v>2</v>
      </c>
      <c r="I237" t="s">
        <v>280</v>
      </c>
      <c r="J237" t="s">
        <v>281</v>
      </c>
      <c r="K237" t="s">
        <v>282</v>
      </c>
      <c r="L237">
        <v>1368</v>
      </c>
      <c r="N237">
        <v>1011</v>
      </c>
      <c r="O237" t="s">
        <v>250</v>
      </c>
      <c r="P237" t="s">
        <v>250</v>
      </c>
      <c r="Q237">
        <v>1</v>
      </c>
      <c r="X237">
        <v>1.7999999999999999E-2</v>
      </c>
      <c r="Y237">
        <v>0</v>
      </c>
      <c r="Z237">
        <v>1080.76</v>
      </c>
      <c r="AA237">
        <v>332.99</v>
      </c>
      <c r="AB237">
        <v>0</v>
      </c>
      <c r="AC237">
        <v>0</v>
      </c>
      <c r="AD237">
        <v>1</v>
      </c>
      <c r="AE237">
        <v>0</v>
      </c>
      <c r="AG237">
        <v>1.7999999999999999E-2</v>
      </c>
      <c r="AH237">
        <v>3</v>
      </c>
      <c r="AI237">
        <v>-1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>
      <c r="A238">
        <f>ROW(Source!A1027)</f>
        <v>1027</v>
      </c>
      <c r="B238">
        <v>52146260</v>
      </c>
      <c r="C238">
        <v>52144368</v>
      </c>
      <c r="D238">
        <v>51778525</v>
      </c>
      <c r="E238">
        <v>1</v>
      </c>
      <c r="F238">
        <v>1</v>
      </c>
      <c r="G238">
        <v>29</v>
      </c>
      <c r="H238">
        <v>2</v>
      </c>
      <c r="I238" t="s">
        <v>277</v>
      </c>
      <c r="J238" t="s">
        <v>278</v>
      </c>
      <c r="K238" t="s">
        <v>279</v>
      </c>
      <c r="L238">
        <v>1368</v>
      </c>
      <c r="N238">
        <v>1011</v>
      </c>
      <c r="O238" t="s">
        <v>250</v>
      </c>
      <c r="P238" t="s">
        <v>250</v>
      </c>
      <c r="Q238">
        <v>1</v>
      </c>
      <c r="X238">
        <v>0.01</v>
      </c>
      <c r="Y238">
        <v>0</v>
      </c>
      <c r="Z238">
        <v>1070.1199999999999</v>
      </c>
      <c r="AA238">
        <v>332.66</v>
      </c>
      <c r="AB238">
        <v>0</v>
      </c>
      <c r="AC238">
        <v>0</v>
      </c>
      <c r="AD238">
        <v>1</v>
      </c>
      <c r="AE238">
        <v>0</v>
      </c>
      <c r="AF238" t="s">
        <v>161</v>
      </c>
      <c r="AG238">
        <v>0.51</v>
      </c>
      <c r="AH238">
        <v>3</v>
      </c>
      <c r="AI238">
        <v>-1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>
      <c r="A239">
        <f>ROW(Source!A1027)</f>
        <v>1027</v>
      </c>
      <c r="B239">
        <v>52146261</v>
      </c>
      <c r="C239">
        <v>52144368</v>
      </c>
      <c r="D239">
        <v>51778526</v>
      </c>
      <c r="E239">
        <v>1</v>
      </c>
      <c r="F239">
        <v>1</v>
      </c>
      <c r="G239">
        <v>29</v>
      </c>
      <c r="H239">
        <v>2</v>
      </c>
      <c r="I239" t="s">
        <v>280</v>
      </c>
      <c r="J239" t="s">
        <v>281</v>
      </c>
      <c r="K239" t="s">
        <v>282</v>
      </c>
      <c r="L239">
        <v>1368</v>
      </c>
      <c r="N239">
        <v>1011</v>
      </c>
      <c r="O239" t="s">
        <v>250</v>
      </c>
      <c r="P239" t="s">
        <v>250</v>
      </c>
      <c r="Q239">
        <v>1</v>
      </c>
      <c r="X239">
        <v>8.0000000000000002E-3</v>
      </c>
      <c r="Y239">
        <v>0</v>
      </c>
      <c r="Z239">
        <v>1080.76</v>
      </c>
      <c r="AA239">
        <v>332.99</v>
      </c>
      <c r="AB239">
        <v>0</v>
      </c>
      <c r="AC239">
        <v>0</v>
      </c>
      <c r="AD239">
        <v>1</v>
      </c>
      <c r="AE239">
        <v>0</v>
      </c>
      <c r="AF239" t="s">
        <v>161</v>
      </c>
      <c r="AG239">
        <v>0.40799999999999997</v>
      </c>
      <c r="AH239">
        <v>3</v>
      </c>
      <c r="AI239">
        <v>-1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>
      <c r="A240">
        <f>ROW(Source!A1067)</f>
        <v>1067</v>
      </c>
      <c r="B240">
        <v>52146262</v>
      </c>
      <c r="C240">
        <v>52144373</v>
      </c>
      <c r="D240">
        <v>51776802</v>
      </c>
      <c r="E240">
        <v>29</v>
      </c>
      <c r="F240">
        <v>1</v>
      </c>
      <c r="G240">
        <v>29</v>
      </c>
      <c r="H240">
        <v>1</v>
      </c>
      <c r="I240" t="s">
        <v>244</v>
      </c>
      <c r="K240" t="s">
        <v>245</v>
      </c>
      <c r="L240">
        <v>1191</v>
      </c>
      <c r="N240">
        <v>1013</v>
      </c>
      <c r="O240" t="s">
        <v>246</v>
      </c>
      <c r="P240" t="s">
        <v>246</v>
      </c>
      <c r="Q240">
        <v>1</v>
      </c>
      <c r="X240">
        <v>0.66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G240">
        <v>0.66</v>
      </c>
      <c r="AH240">
        <v>3</v>
      </c>
      <c r="AI240">
        <v>-1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>
      <c r="A241">
        <f>ROW(Source!A1067)</f>
        <v>1067</v>
      </c>
      <c r="B241">
        <v>52146263</v>
      </c>
      <c r="C241">
        <v>52144373</v>
      </c>
      <c r="D241">
        <v>51778070</v>
      </c>
      <c r="E241">
        <v>1</v>
      </c>
      <c r="F241">
        <v>1</v>
      </c>
      <c r="G241">
        <v>29</v>
      </c>
      <c r="H241">
        <v>2</v>
      </c>
      <c r="I241" t="s">
        <v>247</v>
      </c>
      <c r="J241" t="s">
        <v>248</v>
      </c>
      <c r="K241" t="s">
        <v>249</v>
      </c>
      <c r="L241">
        <v>1368</v>
      </c>
      <c r="N241">
        <v>1011</v>
      </c>
      <c r="O241" t="s">
        <v>250</v>
      </c>
      <c r="P241" t="s">
        <v>250</v>
      </c>
      <c r="Q241">
        <v>1</v>
      </c>
      <c r="X241">
        <v>0.13200000000000001</v>
      </c>
      <c r="Y241">
        <v>0</v>
      </c>
      <c r="Z241">
        <v>493.52</v>
      </c>
      <c r="AA241">
        <v>377.79</v>
      </c>
      <c r="AB241">
        <v>0</v>
      </c>
      <c r="AC241">
        <v>0</v>
      </c>
      <c r="AD241">
        <v>1</v>
      </c>
      <c r="AE241">
        <v>0</v>
      </c>
      <c r="AG241">
        <v>0.13200000000000001</v>
      </c>
      <c r="AH241">
        <v>3</v>
      </c>
      <c r="AI241">
        <v>-1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>
      <c r="A242">
        <f>ROW(Source!A1067)</f>
        <v>1067</v>
      </c>
      <c r="B242">
        <v>52146264</v>
      </c>
      <c r="C242">
        <v>52144373</v>
      </c>
      <c r="D242">
        <v>51778536</v>
      </c>
      <c r="E242">
        <v>1</v>
      </c>
      <c r="F242">
        <v>1</v>
      </c>
      <c r="G242">
        <v>29</v>
      </c>
      <c r="H242">
        <v>2</v>
      </c>
      <c r="I242" t="s">
        <v>251</v>
      </c>
      <c r="J242" t="s">
        <v>252</v>
      </c>
      <c r="K242" t="s">
        <v>253</v>
      </c>
      <c r="L242">
        <v>1368</v>
      </c>
      <c r="N242">
        <v>1011</v>
      </c>
      <c r="O242" t="s">
        <v>250</v>
      </c>
      <c r="P242" t="s">
        <v>250</v>
      </c>
      <c r="Q242">
        <v>1</v>
      </c>
      <c r="X242">
        <v>0.05</v>
      </c>
      <c r="Y242">
        <v>0</v>
      </c>
      <c r="Z242">
        <v>1153.51</v>
      </c>
      <c r="AA242">
        <v>408.74</v>
      </c>
      <c r="AB242">
        <v>0</v>
      </c>
      <c r="AC242">
        <v>0</v>
      </c>
      <c r="AD242">
        <v>1</v>
      </c>
      <c r="AE242">
        <v>0</v>
      </c>
      <c r="AG242">
        <v>0.05</v>
      </c>
      <c r="AH242">
        <v>3</v>
      </c>
      <c r="AI242">
        <v>-1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>
      <c r="A243">
        <f>ROW(Source!A1067)</f>
        <v>1067</v>
      </c>
      <c r="B243">
        <v>52146265</v>
      </c>
      <c r="C243">
        <v>52144373</v>
      </c>
      <c r="D243">
        <v>51778599</v>
      </c>
      <c r="E243">
        <v>1</v>
      </c>
      <c r="F243">
        <v>1</v>
      </c>
      <c r="G243">
        <v>29</v>
      </c>
      <c r="H243">
        <v>2</v>
      </c>
      <c r="I243" t="s">
        <v>254</v>
      </c>
      <c r="J243" t="s">
        <v>255</v>
      </c>
      <c r="K243" t="s">
        <v>256</v>
      </c>
      <c r="L243">
        <v>1368</v>
      </c>
      <c r="N243">
        <v>1011</v>
      </c>
      <c r="O243" t="s">
        <v>250</v>
      </c>
      <c r="P243" t="s">
        <v>250</v>
      </c>
      <c r="Q243">
        <v>1</v>
      </c>
      <c r="X243">
        <v>0.13200000000000001</v>
      </c>
      <c r="Y243">
        <v>0</v>
      </c>
      <c r="Z243">
        <v>6.02</v>
      </c>
      <c r="AA243">
        <v>0.02</v>
      </c>
      <c r="AB243">
        <v>0</v>
      </c>
      <c r="AC243">
        <v>0</v>
      </c>
      <c r="AD243">
        <v>1</v>
      </c>
      <c r="AE243">
        <v>0</v>
      </c>
      <c r="AG243">
        <v>0.13200000000000001</v>
      </c>
      <c r="AH243">
        <v>3</v>
      </c>
      <c r="AI243">
        <v>-1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>
      <c r="A244">
        <f>ROW(Source!A1067)</f>
        <v>1067</v>
      </c>
      <c r="B244">
        <v>52146266</v>
      </c>
      <c r="C244">
        <v>52144373</v>
      </c>
      <c r="D244">
        <v>51777824</v>
      </c>
      <c r="E244">
        <v>1</v>
      </c>
      <c r="F244">
        <v>1</v>
      </c>
      <c r="G244">
        <v>29</v>
      </c>
      <c r="H244">
        <v>2</v>
      </c>
      <c r="I244" t="s">
        <v>283</v>
      </c>
      <c r="J244" t="s">
        <v>284</v>
      </c>
      <c r="K244" t="s">
        <v>285</v>
      </c>
      <c r="L244">
        <v>1368</v>
      </c>
      <c r="N244">
        <v>1011</v>
      </c>
      <c r="O244" t="s">
        <v>250</v>
      </c>
      <c r="P244" t="s">
        <v>250</v>
      </c>
      <c r="Q244">
        <v>1</v>
      </c>
      <c r="X244">
        <v>8.8999999999999996E-2</v>
      </c>
      <c r="Y244">
        <v>0</v>
      </c>
      <c r="Z244">
        <v>857.91</v>
      </c>
      <c r="AA244">
        <v>479.87</v>
      </c>
      <c r="AB244">
        <v>0</v>
      </c>
      <c r="AC244">
        <v>0</v>
      </c>
      <c r="AD244">
        <v>1</v>
      </c>
      <c r="AE244">
        <v>0</v>
      </c>
      <c r="AG244">
        <v>8.8999999999999996E-2</v>
      </c>
      <c r="AH244">
        <v>3</v>
      </c>
      <c r="AI244">
        <v>-1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>
      <c r="A245">
        <f>ROW(Source!A1067)</f>
        <v>1067</v>
      </c>
      <c r="B245">
        <v>52146267</v>
      </c>
      <c r="C245">
        <v>52144373</v>
      </c>
      <c r="D245">
        <v>51781597</v>
      </c>
      <c r="E245">
        <v>1</v>
      </c>
      <c r="F245">
        <v>1</v>
      </c>
      <c r="G245">
        <v>29</v>
      </c>
      <c r="H245">
        <v>3</v>
      </c>
      <c r="I245" t="s">
        <v>286</v>
      </c>
      <c r="J245" t="s">
        <v>287</v>
      </c>
      <c r="K245" t="s">
        <v>288</v>
      </c>
      <c r="L245">
        <v>1339</v>
      </c>
      <c r="N245">
        <v>1007</v>
      </c>
      <c r="O245" t="s">
        <v>269</v>
      </c>
      <c r="P245" t="s">
        <v>269</v>
      </c>
      <c r="Q245">
        <v>1</v>
      </c>
      <c r="X245">
        <v>5.8999999999999997E-2</v>
      </c>
      <c r="Y245">
        <v>3886.23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G245">
        <v>5.8999999999999997E-2</v>
      </c>
      <c r="AH245">
        <v>3</v>
      </c>
      <c r="AI245">
        <v>-1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>
      <c r="A246">
        <f>ROW(Source!A1067)</f>
        <v>1067</v>
      </c>
      <c r="B246">
        <v>52146268</v>
      </c>
      <c r="C246">
        <v>52144373</v>
      </c>
      <c r="D246">
        <v>51781706</v>
      </c>
      <c r="E246">
        <v>1</v>
      </c>
      <c r="F246">
        <v>1</v>
      </c>
      <c r="G246">
        <v>29</v>
      </c>
      <c r="H246">
        <v>3</v>
      </c>
      <c r="I246" t="s">
        <v>289</v>
      </c>
      <c r="J246" t="s">
        <v>290</v>
      </c>
      <c r="K246" t="s">
        <v>291</v>
      </c>
      <c r="L246">
        <v>1339</v>
      </c>
      <c r="N246">
        <v>1007</v>
      </c>
      <c r="O246" t="s">
        <v>269</v>
      </c>
      <c r="P246" t="s">
        <v>269</v>
      </c>
      <c r="Q246">
        <v>1</v>
      </c>
      <c r="X246">
        <v>5.9999999999999995E-4</v>
      </c>
      <c r="Y246">
        <v>3427.48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G246">
        <v>5.9999999999999995E-4</v>
      </c>
      <c r="AH246">
        <v>3</v>
      </c>
      <c r="AI246">
        <v>-1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>
      <c r="A247">
        <f>ROW(Source!A1067)</f>
        <v>1067</v>
      </c>
      <c r="B247">
        <v>52146269</v>
      </c>
      <c r="C247">
        <v>52144373</v>
      </c>
      <c r="D247">
        <v>51782454</v>
      </c>
      <c r="E247">
        <v>1</v>
      </c>
      <c r="F247">
        <v>1</v>
      </c>
      <c r="G247">
        <v>29</v>
      </c>
      <c r="H247">
        <v>3</v>
      </c>
      <c r="I247" t="s">
        <v>292</v>
      </c>
      <c r="J247" t="s">
        <v>293</v>
      </c>
      <c r="K247" t="s">
        <v>294</v>
      </c>
      <c r="L247">
        <v>1339</v>
      </c>
      <c r="N247">
        <v>1007</v>
      </c>
      <c r="O247" t="s">
        <v>269</v>
      </c>
      <c r="P247" t="s">
        <v>269</v>
      </c>
      <c r="Q247">
        <v>1</v>
      </c>
      <c r="X247">
        <v>4.36E-2</v>
      </c>
      <c r="Y247">
        <v>7871.69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G247">
        <v>4.36E-2</v>
      </c>
      <c r="AH247">
        <v>3</v>
      </c>
      <c r="AI247">
        <v>-1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>
      <c r="A248">
        <f>ROW(Source!A1067)</f>
        <v>1067</v>
      </c>
      <c r="B248">
        <v>52146270</v>
      </c>
      <c r="C248">
        <v>52144373</v>
      </c>
      <c r="D248">
        <v>51776804</v>
      </c>
      <c r="E248">
        <v>29</v>
      </c>
      <c r="F248">
        <v>1</v>
      </c>
      <c r="G248">
        <v>29</v>
      </c>
      <c r="H248">
        <v>3</v>
      </c>
      <c r="I248" t="s">
        <v>149</v>
      </c>
      <c r="K248" t="s">
        <v>150</v>
      </c>
      <c r="L248">
        <v>1348</v>
      </c>
      <c r="N248">
        <v>1009</v>
      </c>
      <c r="O248" t="s">
        <v>151</v>
      </c>
      <c r="P248" t="s">
        <v>151</v>
      </c>
      <c r="Q248">
        <v>1000</v>
      </c>
      <c r="X248">
        <v>0.246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G248">
        <v>0.246</v>
      </c>
      <c r="AH248">
        <v>3</v>
      </c>
      <c r="AI248">
        <v>-1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>
      <c r="A249">
        <f>ROW(Source!A1069)</f>
        <v>1069</v>
      </c>
      <c r="B249">
        <v>52146271</v>
      </c>
      <c r="C249">
        <v>52144393</v>
      </c>
      <c r="D249">
        <v>51778525</v>
      </c>
      <c r="E249">
        <v>1</v>
      </c>
      <c r="F249">
        <v>1</v>
      </c>
      <c r="G249">
        <v>29</v>
      </c>
      <c r="H249">
        <v>2</v>
      </c>
      <c r="I249" t="s">
        <v>277</v>
      </c>
      <c r="J249" t="s">
        <v>278</v>
      </c>
      <c r="K249" t="s">
        <v>279</v>
      </c>
      <c r="L249">
        <v>1368</v>
      </c>
      <c r="N249">
        <v>1011</v>
      </c>
      <c r="O249" t="s">
        <v>250</v>
      </c>
      <c r="P249" t="s">
        <v>250</v>
      </c>
      <c r="Q249">
        <v>1</v>
      </c>
      <c r="X249">
        <v>0.02</v>
      </c>
      <c r="Y249">
        <v>0</v>
      </c>
      <c r="Z249">
        <v>1070.1199999999999</v>
      </c>
      <c r="AA249">
        <v>332.66</v>
      </c>
      <c r="AB249">
        <v>0</v>
      </c>
      <c r="AC249">
        <v>0</v>
      </c>
      <c r="AD249">
        <v>1</v>
      </c>
      <c r="AE249">
        <v>0</v>
      </c>
      <c r="AG249">
        <v>0.02</v>
      </c>
      <c r="AH249">
        <v>3</v>
      </c>
      <c r="AI249">
        <v>-1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>
      <c r="A250">
        <f>ROW(Source!A1069)</f>
        <v>1069</v>
      </c>
      <c r="B250">
        <v>52146272</v>
      </c>
      <c r="C250">
        <v>52144393</v>
      </c>
      <c r="D250">
        <v>51778526</v>
      </c>
      <c r="E250">
        <v>1</v>
      </c>
      <c r="F250">
        <v>1</v>
      </c>
      <c r="G250">
        <v>29</v>
      </c>
      <c r="H250">
        <v>2</v>
      </c>
      <c r="I250" t="s">
        <v>280</v>
      </c>
      <c r="J250" t="s">
        <v>281</v>
      </c>
      <c r="K250" t="s">
        <v>282</v>
      </c>
      <c r="L250">
        <v>1368</v>
      </c>
      <c r="N250">
        <v>1011</v>
      </c>
      <c r="O250" t="s">
        <v>250</v>
      </c>
      <c r="P250" t="s">
        <v>250</v>
      </c>
      <c r="Q250">
        <v>1</v>
      </c>
      <c r="X250">
        <v>1.7999999999999999E-2</v>
      </c>
      <c r="Y250">
        <v>0</v>
      </c>
      <c r="Z250">
        <v>1080.76</v>
      </c>
      <c r="AA250">
        <v>332.99</v>
      </c>
      <c r="AB250">
        <v>0</v>
      </c>
      <c r="AC250">
        <v>0</v>
      </c>
      <c r="AD250">
        <v>1</v>
      </c>
      <c r="AE250">
        <v>0</v>
      </c>
      <c r="AG250">
        <v>1.7999999999999999E-2</v>
      </c>
      <c r="AH250">
        <v>3</v>
      </c>
      <c r="AI250">
        <v>-1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>
      <c r="A251">
        <f>ROW(Source!A1070)</f>
        <v>1070</v>
      </c>
      <c r="B251">
        <v>52146273</v>
      </c>
      <c r="C251">
        <v>52144398</v>
      </c>
      <c r="D251">
        <v>51778525</v>
      </c>
      <c r="E251">
        <v>1</v>
      </c>
      <c r="F251">
        <v>1</v>
      </c>
      <c r="G251">
        <v>29</v>
      </c>
      <c r="H251">
        <v>2</v>
      </c>
      <c r="I251" t="s">
        <v>277</v>
      </c>
      <c r="J251" t="s">
        <v>278</v>
      </c>
      <c r="K251" t="s">
        <v>279</v>
      </c>
      <c r="L251">
        <v>1368</v>
      </c>
      <c r="N251">
        <v>1011</v>
      </c>
      <c r="O251" t="s">
        <v>250</v>
      </c>
      <c r="P251" t="s">
        <v>250</v>
      </c>
      <c r="Q251">
        <v>1</v>
      </c>
      <c r="X251">
        <v>0.01</v>
      </c>
      <c r="Y251">
        <v>0</v>
      </c>
      <c r="Z251">
        <v>1070.1199999999999</v>
      </c>
      <c r="AA251">
        <v>332.66</v>
      </c>
      <c r="AB251">
        <v>0</v>
      </c>
      <c r="AC251">
        <v>0</v>
      </c>
      <c r="AD251">
        <v>1</v>
      </c>
      <c r="AE251">
        <v>0</v>
      </c>
      <c r="AF251" t="s">
        <v>161</v>
      </c>
      <c r="AG251">
        <v>0.51</v>
      </c>
      <c r="AH251">
        <v>3</v>
      </c>
      <c r="AI251">
        <v>-1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>
      <c r="A252">
        <f>ROW(Source!A1070)</f>
        <v>1070</v>
      </c>
      <c r="B252">
        <v>52146274</v>
      </c>
      <c r="C252">
        <v>52144398</v>
      </c>
      <c r="D252">
        <v>51778526</v>
      </c>
      <c r="E252">
        <v>1</v>
      </c>
      <c r="F252">
        <v>1</v>
      </c>
      <c r="G252">
        <v>29</v>
      </c>
      <c r="H252">
        <v>2</v>
      </c>
      <c r="I252" t="s">
        <v>280</v>
      </c>
      <c r="J252" t="s">
        <v>281</v>
      </c>
      <c r="K252" t="s">
        <v>282</v>
      </c>
      <c r="L252">
        <v>1368</v>
      </c>
      <c r="N252">
        <v>1011</v>
      </c>
      <c r="O252" t="s">
        <v>250</v>
      </c>
      <c r="P252" t="s">
        <v>250</v>
      </c>
      <c r="Q252">
        <v>1</v>
      </c>
      <c r="X252">
        <v>8.0000000000000002E-3</v>
      </c>
      <c r="Y252">
        <v>0</v>
      </c>
      <c r="Z252">
        <v>1080.76</v>
      </c>
      <c r="AA252">
        <v>332.99</v>
      </c>
      <c r="AB252">
        <v>0</v>
      </c>
      <c r="AC252">
        <v>0</v>
      </c>
      <c r="AD252">
        <v>1</v>
      </c>
      <c r="AE252">
        <v>0</v>
      </c>
      <c r="AF252" t="s">
        <v>161</v>
      </c>
      <c r="AG252">
        <v>0.40799999999999997</v>
      </c>
      <c r="AH252">
        <v>3</v>
      </c>
      <c r="AI252">
        <v>-1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>
      <c r="A253">
        <f>ROW(Source!A1148)</f>
        <v>1148</v>
      </c>
      <c r="B253">
        <v>52146275</v>
      </c>
      <c r="C253">
        <v>52144403</v>
      </c>
      <c r="D253">
        <v>51776802</v>
      </c>
      <c r="E253">
        <v>29</v>
      </c>
      <c r="F253">
        <v>1</v>
      </c>
      <c r="G253">
        <v>29</v>
      </c>
      <c r="H253">
        <v>1</v>
      </c>
      <c r="I253" t="s">
        <v>244</v>
      </c>
      <c r="K253" t="s">
        <v>245</v>
      </c>
      <c r="L253">
        <v>1191</v>
      </c>
      <c r="N253">
        <v>1013</v>
      </c>
      <c r="O253" t="s">
        <v>246</v>
      </c>
      <c r="P253" t="s">
        <v>246</v>
      </c>
      <c r="Q253">
        <v>1</v>
      </c>
      <c r="X253">
        <v>0.23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1</v>
      </c>
      <c r="AG253">
        <v>0.23</v>
      </c>
      <c r="AH253">
        <v>3</v>
      </c>
      <c r="AI253">
        <v>-1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>
      <c r="A254">
        <f>ROW(Source!A1148)</f>
        <v>1148</v>
      </c>
      <c r="B254">
        <v>52146276</v>
      </c>
      <c r="C254">
        <v>52144403</v>
      </c>
      <c r="D254">
        <v>51778070</v>
      </c>
      <c r="E254">
        <v>1</v>
      </c>
      <c r="F254">
        <v>1</v>
      </c>
      <c r="G254">
        <v>29</v>
      </c>
      <c r="H254">
        <v>2</v>
      </c>
      <c r="I254" t="s">
        <v>247</v>
      </c>
      <c r="J254" t="s">
        <v>248</v>
      </c>
      <c r="K254" t="s">
        <v>249</v>
      </c>
      <c r="L254">
        <v>1368</v>
      </c>
      <c r="N254">
        <v>1011</v>
      </c>
      <c r="O254" t="s">
        <v>250</v>
      </c>
      <c r="P254" t="s">
        <v>250</v>
      </c>
      <c r="Q254">
        <v>1</v>
      </c>
      <c r="X254">
        <v>3.6999999999999998E-2</v>
      </c>
      <c r="Y254">
        <v>0</v>
      </c>
      <c r="Z254">
        <v>493.52</v>
      </c>
      <c r="AA254">
        <v>377.79</v>
      </c>
      <c r="AB254">
        <v>0</v>
      </c>
      <c r="AC254">
        <v>0</v>
      </c>
      <c r="AD254">
        <v>1</v>
      </c>
      <c r="AE254">
        <v>0</v>
      </c>
      <c r="AG254">
        <v>3.6999999999999998E-2</v>
      </c>
      <c r="AH254">
        <v>3</v>
      </c>
      <c r="AI254">
        <v>-1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>
      <c r="A255">
        <f>ROW(Source!A1148)</f>
        <v>1148</v>
      </c>
      <c r="B255">
        <v>52146277</v>
      </c>
      <c r="C255">
        <v>52144403</v>
      </c>
      <c r="D255">
        <v>51778536</v>
      </c>
      <c r="E255">
        <v>1</v>
      </c>
      <c r="F255">
        <v>1</v>
      </c>
      <c r="G255">
        <v>29</v>
      </c>
      <c r="H255">
        <v>2</v>
      </c>
      <c r="I255" t="s">
        <v>251</v>
      </c>
      <c r="J255" t="s">
        <v>252</v>
      </c>
      <c r="K255" t="s">
        <v>253</v>
      </c>
      <c r="L255">
        <v>1368</v>
      </c>
      <c r="N255">
        <v>1011</v>
      </c>
      <c r="O255" t="s">
        <v>250</v>
      </c>
      <c r="P255" t="s">
        <v>250</v>
      </c>
      <c r="Q255">
        <v>1</v>
      </c>
      <c r="X255">
        <v>0.01</v>
      </c>
      <c r="Y255">
        <v>0</v>
      </c>
      <c r="Z255">
        <v>1153.51</v>
      </c>
      <c r="AA255">
        <v>408.74</v>
      </c>
      <c r="AB255">
        <v>0</v>
      </c>
      <c r="AC255">
        <v>0</v>
      </c>
      <c r="AD255">
        <v>1</v>
      </c>
      <c r="AE255">
        <v>0</v>
      </c>
      <c r="AG255">
        <v>0.01</v>
      </c>
      <c r="AH255">
        <v>3</v>
      </c>
      <c r="AI255">
        <v>-1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>
      <c r="A256">
        <f>ROW(Source!A1148)</f>
        <v>1148</v>
      </c>
      <c r="B256">
        <v>52146278</v>
      </c>
      <c r="C256">
        <v>52144403</v>
      </c>
      <c r="D256">
        <v>51778599</v>
      </c>
      <c r="E256">
        <v>1</v>
      </c>
      <c r="F256">
        <v>1</v>
      </c>
      <c r="G256">
        <v>29</v>
      </c>
      <c r="H256">
        <v>2</v>
      </c>
      <c r="I256" t="s">
        <v>254</v>
      </c>
      <c r="J256" t="s">
        <v>255</v>
      </c>
      <c r="K256" t="s">
        <v>256</v>
      </c>
      <c r="L256">
        <v>1368</v>
      </c>
      <c r="N256">
        <v>1011</v>
      </c>
      <c r="O256" t="s">
        <v>250</v>
      </c>
      <c r="P256" t="s">
        <v>250</v>
      </c>
      <c r="Q256">
        <v>1</v>
      </c>
      <c r="X256">
        <v>2.7E-2</v>
      </c>
      <c r="Y256">
        <v>0</v>
      </c>
      <c r="Z256">
        <v>6.02</v>
      </c>
      <c r="AA256">
        <v>0.02</v>
      </c>
      <c r="AB256">
        <v>0</v>
      </c>
      <c r="AC256">
        <v>0</v>
      </c>
      <c r="AD256">
        <v>1</v>
      </c>
      <c r="AE256">
        <v>0</v>
      </c>
      <c r="AG256">
        <v>2.7E-2</v>
      </c>
      <c r="AH256">
        <v>3</v>
      </c>
      <c r="AI256">
        <v>-1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>
      <c r="A257">
        <f>ROW(Source!A1148)</f>
        <v>1148</v>
      </c>
      <c r="B257">
        <v>52146279</v>
      </c>
      <c r="C257">
        <v>52144403</v>
      </c>
      <c r="D257">
        <v>51777904</v>
      </c>
      <c r="E257">
        <v>1</v>
      </c>
      <c r="F257">
        <v>1</v>
      </c>
      <c r="G257">
        <v>29</v>
      </c>
      <c r="H257">
        <v>2</v>
      </c>
      <c r="I257" t="s">
        <v>257</v>
      </c>
      <c r="J257" t="s">
        <v>258</v>
      </c>
      <c r="K257" t="s">
        <v>259</v>
      </c>
      <c r="L257">
        <v>1368</v>
      </c>
      <c r="N257">
        <v>1011</v>
      </c>
      <c r="O257" t="s">
        <v>250</v>
      </c>
      <c r="P257" t="s">
        <v>250</v>
      </c>
      <c r="Q257">
        <v>1</v>
      </c>
      <c r="X257">
        <v>0.04</v>
      </c>
      <c r="Y257">
        <v>0</v>
      </c>
      <c r="Z257">
        <v>951.19</v>
      </c>
      <c r="AA257">
        <v>416.58</v>
      </c>
      <c r="AB257">
        <v>0</v>
      </c>
      <c r="AC257">
        <v>0</v>
      </c>
      <c r="AD257">
        <v>1</v>
      </c>
      <c r="AE257">
        <v>0</v>
      </c>
      <c r="AG257">
        <v>0.04</v>
      </c>
      <c r="AH257">
        <v>3</v>
      </c>
      <c r="AI257">
        <v>-1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>
      <c r="A258">
        <f>ROW(Source!A1148)</f>
        <v>1148</v>
      </c>
      <c r="B258">
        <v>52146280</v>
      </c>
      <c r="C258">
        <v>52144403</v>
      </c>
      <c r="D258">
        <v>51777957</v>
      </c>
      <c r="E258">
        <v>1</v>
      </c>
      <c r="F258">
        <v>1</v>
      </c>
      <c r="G258">
        <v>29</v>
      </c>
      <c r="H258">
        <v>2</v>
      </c>
      <c r="I258" t="s">
        <v>260</v>
      </c>
      <c r="J258" t="s">
        <v>261</v>
      </c>
      <c r="K258" t="s">
        <v>262</v>
      </c>
      <c r="L258">
        <v>1368</v>
      </c>
      <c r="N258">
        <v>1011</v>
      </c>
      <c r="O258" t="s">
        <v>250</v>
      </c>
      <c r="P258" t="s">
        <v>250</v>
      </c>
      <c r="Q258">
        <v>1</v>
      </c>
      <c r="X258">
        <v>1.4E-2</v>
      </c>
      <c r="Y258">
        <v>0</v>
      </c>
      <c r="Z258">
        <v>1679.43</v>
      </c>
      <c r="AA258">
        <v>525.91</v>
      </c>
      <c r="AB258">
        <v>0</v>
      </c>
      <c r="AC258">
        <v>0</v>
      </c>
      <c r="AD258">
        <v>1</v>
      </c>
      <c r="AE258">
        <v>0</v>
      </c>
      <c r="AG258">
        <v>1.4E-2</v>
      </c>
      <c r="AH258">
        <v>3</v>
      </c>
      <c r="AI258">
        <v>-1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>
      <c r="A259">
        <f>ROW(Source!A1148)</f>
        <v>1148</v>
      </c>
      <c r="B259">
        <v>52146281</v>
      </c>
      <c r="C259">
        <v>52144403</v>
      </c>
      <c r="D259">
        <v>51778722</v>
      </c>
      <c r="E259">
        <v>1</v>
      </c>
      <c r="F259">
        <v>1</v>
      </c>
      <c r="G259">
        <v>29</v>
      </c>
      <c r="H259">
        <v>3</v>
      </c>
      <c r="I259" t="s">
        <v>263</v>
      </c>
      <c r="J259" t="s">
        <v>264</v>
      </c>
      <c r="K259" t="s">
        <v>265</v>
      </c>
      <c r="L259">
        <v>1348</v>
      </c>
      <c r="N259">
        <v>1009</v>
      </c>
      <c r="O259" t="s">
        <v>151</v>
      </c>
      <c r="P259" t="s">
        <v>151</v>
      </c>
      <c r="Q259">
        <v>1000</v>
      </c>
      <c r="X259">
        <v>8.0000000000000004E-4</v>
      </c>
      <c r="Y259">
        <v>34834.18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G259">
        <v>8.0000000000000004E-4</v>
      </c>
      <c r="AH259">
        <v>3</v>
      </c>
      <c r="AI259">
        <v>-1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>
      <c r="A260">
        <f>ROW(Source!A1148)</f>
        <v>1148</v>
      </c>
      <c r="B260">
        <v>52146282</v>
      </c>
      <c r="C260">
        <v>52144403</v>
      </c>
      <c r="D260">
        <v>51780660</v>
      </c>
      <c r="E260">
        <v>1</v>
      </c>
      <c r="F260">
        <v>1</v>
      </c>
      <c r="G260">
        <v>29</v>
      </c>
      <c r="H260">
        <v>3</v>
      </c>
      <c r="I260" t="s">
        <v>266</v>
      </c>
      <c r="J260" t="s">
        <v>267</v>
      </c>
      <c r="K260" t="s">
        <v>268</v>
      </c>
      <c r="L260">
        <v>1339</v>
      </c>
      <c r="N260">
        <v>1007</v>
      </c>
      <c r="O260" t="s">
        <v>269</v>
      </c>
      <c r="P260" t="s">
        <v>269</v>
      </c>
      <c r="Q260">
        <v>1</v>
      </c>
      <c r="X260">
        <v>3.2000000000000002E-3</v>
      </c>
      <c r="Y260">
        <v>36.31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G260">
        <v>3.2000000000000002E-3</v>
      </c>
      <c r="AH260">
        <v>3</v>
      </c>
      <c r="AI260">
        <v>-1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>
      <c r="A261">
        <f>ROW(Source!A1148)</f>
        <v>1148</v>
      </c>
      <c r="B261">
        <v>52146283</v>
      </c>
      <c r="C261">
        <v>52144403</v>
      </c>
      <c r="D261">
        <v>51780932</v>
      </c>
      <c r="E261">
        <v>1</v>
      </c>
      <c r="F261">
        <v>1</v>
      </c>
      <c r="G261">
        <v>29</v>
      </c>
      <c r="H261">
        <v>3</v>
      </c>
      <c r="I261" t="s">
        <v>270</v>
      </c>
      <c r="J261" t="s">
        <v>271</v>
      </c>
      <c r="K261" t="s">
        <v>272</v>
      </c>
      <c r="L261">
        <v>1354</v>
      </c>
      <c r="N261">
        <v>1010</v>
      </c>
      <c r="O261" t="s">
        <v>273</v>
      </c>
      <c r="P261" t="s">
        <v>273</v>
      </c>
      <c r="Q261">
        <v>1</v>
      </c>
      <c r="X261">
        <v>7.0000000000000007E-2</v>
      </c>
      <c r="Y261">
        <v>139.55000000000001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G261">
        <v>7.0000000000000007E-2</v>
      </c>
      <c r="AH261">
        <v>3</v>
      </c>
      <c r="AI261">
        <v>-1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>
      <c r="A262">
        <f>ROW(Source!A1148)</f>
        <v>1148</v>
      </c>
      <c r="B262">
        <v>52146284</v>
      </c>
      <c r="C262">
        <v>52144403</v>
      </c>
      <c r="D262">
        <v>51781842</v>
      </c>
      <c r="E262">
        <v>1</v>
      </c>
      <c r="F262">
        <v>1</v>
      </c>
      <c r="G262">
        <v>29</v>
      </c>
      <c r="H262">
        <v>3</v>
      </c>
      <c r="I262" t="s">
        <v>274</v>
      </c>
      <c r="J262" t="s">
        <v>275</v>
      </c>
      <c r="K262" t="s">
        <v>276</v>
      </c>
      <c r="L262">
        <v>1348</v>
      </c>
      <c r="N262">
        <v>1009</v>
      </c>
      <c r="O262" t="s">
        <v>151</v>
      </c>
      <c r="P262" t="s">
        <v>151</v>
      </c>
      <c r="Q262">
        <v>1000</v>
      </c>
      <c r="X262">
        <v>0.105</v>
      </c>
      <c r="Y262">
        <v>3247.49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G262">
        <v>0.105</v>
      </c>
      <c r="AH262">
        <v>3</v>
      </c>
      <c r="AI262">
        <v>-1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>
      <c r="A263">
        <f>ROW(Source!A1148)</f>
        <v>1148</v>
      </c>
      <c r="B263">
        <v>52146285</v>
      </c>
      <c r="C263">
        <v>52144403</v>
      </c>
      <c r="D263">
        <v>51776804</v>
      </c>
      <c r="E263">
        <v>29</v>
      </c>
      <c r="F263">
        <v>1</v>
      </c>
      <c r="G263">
        <v>29</v>
      </c>
      <c r="H263">
        <v>3</v>
      </c>
      <c r="I263" t="s">
        <v>149</v>
      </c>
      <c r="K263" t="s">
        <v>150</v>
      </c>
      <c r="L263">
        <v>1348</v>
      </c>
      <c r="N263">
        <v>1009</v>
      </c>
      <c r="O263" t="s">
        <v>151</v>
      </c>
      <c r="P263" t="s">
        <v>151</v>
      </c>
      <c r="Q263">
        <v>1000</v>
      </c>
      <c r="X263">
        <v>0.12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G263">
        <v>0.12</v>
      </c>
      <c r="AH263">
        <v>3</v>
      </c>
      <c r="AI263">
        <v>-1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>
      <c r="A264">
        <f>ROW(Source!A1150)</f>
        <v>1150</v>
      </c>
      <c r="B264">
        <v>52146286</v>
      </c>
      <c r="C264">
        <v>52144427</v>
      </c>
      <c r="D264">
        <v>51778525</v>
      </c>
      <c r="E264">
        <v>1</v>
      </c>
      <c r="F264">
        <v>1</v>
      </c>
      <c r="G264">
        <v>29</v>
      </c>
      <c r="H264">
        <v>2</v>
      </c>
      <c r="I264" t="s">
        <v>277</v>
      </c>
      <c r="J264" t="s">
        <v>278</v>
      </c>
      <c r="K264" t="s">
        <v>279</v>
      </c>
      <c r="L264">
        <v>1368</v>
      </c>
      <c r="N264">
        <v>1011</v>
      </c>
      <c r="O264" t="s">
        <v>250</v>
      </c>
      <c r="P264" t="s">
        <v>250</v>
      </c>
      <c r="Q264">
        <v>1</v>
      </c>
      <c r="X264">
        <v>0.02</v>
      </c>
      <c r="Y264">
        <v>0</v>
      </c>
      <c r="Z264">
        <v>1070.1199999999999</v>
      </c>
      <c r="AA264">
        <v>332.66</v>
      </c>
      <c r="AB264">
        <v>0</v>
      </c>
      <c r="AC264">
        <v>0</v>
      </c>
      <c r="AD264">
        <v>1</v>
      </c>
      <c r="AE264">
        <v>0</v>
      </c>
      <c r="AG264">
        <v>0.02</v>
      </c>
      <c r="AH264">
        <v>3</v>
      </c>
      <c r="AI264">
        <v>-1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>
      <c r="A265">
        <f>ROW(Source!A1150)</f>
        <v>1150</v>
      </c>
      <c r="B265">
        <v>52146287</v>
      </c>
      <c r="C265">
        <v>52144427</v>
      </c>
      <c r="D265">
        <v>51778526</v>
      </c>
      <c r="E265">
        <v>1</v>
      </c>
      <c r="F265">
        <v>1</v>
      </c>
      <c r="G265">
        <v>29</v>
      </c>
      <c r="H265">
        <v>2</v>
      </c>
      <c r="I265" t="s">
        <v>280</v>
      </c>
      <c r="J265" t="s">
        <v>281</v>
      </c>
      <c r="K265" t="s">
        <v>282</v>
      </c>
      <c r="L265">
        <v>1368</v>
      </c>
      <c r="N265">
        <v>1011</v>
      </c>
      <c r="O265" t="s">
        <v>250</v>
      </c>
      <c r="P265" t="s">
        <v>250</v>
      </c>
      <c r="Q265">
        <v>1</v>
      </c>
      <c r="X265">
        <v>1.7999999999999999E-2</v>
      </c>
      <c r="Y265">
        <v>0</v>
      </c>
      <c r="Z265">
        <v>1080.76</v>
      </c>
      <c r="AA265">
        <v>332.99</v>
      </c>
      <c r="AB265">
        <v>0</v>
      </c>
      <c r="AC265">
        <v>0</v>
      </c>
      <c r="AD265">
        <v>1</v>
      </c>
      <c r="AE265">
        <v>0</v>
      </c>
      <c r="AG265">
        <v>1.7999999999999999E-2</v>
      </c>
      <c r="AH265">
        <v>3</v>
      </c>
      <c r="AI265">
        <v>-1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>
      <c r="A266">
        <f>ROW(Source!A1151)</f>
        <v>1151</v>
      </c>
      <c r="B266">
        <v>52146288</v>
      </c>
      <c r="C266">
        <v>52144432</v>
      </c>
      <c r="D266">
        <v>51778525</v>
      </c>
      <c r="E266">
        <v>1</v>
      </c>
      <c r="F266">
        <v>1</v>
      </c>
      <c r="G266">
        <v>29</v>
      </c>
      <c r="H266">
        <v>2</v>
      </c>
      <c r="I266" t="s">
        <v>277</v>
      </c>
      <c r="J266" t="s">
        <v>278</v>
      </c>
      <c r="K266" t="s">
        <v>279</v>
      </c>
      <c r="L266">
        <v>1368</v>
      </c>
      <c r="N266">
        <v>1011</v>
      </c>
      <c r="O266" t="s">
        <v>250</v>
      </c>
      <c r="P266" t="s">
        <v>250</v>
      </c>
      <c r="Q266">
        <v>1</v>
      </c>
      <c r="X266">
        <v>0.01</v>
      </c>
      <c r="Y266">
        <v>0</v>
      </c>
      <c r="Z266">
        <v>1070.1199999999999</v>
      </c>
      <c r="AA266">
        <v>332.66</v>
      </c>
      <c r="AB266">
        <v>0</v>
      </c>
      <c r="AC266">
        <v>0</v>
      </c>
      <c r="AD266">
        <v>1</v>
      </c>
      <c r="AE266">
        <v>0</v>
      </c>
      <c r="AF266" t="s">
        <v>161</v>
      </c>
      <c r="AG266">
        <v>0.51</v>
      </c>
      <c r="AH266">
        <v>3</v>
      </c>
      <c r="AI266">
        <v>-1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>
      <c r="A267">
        <f>ROW(Source!A1151)</f>
        <v>1151</v>
      </c>
      <c r="B267">
        <v>52146289</v>
      </c>
      <c r="C267">
        <v>52144432</v>
      </c>
      <c r="D267">
        <v>51778526</v>
      </c>
      <c r="E267">
        <v>1</v>
      </c>
      <c r="F267">
        <v>1</v>
      </c>
      <c r="G267">
        <v>29</v>
      </c>
      <c r="H267">
        <v>2</v>
      </c>
      <c r="I267" t="s">
        <v>280</v>
      </c>
      <c r="J267" t="s">
        <v>281</v>
      </c>
      <c r="K267" t="s">
        <v>282</v>
      </c>
      <c r="L267">
        <v>1368</v>
      </c>
      <c r="N267">
        <v>1011</v>
      </c>
      <c r="O267" t="s">
        <v>250</v>
      </c>
      <c r="P267" t="s">
        <v>250</v>
      </c>
      <c r="Q267">
        <v>1</v>
      </c>
      <c r="X267">
        <v>8.0000000000000002E-3</v>
      </c>
      <c r="Y267">
        <v>0</v>
      </c>
      <c r="Z267">
        <v>1080.76</v>
      </c>
      <c r="AA267">
        <v>332.99</v>
      </c>
      <c r="AB267">
        <v>0</v>
      </c>
      <c r="AC267">
        <v>0</v>
      </c>
      <c r="AD267">
        <v>1</v>
      </c>
      <c r="AE267">
        <v>0</v>
      </c>
      <c r="AF267" t="s">
        <v>161</v>
      </c>
      <c r="AG267">
        <v>0.40799999999999997</v>
      </c>
      <c r="AH267">
        <v>3</v>
      </c>
      <c r="AI267">
        <v>-1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>
      <c r="A268">
        <f>ROW(Source!A1191)</f>
        <v>1191</v>
      </c>
      <c r="B268">
        <v>52146290</v>
      </c>
      <c r="C268">
        <v>52144437</v>
      </c>
      <c r="D268">
        <v>51776802</v>
      </c>
      <c r="E268">
        <v>29</v>
      </c>
      <c r="F268">
        <v>1</v>
      </c>
      <c r="G268">
        <v>29</v>
      </c>
      <c r="H268">
        <v>1</v>
      </c>
      <c r="I268" t="s">
        <v>244</v>
      </c>
      <c r="K268" t="s">
        <v>245</v>
      </c>
      <c r="L268">
        <v>1191</v>
      </c>
      <c r="N268">
        <v>1013</v>
      </c>
      <c r="O268" t="s">
        <v>246</v>
      </c>
      <c r="P268" t="s">
        <v>246</v>
      </c>
      <c r="Q268">
        <v>1</v>
      </c>
      <c r="X268">
        <v>0.66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G268">
        <v>0.66</v>
      </c>
      <c r="AH268">
        <v>3</v>
      </c>
      <c r="AI268">
        <v>-1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>
      <c r="A269">
        <f>ROW(Source!A1191)</f>
        <v>1191</v>
      </c>
      <c r="B269">
        <v>52146291</v>
      </c>
      <c r="C269">
        <v>52144437</v>
      </c>
      <c r="D269">
        <v>51778070</v>
      </c>
      <c r="E269">
        <v>1</v>
      </c>
      <c r="F269">
        <v>1</v>
      </c>
      <c r="G269">
        <v>29</v>
      </c>
      <c r="H269">
        <v>2</v>
      </c>
      <c r="I269" t="s">
        <v>247</v>
      </c>
      <c r="J269" t="s">
        <v>248</v>
      </c>
      <c r="K269" t="s">
        <v>249</v>
      </c>
      <c r="L269">
        <v>1368</v>
      </c>
      <c r="N269">
        <v>1011</v>
      </c>
      <c r="O269" t="s">
        <v>250</v>
      </c>
      <c r="P269" t="s">
        <v>250</v>
      </c>
      <c r="Q269">
        <v>1</v>
      </c>
      <c r="X269">
        <v>0.13200000000000001</v>
      </c>
      <c r="Y269">
        <v>0</v>
      </c>
      <c r="Z269">
        <v>493.52</v>
      </c>
      <c r="AA269">
        <v>377.79</v>
      </c>
      <c r="AB269">
        <v>0</v>
      </c>
      <c r="AC269">
        <v>0</v>
      </c>
      <c r="AD269">
        <v>1</v>
      </c>
      <c r="AE269">
        <v>0</v>
      </c>
      <c r="AG269">
        <v>0.13200000000000001</v>
      </c>
      <c r="AH269">
        <v>3</v>
      </c>
      <c r="AI269">
        <v>-1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>
      <c r="A270">
        <f>ROW(Source!A1191)</f>
        <v>1191</v>
      </c>
      <c r="B270">
        <v>52146292</v>
      </c>
      <c r="C270">
        <v>52144437</v>
      </c>
      <c r="D270">
        <v>51778536</v>
      </c>
      <c r="E270">
        <v>1</v>
      </c>
      <c r="F270">
        <v>1</v>
      </c>
      <c r="G270">
        <v>29</v>
      </c>
      <c r="H270">
        <v>2</v>
      </c>
      <c r="I270" t="s">
        <v>251</v>
      </c>
      <c r="J270" t="s">
        <v>252</v>
      </c>
      <c r="K270" t="s">
        <v>253</v>
      </c>
      <c r="L270">
        <v>1368</v>
      </c>
      <c r="N270">
        <v>1011</v>
      </c>
      <c r="O270" t="s">
        <v>250</v>
      </c>
      <c r="P270" t="s">
        <v>250</v>
      </c>
      <c r="Q270">
        <v>1</v>
      </c>
      <c r="X270">
        <v>0.05</v>
      </c>
      <c r="Y270">
        <v>0</v>
      </c>
      <c r="Z270">
        <v>1153.51</v>
      </c>
      <c r="AA270">
        <v>408.74</v>
      </c>
      <c r="AB270">
        <v>0</v>
      </c>
      <c r="AC270">
        <v>0</v>
      </c>
      <c r="AD270">
        <v>1</v>
      </c>
      <c r="AE270">
        <v>0</v>
      </c>
      <c r="AG270">
        <v>0.05</v>
      </c>
      <c r="AH270">
        <v>3</v>
      </c>
      <c r="AI270">
        <v>-1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>
      <c r="A271">
        <f>ROW(Source!A1191)</f>
        <v>1191</v>
      </c>
      <c r="B271">
        <v>52146293</v>
      </c>
      <c r="C271">
        <v>52144437</v>
      </c>
      <c r="D271">
        <v>51778599</v>
      </c>
      <c r="E271">
        <v>1</v>
      </c>
      <c r="F271">
        <v>1</v>
      </c>
      <c r="G271">
        <v>29</v>
      </c>
      <c r="H271">
        <v>2</v>
      </c>
      <c r="I271" t="s">
        <v>254</v>
      </c>
      <c r="J271" t="s">
        <v>255</v>
      </c>
      <c r="K271" t="s">
        <v>256</v>
      </c>
      <c r="L271">
        <v>1368</v>
      </c>
      <c r="N271">
        <v>1011</v>
      </c>
      <c r="O271" t="s">
        <v>250</v>
      </c>
      <c r="P271" t="s">
        <v>250</v>
      </c>
      <c r="Q271">
        <v>1</v>
      </c>
      <c r="X271">
        <v>0.13200000000000001</v>
      </c>
      <c r="Y271">
        <v>0</v>
      </c>
      <c r="Z271">
        <v>6.02</v>
      </c>
      <c r="AA271">
        <v>0.02</v>
      </c>
      <c r="AB271">
        <v>0</v>
      </c>
      <c r="AC271">
        <v>0</v>
      </c>
      <c r="AD271">
        <v>1</v>
      </c>
      <c r="AE271">
        <v>0</v>
      </c>
      <c r="AG271">
        <v>0.13200000000000001</v>
      </c>
      <c r="AH271">
        <v>3</v>
      </c>
      <c r="AI271">
        <v>-1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>
      <c r="A272">
        <f>ROW(Source!A1191)</f>
        <v>1191</v>
      </c>
      <c r="B272">
        <v>52146294</v>
      </c>
      <c r="C272">
        <v>52144437</v>
      </c>
      <c r="D272">
        <v>51777824</v>
      </c>
      <c r="E272">
        <v>1</v>
      </c>
      <c r="F272">
        <v>1</v>
      </c>
      <c r="G272">
        <v>29</v>
      </c>
      <c r="H272">
        <v>2</v>
      </c>
      <c r="I272" t="s">
        <v>283</v>
      </c>
      <c r="J272" t="s">
        <v>284</v>
      </c>
      <c r="K272" t="s">
        <v>285</v>
      </c>
      <c r="L272">
        <v>1368</v>
      </c>
      <c r="N272">
        <v>1011</v>
      </c>
      <c r="O272" t="s">
        <v>250</v>
      </c>
      <c r="P272" t="s">
        <v>250</v>
      </c>
      <c r="Q272">
        <v>1</v>
      </c>
      <c r="X272">
        <v>8.8999999999999996E-2</v>
      </c>
      <c r="Y272">
        <v>0</v>
      </c>
      <c r="Z272">
        <v>857.91</v>
      </c>
      <c r="AA272">
        <v>479.87</v>
      </c>
      <c r="AB272">
        <v>0</v>
      </c>
      <c r="AC272">
        <v>0</v>
      </c>
      <c r="AD272">
        <v>1</v>
      </c>
      <c r="AE272">
        <v>0</v>
      </c>
      <c r="AG272">
        <v>8.8999999999999996E-2</v>
      </c>
      <c r="AH272">
        <v>3</v>
      </c>
      <c r="AI272">
        <v>-1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>
      <c r="A273">
        <f>ROW(Source!A1191)</f>
        <v>1191</v>
      </c>
      <c r="B273">
        <v>52146295</v>
      </c>
      <c r="C273">
        <v>52144437</v>
      </c>
      <c r="D273">
        <v>51781597</v>
      </c>
      <c r="E273">
        <v>1</v>
      </c>
      <c r="F273">
        <v>1</v>
      </c>
      <c r="G273">
        <v>29</v>
      </c>
      <c r="H273">
        <v>3</v>
      </c>
      <c r="I273" t="s">
        <v>286</v>
      </c>
      <c r="J273" t="s">
        <v>287</v>
      </c>
      <c r="K273" t="s">
        <v>288</v>
      </c>
      <c r="L273">
        <v>1339</v>
      </c>
      <c r="N273">
        <v>1007</v>
      </c>
      <c r="O273" t="s">
        <v>269</v>
      </c>
      <c r="P273" t="s">
        <v>269</v>
      </c>
      <c r="Q273">
        <v>1</v>
      </c>
      <c r="X273">
        <v>5.8999999999999997E-2</v>
      </c>
      <c r="Y273">
        <v>3886.23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G273">
        <v>5.8999999999999997E-2</v>
      </c>
      <c r="AH273">
        <v>3</v>
      </c>
      <c r="AI273">
        <v>-1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>
      <c r="A274">
        <f>ROW(Source!A1191)</f>
        <v>1191</v>
      </c>
      <c r="B274">
        <v>52146296</v>
      </c>
      <c r="C274">
        <v>52144437</v>
      </c>
      <c r="D274">
        <v>51781706</v>
      </c>
      <c r="E274">
        <v>1</v>
      </c>
      <c r="F274">
        <v>1</v>
      </c>
      <c r="G274">
        <v>29</v>
      </c>
      <c r="H274">
        <v>3</v>
      </c>
      <c r="I274" t="s">
        <v>289</v>
      </c>
      <c r="J274" t="s">
        <v>290</v>
      </c>
      <c r="K274" t="s">
        <v>291</v>
      </c>
      <c r="L274">
        <v>1339</v>
      </c>
      <c r="N274">
        <v>1007</v>
      </c>
      <c r="O274" t="s">
        <v>269</v>
      </c>
      <c r="P274" t="s">
        <v>269</v>
      </c>
      <c r="Q274">
        <v>1</v>
      </c>
      <c r="X274">
        <v>5.9999999999999995E-4</v>
      </c>
      <c r="Y274">
        <v>3427.48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G274">
        <v>5.9999999999999995E-4</v>
      </c>
      <c r="AH274">
        <v>3</v>
      </c>
      <c r="AI274">
        <v>-1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>
      <c r="A275">
        <f>ROW(Source!A1191)</f>
        <v>1191</v>
      </c>
      <c r="B275">
        <v>52146297</v>
      </c>
      <c r="C275">
        <v>52144437</v>
      </c>
      <c r="D275">
        <v>51782454</v>
      </c>
      <c r="E275">
        <v>1</v>
      </c>
      <c r="F275">
        <v>1</v>
      </c>
      <c r="G275">
        <v>29</v>
      </c>
      <c r="H275">
        <v>3</v>
      </c>
      <c r="I275" t="s">
        <v>292</v>
      </c>
      <c r="J275" t="s">
        <v>293</v>
      </c>
      <c r="K275" t="s">
        <v>294</v>
      </c>
      <c r="L275">
        <v>1339</v>
      </c>
      <c r="N275">
        <v>1007</v>
      </c>
      <c r="O275" t="s">
        <v>269</v>
      </c>
      <c r="P275" t="s">
        <v>269</v>
      </c>
      <c r="Q275">
        <v>1</v>
      </c>
      <c r="X275">
        <v>4.36E-2</v>
      </c>
      <c r="Y275">
        <v>7871.69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G275">
        <v>4.36E-2</v>
      </c>
      <c r="AH275">
        <v>3</v>
      </c>
      <c r="AI275">
        <v>-1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>
      <c r="A276">
        <f>ROW(Source!A1191)</f>
        <v>1191</v>
      </c>
      <c r="B276">
        <v>52146298</v>
      </c>
      <c r="C276">
        <v>52144437</v>
      </c>
      <c r="D276">
        <v>51776804</v>
      </c>
      <c r="E276">
        <v>29</v>
      </c>
      <c r="F276">
        <v>1</v>
      </c>
      <c r="G276">
        <v>29</v>
      </c>
      <c r="H276">
        <v>3</v>
      </c>
      <c r="I276" t="s">
        <v>149</v>
      </c>
      <c r="K276" t="s">
        <v>150</v>
      </c>
      <c r="L276">
        <v>1348</v>
      </c>
      <c r="N276">
        <v>1009</v>
      </c>
      <c r="O276" t="s">
        <v>151</v>
      </c>
      <c r="P276" t="s">
        <v>151</v>
      </c>
      <c r="Q276">
        <v>1000</v>
      </c>
      <c r="X276">
        <v>0.246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G276">
        <v>0.246</v>
      </c>
      <c r="AH276">
        <v>3</v>
      </c>
      <c r="AI276">
        <v>-1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>
      <c r="A277">
        <f>ROW(Source!A1193)</f>
        <v>1193</v>
      </c>
      <c r="B277">
        <v>52146299</v>
      </c>
      <c r="C277">
        <v>52144457</v>
      </c>
      <c r="D277">
        <v>51778525</v>
      </c>
      <c r="E277">
        <v>1</v>
      </c>
      <c r="F277">
        <v>1</v>
      </c>
      <c r="G277">
        <v>29</v>
      </c>
      <c r="H277">
        <v>2</v>
      </c>
      <c r="I277" t="s">
        <v>277</v>
      </c>
      <c r="J277" t="s">
        <v>278</v>
      </c>
      <c r="K277" t="s">
        <v>279</v>
      </c>
      <c r="L277">
        <v>1368</v>
      </c>
      <c r="N277">
        <v>1011</v>
      </c>
      <c r="O277" t="s">
        <v>250</v>
      </c>
      <c r="P277" t="s">
        <v>250</v>
      </c>
      <c r="Q277">
        <v>1</v>
      </c>
      <c r="X277">
        <v>0.02</v>
      </c>
      <c r="Y277">
        <v>0</v>
      </c>
      <c r="Z277">
        <v>1070.1199999999999</v>
      </c>
      <c r="AA277">
        <v>332.66</v>
      </c>
      <c r="AB277">
        <v>0</v>
      </c>
      <c r="AC277">
        <v>0</v>
      </c>
      <c r="AD277">
        <v>1</v>
      </c>
      <c r="AE277">
        <v>0</v>
      </c>
      <c r="AG277">
        <v>0.02</v>
      </c>
      <c r="AH277">
        <v>3</v>
      </c>
      <c r="AI277">
        <v>-1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>
      <c r="A278">
        <f>ROW(Source!A1193)</f>
        <v>1193</v>
      </c>
      <c r="B278">
        <v>52146300</v>
      </c>
      <c r="C278">
        <v>52144457</v>
      </c>
      <c r="D278">
        <v>51778526</v>
      </c>
      <c r="E278">
        <v>1</v>
      </c>
      <c r="F278">
        <v>1</v>
      </c>
      <c r="G278">
        <v>29</v>
      </c>
      <c r="H278">
        <v>2</v>
      </c>
      <c r="I278" t="s">
        <v>280</v>
      </c>
      <c r="J278" t="s">
        <v>281</v>
      </c>
      <c r="K278" t="s">
        <v>282</v>
      </c>
      <c r="L278">
        <v>1368</v>
      </c>
      <c r="N278">
        <v>1011</v>
      </c>
      <c r="O278" t="s">
        <v>250</v>
      </c>
      <c r="P278" t="s">
        <v>250</v>
      </c>
      <c r="Q278">
        <v>1</v>
      </c>
      <c r="X278">
        <v>1.7999999999999999E-2</v>
      </c>
      <c r="Y278">
        <v>0</v>
      </c>
      <c r="Z278">
        <v>1080.76</v>
      </c>
      <c r="AA278">
        <v>332.99</v>
      </c>
      <c r="AB278">
        <v>0</v>
      </c>
      <c r="AC278">
        <v>0</v>
      </c>
      <c r="AD278">
        <v>1</v>
      </c>
      <c r="AE278">
        <v>0</v>
      </c>
      <c r="AG278">
        <v>1.7999999999999999E-2</v>
      </c>
      <c r="AH278">
        <v>3</v>
      </c>
      <c r="AI278">
        <v>-1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>
      <c r="A279">
        <f>ROW(Source!A1194)</f>
        <v>1194</v>
      </c>
      <c r="B279">
        <v>52146301</v>
      </c>
      <c r="C279">
        <v>52144462</v>
      </c>
      <c r="D279">
        <v>51778525</v>
      </c>
      <c r="E279">
        <v>1</v>
      </c>
      <c r="F279">
        <v>1</v>
      </c>
      <c r="G279">
        <v>29</v>
      </c>
      <c r="H279">
        <v>2</v>
      </c>
      <c r="I279" t="s">
        <v>277</v>
      </c>
      <c r="J279" t="s">
        <v>278</v>
      </c>
      <c r="K279" t="s">
        <v>279</v>
      </c>
      <c r="L279">
        <v>1368</v>
      </c>
      <c r="N279">
        <v>1011</v>
      </c>
      <c r="O279" t="s">
        <v>250</v>
      </c>
      <c r="P279" t="s">
        <v>250</v>
      </c>
      <c r="Q279">
        <v>1</v>
      </c>
      <c r="X279">
        <v>0.01</v>
      </c>
      <c r="Y279">
        <v>0</v>
      </c>
      <c r="Z279">
        <v>1070.1199999999999</v>
      </c>
      <c r="AA279">
        <v>332.66</v>
      </c>
      <c r="AB279">
        <v>0</v>
      </c>
      <c r="AC279">
        <v>0</v>
      </c>
      <c r="AD279">
        <v>1</v>
      </c>
      <c r="AE279">
        <v>0</v>
      </c>
      <c r="AF279" t="s">
        <v>161</v>
      </c>
      <c r="AG279">
        <v>0.51</v>
      </c>
      <c r="AH279">
        <v>3</v>
      </c>
      <c r="AI279">
        <v>-1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>
      <c r="A280">
        <f>ROW(Source!A1194)</f>
        <v>1194</v>
      </c>
      <c r="B280">
        <v>52146302</v>
      </c>
      <c r="C280">
        <v>52144462</v>
      </c>
      <c r="D280">
        <v>51778526</v>
      </c>
      <c r="E280">
        <v>1</v>
      </c>
      <c r="F280">
        <v>1</v>
      </c>
      <c r="G280">
        <v>29</v>
      </c>
      <c r="H280">
        <v>2</v>
      </c>
      <c r="I280" t="s">
        <v>280</v>
      </c>
      <c r="J280" t="s">
        <v>281</v>
      </c>
      <c r="K280" t="s">
        <v>282</v>
      </c>
      <c r="L280">
        <v>1368</v>
      </c>
      <c r="N280">
        <v>1011</v>
      </c>
      <c r="O280" t="s">
        <v>250</v>
      </c>
      <c r="P280" t="s">
        <v>250</v>
      </c>
      <c r="Q280">
        <v>1</v>
      </c>
      <c r="X280">
        <v>8.0000000000000002E-3</v>
      </c>
      <c r="Y280">
        <v>0</v>
      </c>
      <c r="Z280">
        <v>1080.76</v>
      </c>
      <c r="AA280">
        <v>332.99</v>
      </c>
      <c r="AB280">
        <v>0</v>
      </c>
      <c r="AC280">
        <v>0</v>
      </c>
      <c r="AD280">
        <v>1</v>
      </c>
      <c r="AE280">
        <v>0</v>
      </c>
      <c r="AF280" t="s">
        <v>161</v>
      </c>
      <c r="AG280">
        <v>0.40799999999999997</v>
      </c>
      <c r="AH280">
        <v>3</v>
      </c>
      <c r="AI280">
        <v>-1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</sheetData>
  <printOptions gridLines="1"/>
  <pageMargins left="0.75" right="0.75" top="0.5" bottom="0.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Смета СН-2012 по гл. 1-5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'Расчет стоимости ресурсов'!Print_Titles</vt:lpstr>
      <vt:lpstr>'Смета СН-2012 по гл. 1-5'!Print_Titles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Ходанова Наталья Александровна</dc:creator>
  <dc:description/>
  <cp:lastModifiedBy>Кусакин Сергей Анатольевич</cp:lastModifiedBy>
  <cp:revision>6</cp:revision>
  <dcterms:created xsi:type="dcterms:W3CDTF">2021-10-11T14:17:14Z</dcterms:created>
  <dcterms:modified xsi:type="dcterms:W3CDTF">2022-11-10T07:56:49Z</dcterms:modified>
  <dc:language>en-US</dc:language>
</cp:coreProperties>
</file>