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sakinSA\Desktop\Тесты\"/>
    </mc:Choice>
  </mc:AlternateContent>
  <bookViews>
    <workbookView xWindow="0" yWindow="0" windowWidth="24000" windowHeight="9345"/>
  </bookViews>
  <sheets>
    <sheet name="Смета СН-2012 по гл. 1-5" sheetId="5" r:id="rId1"/>
    <sheet name="RV_DATA" sheetId="8" state="hidden" r:id="rId2"/>
    <sheet name="Source" sheetId="1" r:id="rId3"/>
    <sheet name="SourceObSm" sheetId="2" r:id="rId4"/>
    <sheet name="SmtRes" sheetId="3" r:id="rId5"/>
    <sheet name="EtalonRes" sheetId="4" r:id="rId6"/>
  </sheets>
  <definedNames>
    <definedName name="_xlnm.Print_Titles" localSheetId="0">'Смета СН-2012 по гл. 1-5'!$30:$30</definedName>
    <definedName name="_xlnm.Print_Area" localSheetId="0">'Смета СН-2012 по гл. 1-5'!$A$1:$K$380</definedName>
  </definedNames>
  <calcPr calcId="162913"/>
</workbook>
</file>

<file path=xl/calcChain.xml><?xml version="1.0" encoding="utf-8"?>
<calcChain xmlns="http://schemas.openxmlformats.org/spreadsheetml/2006/main">
  <c r="U107" i="8" l="1"/>
  <c r="S107" i="8"/>
  <c r="P107" i="8"/>
  <c r="N107" i="8"/>
  <c r="K107" i="8"/>
  <c r="J107" i="8"/>
  <c r="H107" i="8"/>
  <c r="G107" i="8"/>
  <c r="F107" i="8"/>
  <c r="E107" i="8"/>
  <c r="A107" i="8"/>
  <c r="U106" i="8"/>
  <c r="S106" i="8"/>
  <c r="P106" i="8"/>
  <c r="N106" i="8"/>
  <c r="K106" i="8"/>
  <c r="J106" i="8"/>
  <c r="H106" i="8"/>
  <c r="G106" i="8"/>
  <c r="F106" i="8"/>
  <c r="E106" i="8"/>
  <c r="A106" i="8"/>
  <c r="U105" i="8"/>
  <c r="S105" i="8"/>
  <c r="P105" i="8"/>
  <c r="N105" i="8"/>
  <c r="K105" i="8"/>
  <c r="J105" i="8"/>
  <c r="H105" i="8"/>
  <c r="G105" i="8"/>
  <c r="F105" i="8"/>
  <c r="E105" i="8"/>
  <c r="A105" i="8"/>
  <c r="U104" i="8"/>
  <c r="S104" i="8"/>
  <c r="P104" i="8"/>
  <c r="N104" i="8"/>
  <c r="K104" i="8"/>
  <c r="J104" i="8"/>
  <c r="H104" i="8"/>
  <c r="G104" i="8"/>
  <c r="F104" i="8"/>
  <c r="E104" i="8"/>
  <c r="A104" i="8"/>
  <c r="U103" i="8"/>
  <c r="S103" i="8"/>
  <c r="P103" i="8"/>
  <c r="N103" i="8"/>
  <c r="K103" i="8"/>
  <c r="J103" i="8"/>
  <c r="H103" i="8"/>
  <c r="G103" i="8"/>
  <c r="F103" i="8"/>
  <c r="E103" i="8"/>
  <c r="A103" i="8"/>
  <c r="U102" i="8"/>
  <c r="S102" i="8"/>
  <c r="P102" i="8"/>
  <c r="N102" i="8"/>
  <c r="K102" i="8"/>
  <c r="J102" i="8"/>
  <c r="H102" i="8"/>
  <c r="G102" i="8"/>
  <c r="F102" i="8"/>
  <c r="E102" i="8"/>
  <c r="A102" i="8"/>
  <c r="U101" i="8"/>
  <c r="S101" i="8"/>
  <c r="P101" i="8"/>
  <c r="N101" i="8"/>
  <c r="K101" i="8"/>
  <c r="J101" i="8"/>
  <c r="H101" i="8"/>
  <c r="G101" i="8"/>
  <c r="F101" i="8"/>
  <c r="E101" i="8"/>
  <c r="A101" i="8"/>
  <c r="G100" i="8"/>
  <c r="A100" i="8"/>
  <c r="U99" i="8"/>
  <c r="S99" i="8"/>
  <c r="P99" i="8"/>
  <c r="N99" i="8"/>
  <c r="K99" i="8"/>
  <c r="J99" i="8"/>
  <c r="H99" i="8"/>
  <c r="G99" i="8"/>
  <c r="F99" i="8"/>
  <c r="E99" i="8"/>
  <c r="A99" i="8"/>
  <c r="U98" i="8"/>
  <c r="S98" i="8"/>
  <c r="P98" i="8"/>
  <c r="N98" i="8"/>
  <c r="K98" i="8"/>
  <c r="J98" i="8"/>
  <c r="H98" i="8"/>
  <c r="G98" i="8"/>
  <c r="F98" i="8"/>
  <c r="E98" i="8"/>
  <c r="A98" i="8"/>
  <c r="U97" i="8"/>
  <c r="S97" i="8"/>
  <c r="P97" i="8"/>
  <c r="N97" i="8"/>
  <c r="K97" i="8"/>
  <c r="J97" i="8"/>
  <c r="I97" i="8"/>
  <c r="H97" i="8"/>
  <c r="G97" i="8"/>
  <c r="F97" i="8"/>
  <c r="E97" i="8"/>
  <c r="A97" i="8"/>
  <c r="U96" i="8"/>
  <c r="S96" i="8"/>
  <c r="P96" i="8"/>
  <c r="N96" i="8"/>
  <c r="K96" i="8"/>
  <c r="J96" i="8"/>
  <c r="I96" i="8"/>
  <c r="H96" i="8"/>
  <c r="G96" i="8"/>
  <c r="F96" i="8"/>
  <c r="E96" i="8"/>
  <c r="A96" i="8"/>
  <c r="U95" i="8"/>
  <c r="S95" i="8"/>
  <c r="P95" i="8"/>
  <c r="N95" i="8"/>
  <c r="K95" i="8"/>
  <c r="J95" i="8"/>
  <c r="I95" i="8"/>
  <c r="H95" i="8"/>
  <c r="G95" i="8"/>
  <c r="F95" i="8"/>
  <c r="E95" i="8"/>
  <c r="A95" i="8"/>
  <c r="U94" i="8"/>
  <c r="S94" i="8"/>
  <c r="P94" i="8"/>
  <c r="N94" i="8"/>
  <c r="K94" i="8"/>
  <c r="J94" i="8"/>
  <c r="I94" i="8"/>
  <c r="H94" i="8"/>
  <c r="G94" i="8"/>
  <c r="F94" i="8"/>
  <c r="E94" i="8"/>
  <c r="A94" i="8"/>
  <c r="U93" i="8"/>
  <c r="S93" i="8"/>
  <c r="P93" i="8"/>
  <c r="N93" i="8"/>
  <c r="K93" i="8"/>
  <c r="J93" i="8"/>
  <c r="H93" i="8"/>
  <c r="G93" i="8"/>
  <c r="F93" i="8"/>
  <c r="E93" i="8"/>
  <c r="A93" i="8"/>
  <c r="U92" i="8"/>
  <c r="S92" i="8"/>
  <c r="P92" i="8"/>
  <c r="N92" i="8"/>
  <c r="K92" i="8"/>
  <c r="J92" i="8"/>
  <c r="H92" i="8"/>
  <c r="G92" i="8"/>
  <c r="F92" i="8"/>
  <c r="E92" i="8"/>
  <c r="A92" i="8"/>
  <c r="U91" i="8"/>
  <c r="S91" i="8"/>
  <c r="P91" i="8"/>
  <c r="N91" i="8"/>
  <c r="K91" i="8"/>
  <c r="J91" i="8"/>
  <c r="H91" i="8"/>
  <c r="G91" i="8"/>
  <c r="F91" i="8"/>
  <c r="E91" i="8"/>
  <c r="A91" i="8"/>
  <c r="U90" i="8"/>
  <c r="S90" i="8"/>
  <c r="P90" i="8"/>
  <c r="N90" i="8"/>
  <c r="K90" i="8"/>
  <c r="J90" i="8"/>
  <c r="H90" i="8"/>
  <c r="G90" i="8"/>
  <c r="F90" i="8"/>
  <c r="E90" i="8"/>
  <c r="A90" i="8"/>
  <c r="G89" i="8"/>
  <c r="A89" i="8"/>
  <c r="U88" i="8"/>
  <c r="S88" i="8"/>
  <c r="P88" i="8"/>
  <c r="N88" i="8"/>
  <c r="K88" i="8"/>
  <c r="J88" i="8"/>
  <c r="H88" i="8"/>
  <c r="G88" i="8"/>
  <c r="F88" i="8"/>
  <c r="E88" i="8"/>
  <c r="A88" i="8"/>
  <c r="U87" i="8"/>
  <c r="S87" i="8"/>
  <c r="P87" i="8"/>
  <c r="N87" i="8"/>
  <c r="K87" i="8"/>
  <c r="J87" i="8"/>
  <c r="H87" i="8"/>
  <c r="G87" i="8"/>
  <c r="F87" i="8"/>
  <c r="E87" i="8"/>
  <c r="A87" i="8"/>
  <c r="G86" i="8"/>
  <c r="A86" i="8"/>
  <c r="U85" i="8"/>
  <c r="S85" i="8"/>
  <c r="P85" i="8"/>
  <c r="N85" i="8"/>
  <c r="K85" i="8"/>
  <c r="J85" i="8"/>
  <c r="H85" i="8"/>
  <c r="G85" i="8"/>
  <c r="F85" i="8"/>
  <c r="E85" i="8"/>
  <c r="A85" i="8"/>
  <c r="U84" i="8"/>
  <c r="S84" i="8"/>
  <c r="P84" i="8"/>
  <c r="N84" i="8"/>
  <c r="K84" i="8"/>
  <c r="J84" i="8"/>
  <c r="H84" i="8"/>
  <c r="G84" i="8"/>
  <c r="F84" i="8"/>
  <c r="E84" i="8"/>
  <c r="A84" i="8"/>
  <c r="U83" i="8"/>
  <c r="S83" i="8"/>
  <c r="P83" i="8"/>
  <c r="N83" i="8"/>
  <c r="K83" i="8"/>
  <c r="J83" i="8"/>
  <c r="H83" i="8"/>
  <c r="G83" i="8"/>
  <c r="F83" i="8"/>
  <c r="E83" i="8"/>
  <c r="A83" i="8"/>
  <c r="U82" i="8"/>
  <c r="S82" i="8"/>
  <c r="P82" i="8"/>
  <c r="N82" i="8"/>
  <c r="K82" i="8"/>
  <c r="J82" i="8"/>
  <c r="H82" i="8"/>
  <c r="G82" i="8"/>
  <c r="F82" i="8"/>
  <c r="E82" i="8"/>
  <c r="A82" i="8"/>
  <c r="U81" i="8"/>
  <c r="S81" i="8"/>
  <c r="P81" i="8"/>
  <c r="N81" i="8"/>
  <c r="K81" i="8"/>
  <c r="J81" i="8"/>
  <c r="H81" i="8"/>
  <c r="G81" i="8"/>
  <c r="F81" i="8"/>
  <c r="E81" i="8"/>
  <c r="A81" i="8"/>
  <c r="U80" i="8"/>
  <c r="S80" i="8"/>
  <c r="P80" i="8"/>
  <c r="N80" i="8"/>
  <c r="K80" i="8"/>
  <c r="J80" i="8"/>
  <c r="H80" i="8"/>
  <c r="G80" i="8"/>
  <c r="F80" i="8"/>
  <c r="E80" i="8"/>
  <c r="A80" i="8"/>
  <c r="U79" i="8"/>
  <c r="S79" i="8"/>
  <c r="P79" i="8"/>
  <c r="N79" i="8"/>
  <c r="K79" i="8"/>
  <c r="J79" i="8"/>
  <c r="H79" i="8"/>
  <c r="G79" i="8"/>
  <c r="F79" i="8"/>
  <c r="E79" i="8"/>
  <c r="A79" i="8"/>
  <c r="U78" i="8"/>
  <c r="S78" i="8"/>
  <c r="P78" i="8"/>
  <c r="N78" i="8"/>
  <c r="K78" i="8"/>
  <c r="J78" i="8"/>
  <c r="H78" i="8"/>
  <c r="G78" i="8"/>
  <c r="F78" i="8"/>
  <c r="E78" i="8"/>
  <c r="A78" i="8"/>
  <c r="U77" i="8"/>
  <c r="S77" i="8"/>
  <c r="P77" i="8"/>
  <c r="N77" i="8"/>
  <c r="K77" i="8"/>
  <c r="J77" i="8"/>
  <c r="H77" i="8"/>
  <c r="G77" i="8"/>
  <c r="F77" i="8"/>
  <c r="E77" i="8"/>
  <c r="A77" i="8"/>
  <c r="U76" i="8"/>
  <c r="H76" i="8"/>
  <c r="G76" i="8"/>
  <c r="F76" i="8"/>
  <c r="E76" i="8"/>
  <c r="D76" i="8"/>
  <c r="A76" i="8"/>
  <c r="U75" i="8"/>
  <c r="S75" i="8"/>
  <c r="P75" i="8"/>
  <c r="N75" i="8"/>
  <c r="K75" i="8"/>
  <c r="J75" i="8"/>
  <c r="I75" i="8"/>
  <c r="H75" i="8"/>
  <c r="G75" i="8"/>
  <c r="F75" i="8"/>
  <c r="E75" i="8"/>
  <c r="A75" i="8"/>
  <c r="U74" i="8"/>
  <c r="S74" i="8"/>
  <c r="P74" i="8"/>
  <c r="N74" i="8"/>
  <c r="K74" i="8"/>
  <c r="J74" i="8"/>
  <c r="H74" i="8"/>
  <c r="G74" i="8"/>
  <c r="F74" i="8"/>
  <c r="E74" i="8"/>
  <c r="A74" i="8"/>
  <c r="G73" i="8"/>
  <c r="A73" i="8"/>
  <c r="U72" i="8"/>
  <c r="H72" i="8"/>
  <c r="G72" i="8"/>
  <c r="F72" i="8"/>
  <c r="E72" i="8"/>
  <c r="D72" i="8"/>
  <c r="A72" i="8"/>
  <c r="U71" i="8"/>
  <c r="S71" i="8"/>
  <c r="P71" i="8"/>
  <c r="N71" i="8"/>
  <c r="K71" i="8"/>
  <c r="J71" i="8"/>
  <c r="H71" i="8"/>
  <c r="G71" i="8"/>
  <c r="F71" i="8"/>
  <c r="E71" i="8"/>
  <c r="A71" i="8"/>
  <c r="U70" i="8"/>
  <c r="S70" i="8"/>
  <c r="P70" i="8"/>
  <c r="N70" i="8"/>
  <c r="K70" i="8"/>
  <c r="J70" i="8"/>
  <c r="H70" i="8"/>
  <c r="G70" i="8"/>
  <c r="F70" i="8"/>
  <c r="E70" i="8"/>
  <c r="A70" i="8"/>
  <c r="U69" i="8"/>
  <c r="S69" i="8"/>
  <c r="P69" i="8"/>
  <c r="N69" i="8"/>
  <c r="K69" i="8"/>
  <c r="J69" i="8"/>
  <c r="H69" i="8"/>
  <c r="G69" i="8"/>
  <c r="F69" i="8"/>
  <c r="E69" i="8"/>
  <c r="A69" i="8"/>
  <c r="U68" i="8"/>
  <c r="S68" i="8"/>
  <c r="P68" i="8"/>
  <c r="N68" i="8"/>
  <c r="K68" i="8"/>
  <c r="J68" i="8"/>
  <c r="H68" i="8"/>
  <c r="G68" i="8"/>
  <c r="F68" i="8"/>
  <c r="E68" i="8"/>
  <c r="A68" i="8"/>
  <c r="U67" i="8"/>
  <c r="H67" i="8"/>
  <c r="G67" i="8"/>
  <c r="F67" i="8"/>
  <c r="E67" i="8"/>
  <c r="D67" i="8"/>
  <c r="A67" i="8"/>
  <c r="U66" i="8"/>
  <c r="S66" i="8"/>
  <c r="P66" i="8"/>
  <c r="N66" i="8"/>
  <c r="K66" i="8"/>
  <c r="J66" i="8"/>
  <c r="H66" i="8"/>
  <c r="G66" i="8"/>
  <c r="F66" i="8"/>
  <c r="E66" i="8"/>
  <c r="A66" i="8"/>
  <c r="U65" i="8"/>
  <c r="S65" i="8"/>
  <c r="P65" i="8"/>
  <c r="N65" i="8"/>
  <c r="K65" i="8"/>
  <c r="J65" i="8"/>
  <c r="H65" i="8"/>
  <c r="G65" i="8"/>
  <c r="F65" i="8"/>
  <c r="E65" i="8"/>
  <c r="A65" i="8"/>
  <c r="U64" i="8"/>
  <c r="S64" i="8"/>
  <c r="P64" i="8"/>
  <c r="N64" i="8"/>
  <c r="K64" i="8"/>
  <c r="J64" i="8"/>
  <c r="H64" i="8"/>
  <c r="G64" i="8"/>
  <c r="F64" i="8"/>
  <c r="E64" i="8"/>
  <c r="A64" i="8"/>
  <c r="U63" i="8"/>
  <c r="S63" i="8"/>
  <c r="P63" i="8"/>
  <c r="N63" i="8"/>
  <c r="K63" i="8"/>
  <c r="J63" i="8"/>
  <c r="H63" i="8"/>
  <c r="G63" i="8"/>
  <c r="F63" i="8"/>
  <c r="E63" i="8"/>
  <c r="A63" i="8"/>
  <c r="U62" i="8"/>
  <c r="S62" i="8"/>
  <c r="P62" i="8"/>
  <c r="N62" i="8"/>
  <c r="K62" i="8"/>
  <c r="J62" i="8"/>
  <c r="H62" i="8"/>
  <c r="G62" i="8"/>
  <c r="F62" i="8"/>
  <c r="E62" i="8"/>
  <c r="A62" i="8"/>
  <c r="U61" i="8"/>
  <c r="S61" i="8"/>
  <c r="P61" i="8"/>
  <c r="N61" i="8"/>
  <c r="K61" i="8"/>
  <c r="J61" i="8"/>
  <c r="H61" i="8"/>
  <c r="G61" i="8"/>
  <c r="F61" i="8"/>
  <c r="E61" i="8"/>
  <c r="A61" i="8"/>
  <c r="U60" i="8"/>
  <c r="S60" i="8"/>
  <c r="P60" i="8"/>
  <c r="N60" i="8"/>
  <c r="K60" i="8"/>
  <c r="J60" i="8"/>
  <c r="H60" i="8"/>
  <c r="G60" i="8"/>
  <c r="F60" i="8"/>
  <c r="E60" i="8"/>
  <c r="A60" i="8"/>
  <c r="U59" i="8"/>
  <c r="H59" i="8"/>
  <c r="G59" i="8"/>
  <c r="F59" i="8"/>
  <c r="E59" i="8"/>
  <c r="D59" i="8"/>
  <c r="A59" i="8"/>
  <c r="U58" i="8"/>
  <c r="S58" i="8"/>
  <c r="P58" i="8"/>
  <c r="N58" i="8"/>
  <c r="K58" i="8"/>
  <c r="J58" i="8"/>
  <c r="H58" i="8"/>
  <c r="G58" i="8"/>
  <c r="F58" i="8"/>
  <c r="E58" i="8"/>
  <c r="A58" i="8"/>
  <c r="U57" i="8"/>
  <c r="S57" i="8"/>
  <c r="P57" i="8"/>
  <c r="N57" i="8"/>
  <c r="K57" i="8"/>
  <c r="J57" i="8"/>
  <c r="H57" i="8"/>
  <c r="G57" i="8"/>
  <c r="F57" i="8"/>
  <c r="E57" i="8"/>
  <c r="A57" i="8"/>
  <c r="U56" i="8"/>
  <c r="S56" i="8"/>
  <c r="P56" i="8"/>
  <c r="N56" i="8"/>
  <c r="K56" i="8"/>
  <c r="J56" i="8"/>
  <c r="H56" i="8"/>
  <c r="G56" i="8"/>
  <c r="F56" i="8"/>
  <c r="E56" i="8"/>
  <c r="A56" i="8"/>
  <c r="U55" i="8"/>
  <c r="S55" i="8"/>
  <c r="P55" i="8"/>
  <c r="N55" i="8"/>
  <c r="K55" i="8"/>
  <c r="J55" i="8"/>
  <c r="H55" i="8"/>
  <c r="G55" i="8"/>
  <c r="F55" i="8"/>
  <c r="E55" i="8"/>
  <c r="A55" i="8"/>
  <c r="U54" i="8"/>
  <c r="S54" i="8"/>
  <c r="P54" i="8"/>
  <c r="N54" i="8"/>
  <c r="K54" i="8"/>
  <c r="J54" i="8"/>
  <c r="H54" i="8"/>
  <c r="G54" i="8"/>
  <c r="F54" i="8"/>
  <c r="E54" i="8"/>
  <c r="A54" i="8"/>
  <c r="U53" i="8"/>
  <c r="S53" i="8"/>
  <c r="P53" i="8"/>
  <c r="N53" i="8"/>
  <c r="K53" i="8"/>
  <c r="J53" i="8"/>
  <c r="H53" i="8"/>
  <c r="G53" i="8"/>
  <c r="F53" i="8"/>
  <c r="E53" i="8"/>
  <c r="A53" i="8"/>
  <c r="U52" i="8"/>
  <c r="S52" i="8"/>
  <c r="P52" i="8"/>
  <c r="N52" i="8"/>
  <c r="K52" i="8"/>
  <c r="J52" i="8"/>
  <c r="H52" i="8"/>
  <c r="G52" i="8"/>
  <c r="F52" i="8"/>
  <c r="E52" i="8"/>
  <c r="A52" i="8"/>
  <c r="U51" i="8"/>
  <c r="S51" i="8"/>
  <c r="P51" i="8"/>
  <c r="N51" i="8"/>
  <c r="K51" i="8"/>
  <c r="J51" i="8"/>
  <c r="H51" i="8"/>
  <c r="G51" i="8"/>
  <c r="F51" i="8"/>
  <c r="E51" i="8"/>
  <c r="A51" i="8"/>
  <c r="U50" i="8"/>
  <c r="S50" i="8"/>
  <c r="P50" i="8"/>
  <c r="N50" i="8"/>
  <c r="K50" i="8"/>
  <c r="J50" i="8"/>
  <c r="H50" i="8"/>
  <c r="G50" i="8"/>
  <c r="F50" i="8"/>
  <c r="E50" i="8"/>
  <c r="A50" i="8"/>
  <c r="U49" i="8"/>
  <c r="S49" i="8"/>
  <c r="P49" i="8"/>
  <c r="N49" i="8"/>
  <c r="K49" i="8"/>
  <c r="J49" i="8"/>
  <c r="H49" i="8"/>
  <c r="G49" i="8"/>
  <c r="F49" i="8"/>
  <c r="E49" i="8"/>
  <c r="A49" i="8"/>
  <c r="U48" i="8"/>
  <c r="S48" i="8"/>
  <c r="P48" i="8"/>
  <c r="N48" i="8"/>
  <c r="K48" i="8"/>
  <c r="J48" i="8"/>
  <c r="H48" i="8"/>
  <c r="G48" i="8"/>
  <c r="F48" i="8"/>
  <c r="E48" i="8"/>
  <c r="A48" i="8"/>
  <c r="U47" i="8"/>
  <c r="S47" i="8"/>
  <c r="P47" i="8"/>
  <c r="N47" i="8"/>
  <c r="K47" i="8"/>
  <c r="J47" i="8"/>
  <c r="H47" i="8"/>
  <c r="G47" i="8"/>
  <c r="F47" i="8"/>
  <c r="E47" i="8"/>
  <c r="A47" i="8"/>
  <c r="U46" i="8"/>
  <c r="S46" i="8"/>
  <c r="P46" i="8"/>
  <c r="N46" i="8"/>
  <c r="K46" i="8"/>
  <c r="J46" i="8"/>
  <c r="H46" i="8"/>
  <c r="G46" i="8"/>
  <c r="F46" i="8"/>
  <c r="E46" i="8"/>
  <c r="A46" i="8"/>
  <c r="U45" i="8"/>
  <c r="S45" i="8"/>
  <c r="P45" i="8"/>
  <c r="N45" i="8"/>
  <c r="K45" i="8"/>
  <c r="J45" i="8"/>
  <c r="H45" i="8"/>
  <c r="G45" i="8"/>
  <c r="F45" i="8"/>
  <c r="E45" i="8"/>
  <c r="A45" i="8"/>
  <c r="U44" i="8"/>
  <c r="S44" i="8"/>
  <c r="P44" i="8"/>
  <c r="N44" i="8"/>
  <c r="K44" i="8"/>
  <c r="J44" i="8"/>
  <c r="H44" i="8"/>
  <c r="G44" i="8"/>
  <c r="F44" i="8"/>
  <c r="E44" i="8"/>
  <c r="A44" i="8"/>
  <c r="U43" i="8"/>
  <c r="S43" i="8"/>
  <c r="P43" i="8"/>
  <c r="N43" i="8"/>
  <c r="K43" i="8"/>
  <c r="J43" i="8"/>
  <c r="H43" i="8"/>
  <c r="G43" i="8"/>
  <c r="F43" i="8"/>
  <c r="E43" i="8"/>
  <c r="A43" i="8"/>
  <c r="U42" i="8"/>
  <c r="S42" i="8"/>
  <c r="P42" i="8"/>
  <c r="N42" i="8"/>
  <c r="K42" i="8"/>
  <c r="J42" i="8"/>
  <c r="H42" i="8"/>
  <c r="G42" i="8"/>
  <c r="F42" i="8"/>
  <c r="E42" i="8"/>
  <c r="A42" i="8"/>
  <c r="U41" i="8"/>
  <c r="H41" i="8"/>
  <c r="G41" i="8"/>
  <c r="F41" i="8"/>
  <c r="E41" i="8"/>
  <c r="D41" i="8"/>
  <c r="A41" i="8"/>
  <c r="U40" i="8"/>
  <c r="S40" i="8"/>
  <c r="P40" i="8"/>
  <c r="N40" i="8"/>
  <c r="K40" i="8"/>
  <c r="J40" i="8"/>
  <c r="I40" i="8"/>
  <c r="H40" i="8"/>
  <c r="G40" i="8"/>
  <c r="F40" i="8"/>
  <c r="E40" i="8"/>
  <c r="A40" i="8"/>
  <c r="U39" i="8"/>
  <c r="S39" i="8"/>
  <c r="P39" i="8"/>
  <c r="N39" i="8"/>
  <c r="K39" i="8"/>
  <c r="J39" i="8"/>
  <c r="H39" i="8"/>
  <c r="G39" i="8"/>
  <c r="F39" i="8"/>
  <c r="E39" i="8"/>
  <c r="A39" i="8"/>
  <c r="U38" i="8"/>
  <c r="S38" i="8"/>
  <c r="P38" i="8"/>
  <c r="N38" i="8"/>
  <c r="K38" i="8"/>
  <c r="J38" i="8"/>
  <c r="H38" i="8"/>
  <c r="G38" i="8"/>
  <c r="F38" i="8"/>
  <c r="E38" i="8"/>
  <c r="A38" i="8"/>
  <c r="U37" i="8"/>
  <c r="S37" i="8"/>
  <c r="P37" i="8"/>
  <c r="N37" i="8"/>
  <c r="K37" i="8"/>
  <c r="J37" i="8"/>
  <c r="H37" i="8"/>
  <c r="G37" i="8"/>
  <c r="F37" i="8"/>
  <c r="E37" i="8"/>
  <c r="A37" i="8"/>
  <c r="G36" i="8"/>
  <c r="A36" i="8"/>
  <c r="G35" i="8"/>
  <c r="A35" i="8"/>
  <c r="U34" i="8"/>
  <c r="S34" i="8"/>
  <c r="P34" i="8"/>
  <c r="N34" i="8"/>
  <c r="K34" i="8"/>
  <c r="J34" i="8"/>
  <c r="H34" i="8"/>
  <c r="G34" i="8"/>
  <c r="F34" i="8"/>
  <c r="E34" i="8"/>
  <c r="A34" i="8"/>
  <c r="U33" i="8"/>
  <c r="S33" i="8"/>
  <c r="P33" i="8"/>
  <c r="N33" i="8"/>
  <c r="K33" i="8"/>
  <c r="J33" i="8"/>
  <c r="H33" i="8"/>
  <c r="G33" i="8"/>
  <c r="F33" i="8"/>
  <c r="E33" i="8"/>
  <c r="A33" i="8"/>
  <c r="G32" i="8"/>
  <c r="A32" i="8"/>
  <c r="U31" i="8"/>
  <c r="H31" i="8"/>
  <c r="G31" i="8"/>
  <c r="F31" i="8"/>
  <c r="E31" i="8"/>
  <c r="D31" i="8"/>
  <c r="A31" i="8"/>
  <c r="U30" i="8"/>
  <c r="S30" i="8"/>
  <c r="P30" i="8"/>
  <c r="N30" i="8"/>
  <c r="K30" i="8"/>
  <c r="J30" i="8"/>
  <c r="H30" i="8"/>
  <c r="G30" i="8"/>
  <c r="F30" i="8"/>
  <c r="E30" i="8"/>
  <c r="A30" i="8"/>
  <c r="U29" i="8"/>
  <c r="S29" i="8"/>
  <c r="P29" i="8"/>
  <c r="N29" i="8"/>
  <c r="K29" i="8"/>
  <c r="J29" i="8"/>
  <c r="H29" i="8"/>
  <c r="G29" i="8"/>
  <c r="F29" i="8"/>
  <c r="E29" i="8"/>
  <c r="A29" i="8"/>
  <c r="U28" i="8"/>
  <c r="S28" i="8"/>
  <c r="P28" i="8"/>
  <c r="N28" i="8"/>
  <c r="K28" i="8"/>
  <c r="J28" i="8"/>
  <c r="H28" i="8"/>
  <c r="G28" i="8"/>
  <c r="F28" i="8"/>
  <c r="E28" i="8"/>
  <c r="A28" i="8"/>
  <c r="U27" i="8"/>
  <c r="S27" i="8"/>
  <c r="P27" i="8"/>
  <c r="N27" i="8"/>
  <c r="K27" i="8"/>
  <c r="J27" i="8"/>
  <c r="H27" i="8"/>
  <c r="G27" i="8"/>
  <c r="F27" i="8"/>
  <c r="E27" i="8"/>
  <c r="A27" i="8"/>
  <c r="U26" i="8"/>
  <c r="S26" i="8"/>
  <c r="P26" i="8"/>
  <c r="N26" i="8"/>
  <c r="K26" i="8"/>
  <c r="J26" i="8"/>
  <c r="H26" i="8"/>
  <c r="G26" i="8"/>
  <c r="F26" i="8"/>
  <c r="E26" i="8"/>
  <c r="A26" i="8"/>
  <c r="U25" i="8"/>
  <c r="S25" i="8"/>
  <c r="P25" i="8"/>
  <c r="N25" i="8"/>
  <c r="K25" i="8"/>
  <c r="J25" i="8"/>
  <c r="H25" i="8"/>
  <c r="G25" i="8"/>
  <c r="F25" i="8"/>
  <c r="E25" i="8"/>
  <c r="A25" i="8"/>
  <c r="U24" i="8"/>
  <c r="S24" i="8"/>
  <c r="P24" i="8"/>
  <c r="N24" i="8"/>
  <c r="K24" i="8"/>
  <c r="J24" i="8"/>
  <c r="H24" i="8"/>
  <c r="G24" i="8"/>
  <c r="F24" i="8"/>
  <c r="E24" i="8"/>
  <c r="A24" i="8"/>
  <c r="U23" i="8"/>
  <c r="S23" i="8"/>
  <c r="P23" i="8"/>
  <c r="N23" i="8"/>
  <c r="K23" i="8"/>
  <c r="J23" i="8"/>
  <c r="H23" i="8"/>
  <c r="G23" i="8"/>
  <c r="F23" i="8"/>
  <c r="E23" i="8"/>
  <c r="A23" i="8"/>
  <c r="U22" i="8"/>
  <c r="S22" i="8"/>
  <c r="P22" i="8"/>
  <c r="N22" i="8"/>
  <c r="K22" i="8"/>
  <c r="J22" i="8"/>
  <c r="H22" i="8"/>
  <c r="G22" i="8"/>
  <c r="F22" i="8"/>
  <c r="E22" i="8"/>
  <c r="A22" i="8"/>
  <c r="U21" i="8"/>
  <c r="S21" i="8"/>
  <c r="P21" i="8"/>
  <c r="N21" i="8"/>
  <c r="K21" i="8"/>
  <c r="J21" i="8"/>
  <c r="H21" i="8"/>
  <c r="G21" i="8"/>
  <c r="F21" i="8"/>
  <c r="E21" i="8"/>
  <c r="A21" i="8"/>
  <c r="U20" i="8"/>
  <c r="S20" i="8"/>
  <c r="P20" i="8"/>
  <c r="N20" i="8"/>
  <c r="K20" i="8"/>
  <c r="J20" i="8"/>
  <c r="H20" i="8"/>
  <c r="G20" i="8"/>
  <c r="F20" i="8"/>
  <c r="E20" i="8"/>
  <c r="A20" i="8"/>
  <c r="U19" i="8"/>
  <c r="S19" i="8"/>
  <c r="P19" i="8"/>
  <c r="N19" i="8"/>
  <c r="K19" i="8"/>
  <c r="J19" i="8"/>
  <c r="H19" i="8"/>
  <c r="G19" i="8"/>
  <c r="F19" i="8"/>
  <c r="E19" i="8"/>
  <c r="A19" i="8"/>
  <c r="U18" i="8"/>
  <c r="S18" i="8"/>
  <c r="P18" i="8"/>
  <c r="N18" i="8"/>
  <c r="K18" i="8"/>
  <c r="J18" i="8"/>
  <c r="H18" i="8"/>
  <c r="G18" i="8"/>
  <c r="F18" i="8"/>
  <c r="E18" i="8"/>
  <c r="A18" i="8"/>
  <c r="U17" i="8"/>
  <c r="S17" i="8"/>
  <c r="P17" i="8"/>
  <c r="N17" i="8"/>
  <c r="K17" i="8"/>
  <c r="J17" i="8"/>
  <c r="H17" i="8"/>
  <c r="G17" i="8"/>
  <c r="F17" i="8"/>
  <c r="E17" i="8"/>
  <c r="A17" i="8"/>
  <c r="U16" i="8"/>
  <c r="S16" i="8"/>
  <c r="P16" i="8"/>
  <c r="N16" i="8"/>
  <c r="K16" i="8"/>
  <c r="J16" i="8"/>
  <c r="H16" i="8"/>
  <c r="G16" i="8"/>
  <c r="F16" i="8"/>
  <c r="E16" i="8"/>
  <c r="A16" i="8"/>
  <c r="U15" i="8"/>
  <c r="S15" i="8"/>
  <c r="P15" i="8"/>
  <c r="N15" i="8"/>
  <c r="K15" i="8"/>
  <c r="J15" i="8"/>
  <c r="H15" i="8"/>
  <c r="G15" i="8"/>
  <c r="F15" i="8"/>
  <c r="E15" i="8"/>
  <c r="A15" i="8"/>
  <c r="U14" i="8"/>
  <c r="S14" i="8"/>
  <c r="P14" i="8"/>
  <c r="N14" i="8"/>
  <c r="K14" i="8"/>
  <c r="J14" i="8"/>
  <c r="H14" i="8"/>
  <c r="G14" i="8"/>
  <c r="F14" i="8"/>
  <c r="E14" i="8"/>
  <c r="A14" i="8"/>
  <c r="U13" i="8"/>
  <c r="H13" i="8"/>
  <c r="G13" i="8"/>
  <c r="F13" i="8"/>
  <c r="E13" i="8"/>
  <c r="D13" i="8"/>
  <c r="A13" i="8"/>
  <c r="U12" i="8"/>
  <c r="S12" i="8"/>
  <c r="P12" i="8"/>
  <c r="N12" i="8"/>
  <c r="K12" i="8"/>
  <c r="J12" i="8"/>
  <c r="I12" i="8"/>
  <c r="H12" i="8"/>
  <c r="G12" i="8"/>
  <c r="F12" i="8"/>
  <c r="E12" i="8"/>
  <c r="A12" i="8"/>
  <c r="U11" i="8"/>
  <c r="S11" i="8"/>
  <c r="P11" i="8"/>
  <c r="N11" i="8"/>
  <c r="K11" i="8"/>
  <c r="J11" i="8"/>
  <c r="H11" i="8"/>
  <c r="G11" i="8"/>
  <c r="F11" i="8"/>
  <c r="E11" i="8"/>
  <c r="A11" i="8"/>
  <c r="U10" i="8"/>
  <c r="S10" i="8"/>
  <c r="P10" i="8"/>
  <c r="N10" i="8"/>
  <c r="K10" i="8"/>
  <c r="J10" i="8"/>
  <c r="H10" i="8"/>
  <c r="G10" i="8"/>
  <c r="F10" i="8"/>
  <c r="E10" i="8"/>
  <c r="A10" i="8"/>
  <c r="U9" i="8"/>
  <c r="S9" i="8"/>
  <c r="P9" i="8"/>
  <c r="N9" i="8"/>
  <c r="K9" i="8"/>
  <c r="J9" i="8"/>
  <c r="H9" i="8"/>
  <c r="G9" i="8"/>
  <c r="F9" i="8"/>
  <c r="E9" i="8"/>
  <c r="A9" i="8"/>
  <c r="G8" i="8"/>
  <c r="A8" i="8"/>
  <c r="G7" i="8"/>
  <c r="A7" i="8"/>
  <c r="G6" i="8"/>
  <c r="A6" i="8"/>
  <c r="H378" i="5"/>
  <c r="H375" i="5"/>
  <c r="C378" i="5"/>
  <c r="C375" i="5"/>
  <c r="C372" i="5"/>
  <c r="C371" i="5"/>
  <c r="H361" i="5"/>
  <c r="G361" i="5"/>
  <c r="E361" i="5"/>
  <c r="E360" i="5"/>
  <c r="E359" i="5"/>
  <c r="I358" i="5"/>
  <c r="H358" i="5"/>
  <c r="G358" i="5"/>
  <c r="F358" i="5"/>
  <c r="I357" i="5"/>
  <c r="H357" i="5"/>
  <c r="G357" i="5"/>
  <c r="F357" i="5"/>
  <c r="D355" i="5"/>
  <c r="C355" i="5"/>
  <c r="B355" i="5"/>
  <c r="A355" i="5"/>
  <c r="H353" i="5"/>
  <c r="G353" i="5"/>
  <c r="E353" i="5"/>
  <c r="E352" i="5"/>
  <c r="E351" i="5"/>
  <c r="I350" i="5"/>
  <c r="H350" i="5"/>
  <c r="G350" i="5"/>
  <c r="F350" i="5"/>
  <c r="I349" i="5"/>
  <c r="H349" i="5"/>
  <c r="G349" i="5"/>
  <c r="F349" i="5"/>
  <c r="D347" i="5"/>
  <c r="C347" i="5"/>
  <c r="B347" i="5"/>
  <c r="A347" i="5"/>
  <c r="H345" i="5"/>
  <c r="G345" i="5"/>
  <c r="E345" i="5"/>
  <c r="E344" i="5"/>
  <c r="E343" i="5"/>
  <c r="I342" i="5"/>
  <c r="H342" i="5"/>
  <c r="G342" i="5"/>
  <c r="F342" i="5"/>
  <c r="I341" i="5"/>
  <c r="H341" i="5"/>
  <c r="G341" i="5"/>
  <c r="F341" i="5"/>
  <c r="D339" i="5"/>
  <c r="C339" i="5"/>
  <c r="B339" i="5"/>
  <c r="A339" i="5"/>
  <c r="H337" i="5"/>
  <c r="G337" i="5"/>
  <c r="E337" i="5"/>
  <c r="E336" i="5"/>
  <c r="E335" i="5"/>
  <c r="E334" i="5"/>
  <c r="I333" i="5"/>
  <c r="H333" i="5"/>
  <c r="G333" i="5"/>
  <c r="F333" i="5"/>
  <c r="I332" i="5"/>
  <c r="H332" i="5"/>
  <c r="G332" i="5"/>
  <c r="F332" i="5"/>
  <c r="I331" i="5"/>
  <c r="H331" i="5"/>
  <c r="G331" i="5"/>
  <c r="F331" i="5"/>
  <c r="I330" i="5"/>
  <c r="H330" i="5"/>
  <c r="G330" i="5"/>
  <c r="F330" i="5"/>
  <c r="D328" i="5"/>
  <c r="C328" i="5"/>
  <c r="B328" i="5"/>
  <c r="A328" i="5"/>
  <c r="A327" i="5"/>
  <c r="H321" i="5"/>
  <c r="G321" i="5"/>
  <c r="E321" i="5"/>
  <c r="E320" i="5"/>
  <c r="E319" i="5"/>
  <c r="I318" i="5"/>
  <c r="H318" i="5"/>
  <c r="G318" i="5"/>
  <c r="F318" i="5"/>
  <c r="I317" i="5"/>
  <c r="H317" i="5"/>
  <c r="G317" i="5"/>
  <c r="F317" i="5"/>
  <c r="D315" i="5"/>
  <c r="C315" i="5"/>
  <c r="B315" i="5"/>
  <c r="A315" i="5"/>
  <c r="H313" i="5"/>
  <c r="G313" i="5"/>
  <c r="E313" i="5"/>
  <c r="E312" i="5"/>
  <c r="E311" i="5"/>
  <c r="E310" i="5"/>
  <c r="I309" i="5"/>
  <c r="H309" i="5"/>
  <c r="G309" i="5"/>
  <c r="F309" i="5"/>
  <c r="I308" i="5"/>
  <c r="H308" i="5"/>
  <c r="G308" i="5"/>
  <c r="F308" i="5"/>
  <c r="I307" i="5"/>
  <c r="H307" i="5"/>
  <c r="G307" i="5"/>
  <c r="F307" i="5"/>
  <c r="I306" i="5"/>
  <c r="H306" i="5"/>
  <c r="G306" i="5"/>
  <c r="F306" i="5"/>
  <c r="E305" i="5"/>
  <c r="D305" i="5"/>
  <c r="C305" i="5"/>
  <c r="B305" i="5"/>
  <c r="A305" i="5"/>
  <c r="H303" i="5"/>
  <c r="G303" i="5"/>
  <c r="E303" i="5"/>
  <c r="E302" i="5"/>
  <c r="E301" i="5"/>
  <c r="I300" i="5"/>
  <c r="H300" i="5"/>
  <c r="G300" i="5"/>
  <c r="F300" i="5"/>
  <c r="I299" i="5"/>
  <c r="H299" i="5"/>
  <c r="G299" i="5"/>
  <c r="F299" i="5"/>
  <c r="D297" i="5"/>
  <c r="C297" i="5"/>
  <c r="B297" i="5"/>
  <c r="A297" i="5"/>
  <c r="A296" i="5"/>
  <c r="H287" i="5"/>
  <c r="G287" i="5"/>
  <c r="E287" i="5"/>
  <c r="E286" i="5"/>
  <c r="E285" i="5"/>
  <c r="I284" i="5"/>
  <c r="H284" i="5"/>
  <c r="F284" i="5"/>
  <c r="D284" i="5"/>
  <c r="C284" i="5"/>
  <c r="B284" i="5"/>
  <c r="A284" i="5"/>
  <c r="I283" i="5"/>
  <c r="H283" i="5"/>
  <c r="G283" i="5"/>
  <c r="F283" i="5"/>
  <c r="I282" i="5"/>
  <c r="H282" i="5"/>
  <c r="G282" i="5"/>
  <c r="F282" i="5"/>
  <c r="D280" i="5"/>
  <c r="C280" i="5"/>
  <c r="B280" i="5"/>
  <c r="A280" i="5"/>
  <c r="A279" i="5"/>
  <c r="H273" i="5"/>
  <c r="G273" i="5"/>
  <c r="E273" i="5"/>
  <c r="E272" i="5"/>
  <c r="E271" i="5"/>
  <c r="E270" i="5"/>
  <c r="I269" i="5"/>
  <c r="H269" i="5"/>
  <c r="G269" i="5"/>
  <c r="F269" i="5"/>
  <c r="I268" i="5"/>
  <c r="H268" i="5"/>
  <c r="G268" i="5"/>
  <c r="F268" i="5"/>
  <c r="I267" i="5"/>
  <c r="H267" i="5"/>
  <c r="G267" i="5"/>
  <c r="F267" i="5"/>
  <c r="I266" i="5"/>
  <c r="H266" i="5"/>
  <c r="G266" i="5"/>
  <c r="F266" i="5"/>
  <c r="D264" i="5"/>
  <c r="C264" i="5"/>
  <c r="B264" i="5"/>
  <c r="A264" i="5"/>
  <c r="E262" i="5"/>
  <c r="I261" i="5"/>
  <c r="H261" i="5"/>
  <c r="G261" i="5"/>
  <c r="F261" i="5"/>
  <c r="I260" i="5"/>
  <c r="H260" i="5"/>
  <c r="G260" i="5"/>
  <c r="F260" i="5"/>
  <c r="I259" i="5"/>
  <c r="H259" i="5"/>
  <c r="G259" i="5"/>
  <c r="F259" i="5"/>
  <c r="D257" i="5"/>
  <c r="C257" i="5"/>
  <c r="B257" i="5"/>
  <c r="A257" i="5"/>
  <c r="I254" i="5"/>
  <c r="H254" i="5"/>
  <c r="G254" i="5"/>
  <c r="F254" i="5"/>
  <c r="D254" i="5"/>
  <c r="C254" i="5"/>
  <c r="B254" i="5"/>
  <c r="A254" i="5"/>
  <c r="I252" i="5"/>
  <c r="H252" i="5"/>
  <c r="G252" i="5"/>
  <c r="F252" i="5"/>
  <c r="I251" i="5"/>
  <c r="H251" i="5"/>
  <c r="G251" i="5"/>
  <c r="F251" i="5"/>
  <c r="E250" i="5"/>
  <c r="D250" i="5"/>
  <c r="C250" i="5"/>
  <c r="B250" i="5"/>
  <c r="A250" i="5"/>
  <c r="I248" i="5"/>
  <c r="H248" i="5"/>
  <c r="G248" i="5"/>
  <c r="F248" i="5"/>
  <c r="I247" i="5"/>
  <c r="H247" i="5"/>
  <c r="G247" i="5"/>
  <c r="F247" i="5"/>
  <c r="D245" i="5"/>
  <c r="C245" i="5"/>
  <c r="B245" i="5"/>
  <c r="A245" i="5"/>
  <c r="H243" i="5"/>
  <c r="G243" i="5"/>
  <c r="E243" i="5"/>
  <c r="E242" i="5"/>
  <c r="E241" i="5"/>
  <c r="I240" i="5"/>
  <c r="H240" i="5"/>
  <c r="G240" i="5"/>
  <c r="F240" i="5"/>
  <c r="D238" i="5"/>
  <c r="C238" i="5"/>
  <c r="B238" i="5"/>
  <c r="A238" i="5"/>
  <c r="H236" i="5"/>
  <c r="G236" i="5"/>
  <c r="E236" i="5"/>
  <c r="E235" i="5"/>
  <c r="E234" i="5"/>
  <c r="I233" i="5"/>
  <c r="H233" i="5"/>
  <c r="G233" i="5"/>
  <c r="F233" i="5"/>
  <c r="D231" i="5"/>
  <c r="C231" i="5"/>
  <c r="B231" i="5"/>
  <c r="A231" i="5"/>
  <c r="A230" i="5"/>
  <c r="H224" i="5"/>
  <c r="G224" i="5"/>
  <c r="E224" i="5"/>
  <c r="E223" i="5"/>
  <c r="E222" i="5"/>
  <c r="E221" i="5"/>
  <c r="I220" i="5"/>
  <c r="H220" i="5"/>
  <c r="F220" i="5"/>
  <c r="D220" i="5"/>
  <c r="C220" i="5"/>
  <c r="B220" i="5"/>
  <c r="A220" i="5"/>
  <c r="I219" i="5"/>
  <c r="H219" i="5"/>
  <c r="F219" i="5"/>
  <c r="D219" i="5"/>
  <c r="C219" i="5"/>
  <c r="B219" i="5"/>
  <c r="A219" i="5"/>
  <c r="I218" i="5"/>
  <c r="H218" i="5"/>
  <c r="G218" i="5"/>
  <c r="F218" i="5"/>
  <c r="I217" i="5"/>
  <c r="H217" i="5"/>
  <c r="G217" i="5"/>
  <c r="F217" i="5"/>
  <c r="I216" i="5"/>
  <c r="H216" i="5"/>
  <c r="G216" i="5"/>
  <c r="F216" i="5"/>
  <c r="I215" i="5"/>
  <c r="H215" i="5"/>
  <c r="G215" i="5"/>
  <c r="F215" i="5"/>
  <c r="D213" i="5"/>
  <c r="C213" i="5"/>
  <c r="B213" i="5"/>
  <c r="A213" i="5"/>
  <c r="H211" i="5"/>
  <c r="G211" i="5"/>
  <c r="E211" i="5"/>
  <c r="E210" i="5"/>
  <c r="E209" i="5"/>
  <c r="E208" i="5"/>
  <c r="I207" i="5"/>
  <c r="H207" i="5"/>
  <c r="F207" i="5"/>
  <c r="D207" i="5"/>
  <c r="C207" i="5"/>
  <c r="B207" i="5"/>
  <c r="A207" i="5"/>
  <c r="I206" i="5"/>
  <c r="H206" i="5"/>
  <c r="F206" i="5"/>
  <c r="D206" i="5"/>
  <c r="C206" i="5"/>
  <c r="B206" i="5"/>
  <c r="A206" i="5"/>
  <c r="I205" i="5"/>
  <c r="H205" i="5"/>
  <c r="F205" i="5"/>
  <c r="D205" i="5"/>
  <c r="C205" i="5"/>
  <c r="B205" i="5"/>
  <c r="A205" i="5"/>
  <c r="I204" i="5"/>
  <c r="H204" i="5"/>
  <c r="G204" i="5"/>
  <c r="F204" i="5"/>
  <c r="I203" i="5"/>
  <c r="H203" i="5"/>
  <c r="G203" i="5"/>
  <c r="F203" i="5"/>
  <c r="I202" i="5"/>
  <c r="H202" i="5"/>
  <c r="G202" i="5"/>
  <c r="F202" i="5"/>
  <c r="I201" i="5"/>
  <c r="H201" i="5"/>
  <c r="G201" i="5"/>
  <c r="F201" i="5"/>
  <c r="D199" i="5"/>
  <c r="C199" i="5"/>
  <c r="B199" i="5"/>
  <c r="A199" i="5"/>
  <c r="H197" i="5"/>
  <c r="G197" i="5"/>
  <c r="E197" i="5"/>
  <c r="E196" i="5"/>
  <c r="E195" i="5"/>
  <c r="E194" i="5"/>
  <c r="I193" i="5"/>
  <c r="H193" i="5"/>
  <c r="F193" i="5"/>
  <c r="D193" i="5"/>
  <c r="C193" i="5"/>
  <c r="B193" i="5"/>
  <c r="A193" i="5"/>
  <c r="I192" i="5"/>
  <c r="H192" i="5"/>
  <c r="F192" i="5"/>
  <c r="D192" i="5"/>
  <c r="C192" i="5"/>
  <c r="B192" i="5"/>
  <c r="A192" i="5"/>
  <c r="I191" i="5"/>
  <c r="H191" i="5"/>
  <c r="G191" i="5"/>
  <c r="F191" i="5"/>
  <c r="I190" i="5"/>
  <c r="H190" i="5"/>
  <c r="G190" i="5"/>
  <c r="F190" i="5"/>
  <c r="I189" i="5"/>
  <c r="H189" i="5"/>
  <c r="G189" i="5"/>
  <c r="F189" i="5"/>
  <c r="I188" i="5"/>
  <c r="H188" i="5"/>
  <c r="G188" i="5"/>
  <c r="F188" i="5"/>
  <c r="D186" i="5"/>
  <c r="C186" i="5"/>
  <c r="B186" i="5"/>
  <c r="A186" i="5"/>
  <c r="H184" i="5"/>
  <c r="G184" i="5"/>
  <c r="E184" i="5"/>
  <c r="E183" i="5"/>
  <c r="E182" i="5"/>
  <c r="E181" i="5"/>
  <c r="I180" i="5"/>
  <c r="H180" i="5"/>
  <c r="G180" i="5"/>
  <c r="F180" i="5"/>
  <c r="I179" i="5"/>
  <c r="H179" i="5"/>
  <c r="G179" i="5"/>
  <c r="F179" i="5"/>
  <c r="I178" i="5"/>
  <c r="H178" i="5"/>
  <c r="G178" i="5"/>
  <c r="F178" i="5"/>
  <c r="I177" i="5"/>
  <c r="H177" i="5"/>
  <c r="G177" i="5"/>
  <c r="F177" i="5"/>
  <c r="D175" i="5"/>
  <c r="C175" i="5"/>
  <c r="B175" i="5"/>
  <c r="A175" i="5"/>
  <c r="H173" i="5"/>
  <c r="G173" i="5"/>
  <c r="E173" i="5"/>
  <c r="E172" i="5"/>
  <c r="E171" i="5"/>
  <c r="E170" i="5"/>
  <c r="I169" i="5"/>
  <c r="H169" i="5"/>
  <c r="G169" i="5"/>
  <c r="F169" i="5"/>
  <c r="I168" i="5"/>
  <c r="H168" i="5"/>
  <c r="G168" i="5"/>
  <c r="F168" i="5"/>
  <c r="I167" i="5"/>
  <c r="H167" i="5"/>
  <c r="G167" i="5"/>
  <c r="F167" i="5"/>
  <c r="I166" i="5"/>
  <c r="H166" i="5"/>
  <c r="G166" i="5"/>
  <c r="F166" i="5"/>
  <c r="D164" i="5"/>
  <c r="C164" i="5"/>
  <c r="B164" i="5"/>
  <c r="A164" i="5"/>
  <c r="I161" i="5"/>
  <c r="H161" i="5"/>
  <c r="G161" i="5"/>
  <c r="F161" i="5"/>
  <c r="D161" i="5"/>
  <c r="C161" i="5"/>
  <c r="B161" i="5"/>
  <c r="A161" i="5"/>
  <c r="I159" i="5"/>
  <c r="H159" i="5"/>
  <c r="G159" i="5"/>
  <c r="F159" i="5"/>
  <c r="I158" i="5"/>
  <c r="H158" i="5"/>
  <c r="G158" i="5"/>
  <c r="F158" i="5"/>
  <c r="E157" i="5"/>
  <c r="D157" i="5"/>
  <c r="C157" i="5"/>
  <c r="B157" i="5"/>
  <c r="A157" i="5"/>
  <c r="I155" i="5"/>
  <c r="H155" i="5"/>
  <c r="G155" i="5"/>
  <c r="F155" i="5"/>
  <c r="I154" i="5"/>
  <c r="H154" i="5"/>
  <c r="G154" i="5"/>
  <c r="F154" i="5"/>
  <c r="D152" i="5"/>
  <c r="C152" i="5"/>
  <c r="B152" i="5"/>
  <c r="A152" i="5"/>
  <c r="H150" i="5"/>
  <c r="G150" i="5"/>
  <c r="E150" i="5"/>
  <c r="E149" i="5"/>
  <c r="E148" i="5"/>
  <c r="I147" i="5"/>
  <c r="H147" i="5"/>
  <c r="G147" i="5"/>
  <c r="F147" i="5"/>
  <c r="D145" i="5"/>
  <c r="C145" i="5"/>
  <c r="B145" i="5"/>
  <c r="A145" i="5"/>
  <c r="H143" i="5"/>
  <c r="G143" i="5"/>
  <c r="E143" i="5"/>
  <c r="E142" i="5"/>
  <c r="E141" i="5"/>
  <c r="I140" i="5"/>
  <c r="H140" i="5"/>
  <c r="G140" i="5"/>
  <c r="F140" i="5"/>
  <c r="D138" i="5"/>
  <c r="C138" i="5"/>
  <c r="B138" i="5"/>
  <c r="A138" i="5"/>
  <c r="H136" i="5"/>
  <c r="G136" i="5"/>
  <c r="E136" i="5"/>
  <c r="E135" i="5"/>
  <c r="E134" i="5"/>
  <c r="E133" i="5"/>
  <c r="I132" i="5"/>
  <c r="H132" i="5"/>
  <c r="G132" i="5"/>
  <c r="F132" i="5"/>
  <c r="I131" i="5"/>
  <c r="H131" i="5"/>
  <c r="G131" i="5"/>
  <c r="F131" i="5"/>
  <c r="I130" i="5"/>
  <c r="H130" i="5"/>
  <c r="G130" i="5"/>
  <c r="F130" i="5"/>
  <c r="D128" i="5"/>
  <c r="C128" i="5"/>
  <c r="B128" i="5"/>
  <c r="A128" i="5"/>
  <c r="A127" i="5"/>
  <c r="A125" i="5"/>
  <c r="H118" i="5"/>
  <c r="G118" i="5"/>
  <c r="E118" i="5"/>
  <c r="E117" i="5"/>
  <c r="E116" i="5"/>
  <c r="I115" i="5"/>
  <c r="H115" i="5"/>
  <c r="F115" i="5"/>
  <c r="D115" i="5"/>
  <c r="C115" i="5"/>
  <c r="B115" i="5"/>
  <c r="A115" i="5"/>
  <c r="I114" i="5"/>
  <c r="H114" i="5"/>
  <c r="G114" i="5"/>
  <c r="F114" i="5"/>
  <c r="I113" i="5"/>
  <c r="H113" i="5"/>
  <c r="G113" i="5"/>
  <c r="F113" i="5"/>
  <c r="D111" i="5"/>
  <c r="C111" i="5"/>
  <c r="B111" i="5"/>
  <c r="A111" i="5"/>
  <c r="A110" i="5"/>
  <c r="H105" i="5"/>
  <c r="G105" i="5"/>
  <c r="E105" i="5"/>
  <c r="E104" i="5"/>
  <c r="E103" i="5"/>
  <c r="E102" i="5"/>
  <c r="I101" i="5"/>
  <c r="H101" i="5"/>
  <c r="F101" i="5"/>
  <c r="D101" i="5"/>
  <c r="C101" i="5"/>
  <c r="B101" i="5"/>
  <c r="A101" i="5"/>
  <c r="I100" i="5"/>
  <c r="H100" i="5"/>
  <c r="F100" i="5"/>
  <c r="D100" i="5"/>
  <c r="C100" i="5"/>
  <c r="B100" i="5"/>
  <c r="A100" i="5"/>
  <c r="I99" i="5"/>
  <c r="H99" i="5"/>
  <c r="G99" i="5"/>
  <c r="F99" i="5"/>
  <c r="I98" i="5"/>
  <c r="H98" i="5"/>
  <c r="G98" i="5"/>
  <c r="F98" i="5"/>
  <c r="I97" i="5"/>
  <c r="H97" i="5"/>
  <c r="G97" i="5"/>
  <c r="F97" i="5"/>
  <c r="I96" i="5"/>
  <c r="H96" i="5"/>
  <c r="G96" i="5"/>
  <c r="F96" i="5"/>
  <c r="D94" i="5"/>
  <c r="C94" i="5"/>
  <c r="B94" i="5"/>
  <c r="A94" i="5"/>
  <c r="H92" i="5"/>
  <c r="G92" i="5"/>
  <c r="E92" i="5"/>
  <c r="E91" i="5"/>
  <c r="E90" i="5"/>
  <c r="E89" i="5"/>
  <c r="I88" i="5"/>
  <c r="H88" i="5"/>
  <c r="G88" i="5"/>
  <c r="F88" i="5"/>
  <c r="I87" i="5"/>
  <c r="H87" i="5"/>
  <c r="G87" i="5"/>
  <c r="F87" i="5"/>
  <c r="I86" i="5"/>
  <c r="H86" i="5"/>
  <c r="G86" i="5"/>
  <c r="F86" i="5"/>
  <c r="I85" i="5"/>
  <c r="H85" i="5"/>
  <c r="G85" i="5"/>
  <c r="F85" i="5"/>
  <c r="D83" i="5"/>
  <c r="C83" i="5"/>
  <c r="B83" i="5"/>
  <c r="A83" i="5"/>
  <c r="H81" i="5"/>
  <c r="G81" i="5"/>
  <c r="E81" i="5"/>
  <c r="E80" i="5"/>
  <c r="E79" i="5"/>
  <c r="E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D72" i="5"/>
  <c r="C72" i="5"/>
  <c r="B72" i="5"/>
  <c r="A72" i="5"/>
  <c r="I69" i="5"/>
  <c r="H69" i="5"/>
  <c r="G69" i="5"/>
  <c r="F69" i="5"/>
  <c r="D69" i="5"/>
  <c r="C69" i="5"/>
  <c r="B69" i="5"/>
  <c r="A69" i="5"/>
  <c r="I67" i="5"/>
  <c r="H67" i="5"/>
  <c r="G67" i="5"/>
  <c r="F67" i="5"/>
  <c r="I66" i="5"/>
  <c r="H66" i="5"/>
  <c r="G66" i="5"/>
  <c r="F66" i="5"/>
  <c r="E65" i="5"/>
  <c r="D65" i="5"/>
  <c r="C65" i="5"/>
  <c r="B65" i="5"/>
  <c r="A65" i="5"/>
  <c r="I63" i="5"/>
  <c r="H63" i="5"/>
  <c r="G63" i="5"/>
  <c r="F63" i="5"/>
  <c r="I62" i="5"/>
  <c r="H62" i="5"/>
  <c r="G62" i="5"/>
  <c r="F62" i="5"/>
  <c r="D60" i="5"/>
  <c r="C60" i="5"/>
  <c r="B60" i="5"/>
  <c r="A60" i="5"/>
  <c r="H58" i="5"/>
  <c r="G58" i="5"/>
  <c r="E58" i="5"/>
  <c r="E57" i="5"/>
  <c r="E56" i="5"/>
  <c r="I55" i="5"/>
  <c r="H55" i="5"/>
  <c r="G55" i="5"/>
  <c r="F55" i="5"/>
  <c r="D53" i="5"/>
  <c r="C53" i="5"/>
  <c r="B53" i="5"/>
  <c r="A53" i="5"/>
  <c r="H51" i="5"/>
  <c r="G51" i="5"/>
  <c r="E51" i="5"/>
  <c r="E50" i="5"/>
  <c r="E49" i="5"/>
  <c r="I48" i="5"/>
  <c r="H48" i="5"/>
  <c r="G48" i="5"/>
  <c r="F48" i="5"/>
  <c r="D46" i="5"/>
  <c r="C46" i="5"/>
  <c r="B46" i="5"/>
  <c r="A46" i="5"/>
  <c r="H44" i="5"/>
  <c r="G44" i="5"/>
  <c r="E44" i="5"/>
  <c r="E43" i="5"/>
  <c r="E42" i="5"/>
  <c r="E41" i="5"/>
  <c r="I40" i="5"/>
  <c r="H40" i="5"/>
  <c r="G40" i="5"/>
  <c r="F40" i="5"/>
  <c r="I39" i="5"/>
  <c r="H39" i="5"/>
  <c r="G39" i="5"/>
  <c r="F39" i="5"/>
  <c r="I38" i="5"/>
  <c r="H38" i="5"/>
  <c r="G38" i="5"/>
  <c r="F38" i="5"/>
  <c r="D36" i="5"/>
  <c r="C36" i="5"/>
  <c r="B36" i="5"/>
  <c r="A36" i="5"/>
  <c r="A35" i="5"/>
  <c r="A33" i="5"/>
  <c r="A31" i="5"/>
  <c r="A18" i="5"/>
  <c r="A15" i="5"/>
  <c r="A10" i="5"/>
  <c r="G6" i="5"/>
  <c r="B6" i="5"/>
  <c r="A1" i="5"/>
  <c r="A1" i="4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1" i="3"/>
  <c r="CY1" i="3"/>
  <c r="CZ1" i="3"/>
  <c r="DA1" i="3"/>
  <c r="DB1" i="3"/>
  <c r="DC1" i="3"/>
  <c r="A2" i="3"/>
  <c r="CY2" i="3"/>
  <c r="CZ2" i="3"/>
  <c r="DA2" i="3"/>
  <c r="DB2" i="3"/>
  <c r="DC2" i="3"/>
  <c r="A3" i="3"/>
  <c r="CY3" i="3"/>
  <c r="CZ3" i="3"/>
  <c r="DA3" i="3"/>
  <c r="DB3" i="3"/>
  <c r="DC3" i="3"/>
  <c r="A4" i="3"/>
  <c r="CY4" i="3"/>
  <c r="CZ4" i="3"/>
  <c r="DA4" i="3"/>
  <c r="DB4" i="3"/>
  <c r="DC4" i="3"/>
  <c r="A5" i="3"/>
  <c r="CY5" i="3"/>
  <c r="CZ5" i="3"/>
  <c r="DA5" i="3"/>
  <c r="DB5" i="3"/>
  <c r="L10" i="8" s="1"/>
  <c r="DC5" i="3"/>
  <c r="Q10" i="8" s="1"/>
  <c r="A6" i="3"/>
  <c r="CY6" i="3"/>
  <c r="CZ6" i="3"/>
  <c r="DA6" i="3"/>
  <c r="DB6" i="3"/>
  <c r="L9" i="8" s="1"/>
  <c r="DC6" i="3"/>
  <c r="Q9" i="8" s="1"/>
  <c r="A7" i="3"/>
  <c r="CY7" i="3"/>
  <c r="CZ7" i="3"/>
  <c r="DA7" i="3"/>
  <c r="DB7" i="3"/>
  <c r="DC7" i="3"/>
  <c r="A8" i="3"/>
  <c r="CY8" i="3"/>
  <c r="CZ8" i="3"/>
  <c r="DA8" i="3"/>
  <c r="DB8" i="3"/>
  <c r="DC8" i="3"/>
  <c r="A9" i="3"/>
  <c r="CY9" i="3"/>
  <c r="CZ9" i="3"/>
  <c r="DA9" i="3"/>
  <c r="DB9" i="3"/>
  <c r="DC9" i="3"/>
  <c r="A10" i="3"/>
  <c r="CY10" i="3"/>
  <c r="CZ10" i="3"/>
  <c r="DA10" i="3"/>
  <c r="DB10" i="3"/>
  <c r="DC10" i="3"/>
  <c r="A11" i="3"/>
  <c r="CY11" i="3"/>
  <c r="CZ11" i="3"/>
  <c r="DA11" i="3"/>
  <c r="DB11" i="3"/>
  <c r="DC11" i="3"/>
  <c r="A12" i="3"/>
  <c r="CY12" i="3"/>
  <c r="CZ12" i="3"/>
  <c r="DA12" i="3"/>
  <c r="DB12" i="3"/>
  <c r="L11" i="8" s="1"/>
  <c r="DC12" i="3"/>
  <c r="Q11" i="8" s="1"/>
  <c r="A13" i="3"/>
  <c r="CX13" i="3"/>
  <c r="CY13" i="3"/>
  <c r="CZ13" i="3"/>
  <c r="DA13" i="3"/>
  <c r="DB13" i="3"/>
  <c r="DC13" i="3"/>
  <c r="A14" i="3"/>
  <c r="CX14" i="3"/>
  <c r="CY14" i="3"/>
  <c r="CZ14" i="3"/>
  <c r="DB14" i="3" s="1"/>
  <c r="L12" i="8" s="1"/>
  <c r="DA14" i="3"/>
  <c r="DC14" i="3"/>
  <c r="Q12" i="8" s="1"/>
  <c r="A15" i="3"/>
  <c r="CY15" i="3"/>
  <c r="CZ15" i="3"/>
  <c r="DA15" i="3"/>
  <c r="DB15" i="3"/>
  <c r="DC15" i="3"/>
  <c r="A16" i="3"/>
  <c r="CY16" i="3"/>
  <c r="CZ16" i="3"/>
  <c r="DB16" i="3" s="1"/>
  <c r="DA16" i="3"/>
  <c r="DC16" i="3"/>
  <c r="A17" i="3"/>
  <c r="CY17" i="3"/>
  <c r="CZ17" i="3"/>
  <c r="DA17" i="3"/>
  <c r="DB17" i="3"/>
  <c r="DC17" i="3"/>
  <c r="A18" i="3"/>
  <c r="CY18" i="3"/>
  <c r="CZ18" i="3"/>
  <c r="DB18" i="3" s="1"/>
  <c r="DA18" i="3"/>
  <c r="DC18" i="3"/>
  <c r="A19" i="3"/>
  <c r="CY19" i="3"/>
  <c r="CZ19" i="3"/>
  <c r="DA19" i="3"/>
  <c r="DB19" i="3"/>
  <c r="DC19" i="3"/>
  <c r="A20" i="3"/>
  <c r="CY20" i="3"/>
  <c r="CZ20" i="3"/>
  <c r="DB20" i="3" s="1"/>
  <c r="DA20" i="3"/>
  <c r="DC20" i="3"/>
  <c r="A21" i="3"/>
  <c r="CY21" i="3"/>
  <c r="CZ21" i="3"/>
  <c r="DA21" i="3"/>
  <c r="DB21" i="3"/>
  <c r="DC21" i="3"/>
  <c r="A22" i="3"/>
  <c r="CY22" i="3"/>
  <c r="CZ22" i="3"/>
  <c r="DB22" i="3" s="1"/>
  <c r="DA22" i="3"/>
  <c r="DC22" i="3"/>
  <c r="A23" i="3"/>
  <c r="CY23" i="3"/>
  <c r="CZ23" i="3"/>
  <c r="DA23" i="3"/>
  <c r="DB23" i="3"/>
  <c r="DC23" i="3"/>
  <c r="A24" i="3"/>
  <c r="CY24" i="3"/>
  <c r="CZ24" i="3"/>
  <c r="DB24" i="3" s="1"/>
  <c r="L20" i="8" s="1"/>
  <c r="DA24" i="3"/>
  <c r="DC24" i="3"/>
  <c r="Q20" i="8" s="1"/>
  <c r="A25" i="3"/>
  <c r="CY25" i="3"/>
  <c r="CZ25" i="3"/>
  <c r="DA25" i="3"/>
  <c r="DB25" i="3"/>
  <c r="L19" i="8" s="1"/>
  <c r="DC25" i="3"/>
  <c r="Q19" i="8" s="1"/>
  <c r="A26" i="3"/>
  <c r="CY26" i="3"/>
  <c r="CZ26" i="3"/>
  <c r="DB26" i="3" s="1"/>
  <c r="L18" i="8" s="1"/>
  <c r="DA26" i="3"/>
  <c r="DC26" i="3"/>
  <c r="Q18" i="8" s="1"/>
  <c r="A27" i="3"/>
  <c r="CY27" i="3"/>
  <c r="CZ27" i="3"/>
  <c r="DA27" i="3"/>
  <c r="DB27" i="3"/>
  <c r="L17" i="8" s="1"/>
  <c r="DC27" i="3"/>
  <c r="Q17" i="8" s="1"/>
  <c r="A28" i="3"/>
  <c r="CY28" i="3"/>
  <c r="CZ28" i="3"/>
  <c r="DB28" i="3" s="1"/>
  <c r="L16" i="8" s="1"/>
  <c r="DA28" i="3"/>
  <c r="DC28" i="3"/>
  <c r="Q16" i="8" s="1"/>
  <c r="A29" i="3"/>
  <c r="CY29" i="3"/>
  <c r="CZ29" i="3"/>
  <c r="DA29" i="3"/>
  <c r="DB29" i="3"/>
  <c r="L15" i="8" s="1"/>
  <c r="DC29" i="3"/>
  <c r="Q15" i="8" s="1"/>
  <c r="A30" i="3"/>
  <c r="CY30" i="3"/>
  <c r="CZ30" i="3"/>
  <c r="DB30" i="3" s="1"/>
  <c r="L14" i="8" s="1"/>
  <c r="DA30" i="3"/>
  <c r="DC30" i="3"/>
  <c r="Q14" i="8" s="1"/>
  <c r="A31" i="3"/>
  <c r="CY31" i="3"/>
  <c r="CZ31" i="3"/>
  <c r="DA31" i="3"/>
  <c r="DB31" i="3"/>
  <c r="DC31" i="3"/>
  <c r="A32" i="3"/>
  <c r="CY32" i="3"/>
  <c r="CZ32" i="3"/>
  <c r="DB32" i="3" s="1"/>
  <c r="DA32" i="3"/>
  <c r="DC32" i="3"/>
  <c r="A33" i="3"/>
  <c r="CY33" i="3"/>
  <c r="CZ33" i="3"/>
  <c r="DA33" i="3"/>
  <c r="DB33" i="3"/>
  <c r="DC33" i="3"/>
  <c r="A34" i="3"/>
  <c r="CY34" i="3"/>
  <c r="CZ34" i="3"/>
  <c r="DB34" i="3" s="1"/>
  <c r="DA34" i="3"/>
  <c r="DC34" i="3"/>
  <c r="A35" i="3"/>
  <c r="CY35" i="3"/>
  <c r="CZ35" i="3"/>
  <c r="DA35" i="3"/>
  <c r="DB35" i="3"/>
  <c r="DC35" i="3"/>
  <c r="A36" i="3"/>
  <c r="CY36" i="3"/>
  <c r="CZ36" i="3"/>
  <c r="DB36" i="3" s="1"/>
  <c r="DA36" i="3"/>
  <c r="DC36" i="3"/>
  <c r="A37" i="3"/>
  <c r="CY37" i="3"/>
  <c r="CZ37" i="3"/>
  <c r="DA37" i="3"/>
  <c r="DB37" i="3"/>
  <c r="DC37" i="3"/>
  <c r="A38" i="3"/>
  <c r="CY38" i="3"/>
  <c r="CZ38" i="3"/>
  <c r="DB38" i="3" s="1"/>
  <c r="DA38" i="3"/>
  <c r="DC38" i="3"/>
  <c r="A39" i="3"/>
  <c r="CY39" i="3"/>
  <c r="CZ39" i="3"/>
  <c r="DA39" i="3"/>
  <c r="DB39" i="3"/>
  <c r="DC39" i="3"/>
  <c r="A40" i="3"/>
  <c r="CY40" i="3"/>
  <c r="CZ40" i="3"/>
  <c r="DB40" i="3" s="1"/>
  <c r="DA40" i="3"/>
  <c r="DC40" i="3"/>
  <c r="A41" i="3"/>
  <c r="CY41" i="3"/>
  <c r="CZ41" i="3"/>
  <c r="DA41" i="3"/>
  <c r="DB41" i="3"/>
  <c r="L28" i="8" s="1"/>
  <c r="DC41" i="3"/>
  <c r="Q28" i="8" s="1"/>
  <c r="A42" i="3"/>
  <c r="CY42" i="3"/>
  <c r="CZ42" i="3"/>
  <c r="DB42" i="3" s="1"/>
  <c r="L27" i="8" s="1"/>
  <c r="DA42" i="3"/>
  <c r="DC42" i="3"/>
  <c r="Q27" i="8" s="1"/>
  <c r="A43" i="3"/>
  <c r="CY43" i="3"/>
  <c r="CZ43" i="3"/>
  <c r="DA43" i="3"/>
  <c r="DB43" i="3"/>
  <c r="L26" i="8" s="1"/>
  <c r="DC43" i="3"/>
  <c r="Q26" i="8" s="1"/>
  <c r="A44" i="3"/>
  <c r="CY44" i="3"/>
  <c r="CZ44" i="3"/>
  <c r="DB44" i="3" s="1"/>
  <c r="L25" i="8" s="1"/>
  <c r="DA44" i="3"/>
  <c r="DC44" i="3"/>
  <c r="Q25" i="8" s="1"/>
  <c r="A45" i="3"/>
  <c r="CY45" i="3"/>
  <c r="CZ45" i="3"/>
  <c r="DA45" i="3"/>
  <c r="DB45" i="3"/>
  <c r="L24" i="8" s="1"/>
  <c r="DC45" i="3"/>
  <c r="Q24" i="8" s="1"/>
  <c r="A46" i="3"/>
  <c r="CY46" i="3"/>
  <c r="CZ46" i="3"/>
  <c r="DB46" i="3" s="1"/>
  <c r="L23" i="8" s="1"/>
  <c r="DA46" i="3"/>
  <c r="DC46" i="3"/>
  <c r="Q23" i="8" s="1"/>
  <c r="A47" i="3"/>
  <c r="CY47" i="3"/>
  <c r="CZ47" i="3"/>
  <c r="DA47" i="3"/>
  <c r="DB47" i="3"/>
  <c r="L22" i="8" s="1"/>
  <c r="DC47" i="3"/>
  <c r="Q22" i="8" s="1"/>
  <c r="A48" i="3"/>
  <c r="CY48" i="3"/>
  <c r="CZ48" i="3"/>
  <c r="DB48" i="3" s="1"/>
  <c r="L21" i="8" s="1"/>
  <c r="DA48" i="3"/>
  <c r="DC48" i="3"/>
  <c r="Q21" i="8" s="1"/>
  <c r="A49" i="3"/>
  <c r="CY49" i="3"/>
  <c r="CZ49" i="3"/>
  <c r="DA49" i="3"/>
  <c r="DB49" i="3"/>
  <c r="DC49" i="3"/>
  <c r="A50" i="3"/>
  <c r="CY50" i="3"/>
  <c r="CZ50" i="3"/>
  <c r="DB50" i="3" s="1"/>
  <c r="DA50" i="3"/>
  <c r="DC50" i="3"/>
  <c r="A51" i="3"/>
  <c r="CY51" i="3"/>
  <c r="CZ51" i="3"/>
  <c r="DA51" i="3"/>
  <c r="DB51" i="3"/>
  <c r="DC51" i="3"/>
  <c r="A52" i="3"/>
  <c r="CY52" i="3"/>
  <c r="CZ52" i="3"/>
  <c r="DB52" i="3" s="1"/>
  <c r="DA52" i="3"/>
  <c r="DC52" i="3"/>
  <c r="A53" i="3"/>
  <c r="CY53" i="3"/>
  <c r="CZ53" i="3"/>
  <c r="DA53" i="3"/>
  <c r="DB53" i="3"/>
  <c r="DC53" i="3"/>
  <c r="A54" i="3"/>
  <c r="CY54" i="3"/>
  <c r="CZ54" i="3"/>
  <c r="DB54" i="3" s="1"/>
  <c r="DA54" i="3"/>
  <c r="DC54" i="3"/>
  <c r="A55" i="3"/>
  <c r="CY55" i="3"/>
  <c r="CZ55" i="3"/>
  <c r="DA55" i="3"/>
  <c r="DB55" i="3"/>
  <c r="L30" i="8" s="1"/>
  <c r="DC55" i="3"/>
  <c r="Q30" i="8" s="1"/>
  <c r="A56" i="3"/>
  <c r="CY56" i="3"/>
  <c r="CZ56" i="3"/>
  <c r="DB56" i="3" s="1"/>
  <c r="L29" i="8" s="1"/>
  <c r="DA56" i="3"/>
  <c r="DC56" i="3"/>
  <c r="Q29" i="8" s="1"/>
  <c r="A57" i="3"/>
  <c r="CY57" i="3"/>
  <c r="CZ57" i="3"/>
  <c r="DA57" i="3"/>
  <c r="DB57" i="3"/>
  <c r="DC57" i="3"/>
  <c r="A58" i="3"/>
  <c r="CY58" i="3"/>
  <c r="CZ58" i="3"/>
  <c r="DB58" i="3" s="1"/>
  <c r="DA58" i="3"/>
  <c r="DC58" i="3"/>
  <c r="A59" i="3"/>
  <c r="CY59" i="3"/>
  <c r="CZ59" i="3"/>
  <c r="DA59" i="3"/>
  <c r="DB59" i="3"/>
  <c r="DC59" i="3"/>
  <c r="A60" i="3"/>
  <c r="CY60" i="3"/>
  <c r="CZ60" i="3"/>
  <c r="DB60" i="3" s="1"/>
  <c r="DA60" i="3"/>
  <c r="DC60" i="3"/>
  <c r="A61" i="3"/>
  <c r="CY61" i="3"/>
  <c r="CZ61" i="3"/>
  <c r="DA61" i="3"/>
  <c r="DB61" i="3"/>
  <c r="DC61" i="3"/>
  <c r="A62" i="3"/>
  <c r="CY62" i="3"/>
  <c r="CZ62" i="3"/>
  <c r="DB62" i="3" s="1"/>
  <c r="DA62" i="3"/>
  <c r="DC62" i="3"/>
  <c r="A63" i="3"/>
  <c r="CY63" i="3"/>
  <c r="CZ63" i="3"/>
  <c r="DA63" i="3"/>
  <c r="DB63" i="3"/>
  <c r="DC63" i="3"/>
  <c r="A64" i="3"/>
  <c r="CY64" i="3"/>
  <c r="CZ64" i="3"/>
  <c r="DB64" i="3" s="1"/>
  <c r="L34" i="8" s="1"/>
  <c r="DA64" i="3"/>
  <c r="DC64" i="3"/>
  <c r="Q34" i="8" s="1"/>
  <c r="A65" i="3"/>
  <c r="CY65" i="3"/>
  <c r="CZ65" i="3"/>
  <c r="DA65" i="3"/>
  <c r="DB65" i="3"/>
  <c r="L33" i="8" s="1"/>
  <c r="DC65" i="3"/>
  <c r="Q33" i="8" s="1"/>
  <c r="A66" i="3"/>
  <c r="CY66" i="3"/>
  <c r="CZ66" i="3"/>
  <c r="DB66" i="3" s="1"/>
  <c r="DA66" i="3"/>
  <c r="DC66" i="3"/>
  <c r="A67" i="3"/>
  <c r="CY67" i="3"/>
  <c r="CZ67" i="3"/>
  <c r="DA67" i="3"/>
  <c r="DB67" i="3"/>
  <c r="DC67" i="3"/>
  <c r="A68" i="3"/>
  <c r="CY68" i="3"/>
  <c r="CZ68" i="3"/>
  <c r="DB68" i="3" s="1"/>
  <c r="DA68" i="3"/>
  <c r="DC68" i="3"/>
  <c r="A69" i="3"/>
  <c r="CY69" i="3"/>
  <c r="CZ69" i="3"/>
  <c r="DA69" i="3"/>
  <c r="DB69" i="3"/>
  <c r="DC69" i="3"/>
  <c r="A70" i="3"/>
  <c r="CY70" i="3"/>
  <c r="CZ70" i="3"/>
  <c r="DB70" i="3" s="1"/>
  <c r="DA70" i="3"/>
  <c r="DC70" i="3"/>
  <c r="A71" i="3"/>
  <c r="CY71" i="3"/>
  <c r="CZ71" i="3"/>
  <c r="DA71" i="3"/>
  <c r="DB71" i="3"/>
  <c r="L38" i="8" s="1"/>
  <c r="DC71" i="3"/>
  <c r="Q38" i="8" s="1"/>
  <c r="A72" i="3"/>
  <c r="CY72" i="3"/>
  <c r="CZ72" i="3"/>
  <c r="DB72" i="3" s="1"/>
  <c r="L37" i="8" s="1"/>
  <c r="DA72" i="3"/>
  <c r="DC72" i="3"/>
  <c r="Q37" i="8" s="1"/>
  <c r="A73" i="3"/>
  <c r="CY73" i="3"/>
  <c r="CZ73" i="3"/>
  <c r="DA73" i="3"/>
  <c r="DB73" i="3"/>
  <c r="DC73" i="3"/>
  <c r="A74" i="3"/>
  <c r="CY74" i="3"/>
  <c r="CZ74" i="3"/>
  <c r="DB74" i="3" s="1"/>
  <c r="DA74" i="3"/>
  <c r="DC74" i="3"/>
  <c r="A75" i="3"/>
  <c r="CY75" i="3"/>
  <c r="CZ75" i="3"/>
  <c r="DA75" i="3"/>
  <c r="DB75" i="3"/>
  <c r="DC75" i="3"/>
  <c r="A76" i="3"/>
  <c r="CY76" i="3"/>
  <c r="CZ76" i="3"/>
  <c r="DB76" i="3" s="1"/>
  <c r="DA76" i="3"/>
  <c r="DC76" i="3"/>
  <c r="A77" i="3"/>
  <c r="CY77" i="3"/>
  <c r="CZ77" i="3"/>
  <c r="DA77" i="3"/>
  <c r="DB77" i="3"/>
  <c r="DC77" i="3"/>
  <c r="A78" i="3"/>
  <c r="CY78" i="3"/>
  <c r="CZ78" i="3"/>
  <c r="DB78" i="3" s="1"/>
  <c r="L39" i="8" s="1"/>
  <c r="DA78" i="3"/>
  <c r="DC78" i="3"/>
  <c r="Q39" i="8" s="1"/>
  <c r="A79" i="3"/>
  <c r="CX79" i="3"/>
  <c r="CY79" i="3"/>
  <c r="CZ79" i="3"/>
  <c r="DB79" i="3" s="1"/>
  <c r="DA79" i="3"/>
  <c r="DC79" i="3"/>
  <c r="A80" i="3"/>
  <c r="CX80" i="3"/>
  <c r="CY80" i="3"/>
  <c r="CZ80" i="3"/>
  <c r="DB80" i="3" s="1"/>
  <c r="L40" i="8" s="1"/>
  <c r="DA80" i="3"/>
  <c r="DC80" i="3"/>
  <c r="Q40" i="8" s="1"/>
  <c r="A81" i="3"/>
  <c r="CY81" i="3"/>
  <c r="CZ81" i="3"/>
  <c r="DB81" i="3" s="1"/>
  <c r="DA81" i="3"/>
  <c r="DC81" i="3"/>
  <c r="A82" i="3"/>
  <c r="CY82" i="3"/>
  <c r="CZ82" i="3"/>
  <c r="DB82" i="3" s="1"/>
  <c r="DA82" i="3"/>
  <c r="DC82" i="3"/>
  <c r="A83" i="3"/>
  <c r="CY83" i="3"/>
  <c r="CZ83" i="3"/>
  <c r="DB83" i="3" s="1"/>
  <c r="DA83" i="3"/>
  <c r="DC83" i="3"/>
  <c r="A84" i="3"/>
  <c r="CY84" i="3"/>
  <c r="CZ84" i="3"/>
  <c r="DB84" i="3" s="1"/>
  <c r="DA84" i="3"/>
  <c r="DC84" i="3"/>
  <c r="A85" i="3"/>
  <c r="CY85" i="3"/>
  <c r="CZ85" i="3"/>
  <c r="DB85" i="3" s="1"/>
  <c r="DA85" i="3"/>
  <c r="DC85" i="3"/>
  <c r="A86" i="3"/>
  <c r="CY86" i="3"/>
  <c r="CZ86" i="3"/>
  <c r="DB86" i="3" s="1"/>
  <c r="DA86" i="3"/>
  <c r="DC86" i="3"/>
  <c r="A87" i="3"/>
  <c r="CY87" i="3"/>
  <c r="CZ87" i="3"/>
  <c r="DB87" i="3" s="1"/>
  <c r="DA87" i="3"/>
  <c r="DC87" i="3"/>
  <c r="A88" i="3"/>
  <c r="CY88" i="3"/>
  <c r="CZ88" i="3"/>
  <c r="DB88" i="3" s="1"/>
  <c r="DA88" i="3"/>
  <c r="DC88" i="3"/>
  <c r="A89" i="3"/>
  <c r="CY89" i="3"/>
  <c r="CZ89" i="3"/>
  <c r="DB89" i="3" s="1"/>
  <c r="DA89" i="3"/>
  <c r="DC89" i="3"/>
  <c r="A90" i="3"/>
  <c r="CY90" i="3"/>
  <c r="CZ90" i="3"/>
  <c r="DB90" i="3" s="1"/>
  <c r="L48" i="8" s="1"/>
  <c r="DA90" i="3"/>
  <c r="DC90" i="3"/>
  <c r="Q48" i="8" s="1"/>
  <c r="A91" i="3"/>
  <c r="CY91" i="3"/>
  <c r="CZ91" i="3"/>
  <c r="DB91" i="3" s="1"/>
  <c r="L47" i="8" s="1"/>
  <c r="DA91" i="3"/>
  <c r="DC91" i="3"/>
  <c r="Q47" i="8" s="1"/>
  <c r="A92" i="3"/>
  <c r="CY92" i="3"/>
  <c r="CZ92" i="3"/>
  <c r="DB92" i="3" s="1"/>
  <c r="L46" i="8" s="1"/>
  <c r="DA92" i="3"/>
  <c r="DC92" i="3"/>
  <c r="Q46" i="8" s="1"/>
  <c r="A93" i="3"/>
  <c r="CY93" i="3"/>
  <c r="CZ93" i="3"/>
  <c r="DB93" i="3" s="1"/>
  <c r="L45" i="8" s="1"/>
  <c r="DA93" i="3"/>
  <c r="DC93" i="3"/>
  <c r="Q45" i="8" s="1"/>
  <c r="A94" i="3"/>
  <c r="CY94" i="3"/>
  <c r="CZ94" i="3"/>
  <c r="DB94" i="3" s="1"/>
  <c r="L44" i="8" s="1"/>
  <c r="DA94" i="3"/>
  <c r="DC94" i="3"/>
  <c r="Q44" i="8" s="1"/>
  <c r="A95" i="3"/>
  <c r="CY95" i="3"/>
  <c r="CZ95" i="3"/>
  <c r="DB95" i="3" s="1"/>
  <c r="L43" i="8" s="1"/>
  <c r="DA95" i="3"/>
  <c r="DC95" i="3"/>
  <c r="Q43" i="8" s="1"/>
  <c r="A96" i="3"/>
  <c r="CY96" i="3"/>
  <c r="CZ96" i="3"/>
  <c r="DB96" i="3" s="1"/>
  <c r="L42" i="8" s="1"/>
  <c r="DA96" i="3"/>
  <c r="DC96" i="3"/>
  <c r="Q42" i="8" s="1"/>
  <c r="A97" i="3"/>
  <c r="CY97" i="3"/>
  <c r="CZ97" i="3"/>
  <c r="DB97" i="3" s="1"/>
  <c r="DA97" i="3"/>
  <c r="DC97" i="3"/>
  <c r="A98" i="3"/>
  <c r="CY98" i="3"/>
  <c r="CZ98" i="3"/>
  <c r="DB98" i="3" s="1"/>
  <c r="DA98" i="3"/>
  <c r="DC98" i="3"/>
  <c r="A99" i="3"/>
  <c r="CY99" i="3"/>
  <c r="CZ99" i="3"/>
  <c r="DB99" i="3" s="1"/>
  <c r="DA99" i="3"/>
  <c r="DC99" i="3"/>
  <c r="A100" i="3"/>
  <c r="CY100" i="3"/>
  <c r="CZ100" i="3"/>
  <c r="DB100" i="3" s="1"/>
  <c r="DA100" i="3"/>
  <c r="DC100" i="3"/>
  <c r="A101" i="3"/>
  <c r="CY101" i="3"/>
  <c r="CZ101" i="3"/>
  <c r="DB101" i="3" s="1"/>
  <c r="DA101" i="3"/>
  <c r="DC101" i="3"/>
  <c r="A102" i="3"/>
  <c r="CY102" i="3"/>
  <c r="CZ102" i="3"/>
  <c r="DB102" i="3" s="1"/>
  <c r="DA102" i="3"/>
  <c r="DC102" i="3"/>
  <c r="A103" i="3"/>
  <c r="CY103" i="3"/>
  <c r="CZ103" i="3"/>
  <c r="DB103" i="3" s="1"/>
  <c r="DA103" i="3"/>
  <c r="DC103" i="3"/>
  <c r="A104" i="3"/>
  <c r="CY104" i="3"/>
  <c r="CZ104" i="3"/>
  <c r="DB104" i="3" s="1"/>
  <c r="DA104" i="3"/>
  <c r="DC104" i="3"/>
  <c r="A105" i="3"/>
  <c r="CY105" i="3"/>
  <c r="CZ105" i="3"/>
  <c r="DB105" i="3" s="1"/>
  <c r="DA105" i="3"/>
  <c r="DC105" i="3"/>
  <c r="A106" i="3"/>
  <c r="CY106" i="3"/>
  <c r="CZ106" i="3"/>
  <c r="DB106" i="3" s="1"/>
  <c r="DA106" i="3"/>
  <c r="DC106" i="3"/>
  <c r="A107" i="3"/>
  <c r="CY107" i="3"/>
  <c r="CZ107" i="3"/>
  <c r="DB107" i="3" s="1"/>
  <c r="L56" i="8" s="1"/>
  <c r="DA107" i="3"/>
  <c r="DC107" i="3"/>
  <c r="Q56" i="8" s="1"/>
  <c r="A108" i="3"/>
  <c r="CY108" i="3"/>
  <c r="CZ108" i="3"/>
  <c r="DB108" i="3" s="1"/>
  <c r="L55" i="8" s="1"/>
  <c r="DA108" i="3"/>
  <c r="DC108" i="3"/>
  <c r="Q55" i="8" s="1"/>
  <c r="A109" i="3"/>
  <c r="CY109" i="3"/>
  <c r="CZ109" i="3"/>
  <c r="DB109" i="3" s="1"/>
  <c r="L54" i="8" s="1"/>
  <c r="DA109" i="3"/>
  <c r="DC109" i="3"/>
  <c r="Q54" i="8" s="1"/>
  <c r="A110" i="3"/>
  <c r="CY110" i="3"/>
  <c r="CZ110" i="3"/>
  <c r="DB110" i="3" s="1"/>
  <c r="L53" i="8" s="1"/>
  <c r="DA110" i="3"/>
  <c r="DC110" i="3"/>
  <c r="Q53" i="8" s="1"/>
  <c r="A111" i="3"/>
  <c r="CY111" i="3"/>
  <c r="CZ111" i="3"/>
  <c r="DB111" i="3" s="1"/>
  <c r="L52" i="8" s="1"/>
  <c r="DA111" i="3"/>
  <c r="DC111" i="3"/>
  <c r="Q52" i="8" s="1"/>
  <c r="A112" i="3"/>
  <c r="CY112" i="3"/>
  <c r="CZ112" i="3"/>
  <c r="DB112" i="3" s="1"/>
  <c r="L51" i="8" s="1"/>
  <c r="DA112" i="3"/>
  <c r="DC112" i="3"/>
  <c r="Q51" i="8" s="1"/>
  <c r="A113" i="3"/>
  <c r="CY113" i="3"/>
  <c r="CZ113" i="3"/>
  <c r="DB113" i="3" s="1"/>
  <c r="L50" i="8" s="1"/>
  <c r="DA113" i="3"/>
  <c r="DC113" i="3"/>
  <c r="Q50" i="8" s="1"/>
  <c r="A114" i="3"/>
  <c r="CY114" i="3"/>
  <c r="CZ114" i="3"/>
  <c r="DB114" i="3" s="1"/>
  <c r="L49" i="8" s="1"/>
  <c r="DA114" i="3"/>
  <c r="DC114" i="3"/>
  <c r="Q49" i="8" s="1"/>
  <c r="A115" i="3"/>
  <c r="CY115" i="3"/>
  <c r="CZ115" i="3"/>
  <c r="DB115" i="3" s="1"/>
  <c r="DA115" i="3"/>
  <c r="DC115" i="3"/>
  <c r="A116" i="3"/>
  <c r="CY116" i="3"/>
  <c r="CZ116" i="3"/>
  <c r="DB116" i="3" s="1"/>
  <c r="DA116" i="3"/>
  <c r="DC116" i="3"/>
  <c r="A117" i="3"/>
  <c r="CY117" i="3"/>
  <c r="CZ117" i="3"/>
  <c r="DB117" i="3" s="1"/>
  <c r="DA117" i="3"/>
  <c r="DC117" i="3"/>
  <c r="A118" i="3"/>
  <c r="CY118" i="3"/>
  <c r="CZ118" i="3"/>
  <c r="DB118" i="3" s="1"/>
  <c r="DA118" i="3"/>
  <c r="DC118" i="3"/>
  <c r="A119" i="3"/>
  <c r="CY119" i="3"/>
  <c r="CZ119" i="3"/>
  <c r="DB119" i="3" s="1"/>
  <c r="DA119" i="3"/>
  <c r="DC119" i="3"/>
  <c r="A120" i="3"/>
  <c r="CY120" i="3"/>
  <c r="CZ120" i="3"/>
  <c r="DB120" i="3" s="1"/>
  <c r="DA120" i="3"/>
  <c r="DC120" i="3"/>
  <c r="A121" i="3"/>
  <c r="CY121" i="3"/>
  <c r="CZ121" i="3"/>
  <c r="DB121" i="3" s="1"/>
  <c r="L58" i="8" s="1"/>
  <c r="DA121" i="3"/>
  <c r="DC121" i="3"/>
  <c r="Q58" i="8" s="1"/>
  <c r="A122" i="3"/>
  <c r="CY122" i="3"/>
  <c r="CZ122" i="3"/>
  <c r="DB122" i="3" s="1"/>
  <c r="L57" i="8" s="1"/>
  <c r="DA122" i="3"/>
  <c r="DC122" i="3"/>
  <c r="Q57" i="8" s="1"/>
  <c r="A123" i="3"/>
  <c r="CY123" i="3"/>
  <c r="CZ123" i="3"/>
  <c r="DB123" i="3" s="1"/>
  <c r="DA123" i="3"/>
  <c r="DC123" i="3"/>
  <c r="A124" i="3"/>
  <c r="CY124" i="3"/>
  <c r="CZ124" i="3"/>
  <c r="DB124" i="3" s="1"/>
  <c r="DA124" i="3"/>
  <c r="DC124" i="3"/>
  <c r="A125" i="3"/>
  <c r="CY125" i="3"/>
  <c r="CZ125" i="3"/>
  <c r="DB125" i="3" s="1"/>
  <c r="DA125" i="3"/>
  <c r="DC125" i="3"/>
  <c r="A126" i="3"/>
  <c r="CY126" i="3"/>
  <c r="CZ126" i="3"/>
  <c r="DB126" i="3" s="1"/>
  <c r="DA126" i="3"/>
  <c r="DC126" i="3"/>
  <c r="A127" i="3"/>
  <c r="CY127" i="3"/>
  <c r="CZ127" i="3"/>
  <c r="DB127" i="3" s="1"/>
  <c r="DA127" i="3"/>
  <c r="DC127" i="3"/>
  <c r="A128" i="3"/>
  <c r="CY128" i="3"/>
  <c r="CZ128" i="3"/>
  <c r="DB128" i="3" s="1"/>
  <c r="DA128" i="3"/>
  <c r="DC128" i="3"/>
  <c r="A129" i="3"/>
  <c r="CY129" i="3"/>
  <c r="CZ129" i="3"/>
  <c r="DB129" i="3" s="1"/>
  <c r="DA129" i="3"/>
  <c r="DC129" i="3"/>
  <c r="A130" i="3"/>
  <c r="CY130" i="3"/>
  <c r="CZ130" i="3"/>
  <c r="DB130" i="3" s="1"/>
  <c r="DA130" i="3"/>
  <c r="DC130" i="3"/>
  <c r="A131" i="3"/>
  <c r="CY131" i="3"/>
  <c r="CZ131" i="3"/>
  <c r="DB131" i="3" s="1"/>
  <c r="DA131" i="3"/>
  <c r="DC131" i="3"/>
  <c r="A132" i="3"/>
  <c r="CY132" i="3"/>
  <c r="CZ132" i="3"/>
  <c r="DB132" i="3" s="1"/>
  <c r="DA132" i="3"/>
  <c r="DC132" i="3"/>
  <c r="A133" i="3"/>
  <c r="CY133" i="3"/>
  <c r="CZ133" i="3"/>
  <c r="DB133" i="3" s="1"/>
  <c r="DA133" i="3"/>
  <c r="DC133" i="3"/>
  <c r="A134" i="3"/>
  <c r="CY134" i="3"/>
  <c r="CZ134" i="3"/>
  <c r="DB134" i="3" s="1"/>
  <c r="DA134" i="3"/>
  <c r="DC134" i="3"/>
  <c r="A135" i="3"/>
  <c r="CY135" i="3"/>
  <c r="CZ135" i="3"/>
  <c r="DB135" i="3" s="1"/>
  <c r="DA135" i="3"/>
  <c r="DC135" i="3"/>
  <c r="A136" i="3"/>
  <c r="CY136" i="3"/>
  <c r="CZ136" i="3"/>
  <c r="DB136" i="3" s="1"/>
  <c r="DA136" i="3"/>
  <c r="DC136" i="3"/>
  <c r="A137" i="3"/>
  <c r="CY137" i="3"/>
  <c r="CZ137" i="3"/>
  <c r="DB137" i="3" s="1"/>
  <c r="L66" i="8" s="1"/>
  <c r="DA137" i="3"/>
  <c r="DC137" i="3"/>
  <c r="Q66" i="8" s="1"/>
  <c r="A138" i="3"/>
  <c r="CY138" i="3"/>
  <c r="CZ138" i="3"/>
  <c r="DB138" i="3" s="1"/>
  <c r="L65" i="8" s="1"/>
  <c r="DA138" i="3"/>
  <c r="DC138" i="3"/>
  <c r="Q65" i="8" s="1"/>
  <c r="A139" i="3"/>
  <c r="CY139" i="3"/>
  <c r="CZ139" i="3"/>
  <c r="DB139" i="3" s="1"/>
  <c r="L64" i="8" s="1"/>
  <c r="DA139" i="3"/>
  <c r="DC139" i="3"/>
  <c r="Q64" i="8" s="1"/>
  <c r="A140" i="3"/>
  <c r="CY140" i="3"/>
  <c r="CZ140" i="3"/>
  <c r="DB140" i="3" s="1"/>
  <c r="L63" i="8" s="1"/>
  <c r="DA140" i="3"/>
  <c r="DC140" i="3"/>
  <c r="Q63" i="8" s="1"/>
  <c r="A141" i="3"/>
  <c r="CY141" i="3"/>
  <c r="CZ141" i="3"/>
  <c r="DB141" i="3" s="1"/>
  <c r="L62" i="8" s="1"/>
  <c r="DA141" i="3"/>
  <c r="DC141" i="3"/>
  <c r="Q62" i="8" s="1"/>
  <c r="A142" i="3"/>
  <c r="CY142" i="3"/>
  <c r="CZ142" i="3"/>
  <c r="DB142" i="3" s="1"/>
  <c r="L61" i="8" s="1"/>
  <c r="DA142" i="3"/>
  <c r="DC142" i="3"/>
  <c r="Q61" i="8" s="1"/>
  <c r="A143" i="3"/>
  <c r="CY143" i="3"/>
  <c r="CZ143" i="3"/>
  <c r="DB143" i="3" s="1"/>
  <c r="DA143" i="3"/>
  <c r="DC143" i="3"/>
  <c r="A144" i="3"/>
  <c r="CY144" i="3"/>
  <c r="CZ144" i="3"/>
  <c r="DB144" i="3" s="1"/>
  <c r="DA144" i="3"/>
  <c r="DC144" i="3"/>
  <c r="A145" i="3"/>
  <c r="CY145" i="3"/>
  <c r="CZ145" i="3"/>
  <c r="DB145" i="3" s="1"/>
  <c r="L60" i="8" s="1"/>
  <c r="DA145" i="3"/>
  <c r="DC145" i="3"/>
  <c r="Q60" i="8" s="1"/>
  <c r="A146" i="3"/>
  <c r="CY146" i="3"/>
  <c r="CZ146" i="3"/>
  <c r="DB146" i="3" s="1"/>
  <c r="DA146" i="3"/>
  <c r="DC146" i="3"/>
  <c r="A147" i="3"/>
  <c r="CY147" i="3"/>
  <c r="CZ147" i="3"/>
  <c r="DB147" i="3" s="1"/>
  <c r="DA147" i="3"/>
  <c r="DC147" i="3"/>
  <c r="A148" i="3"/>
  <c r="CY148" i="3"/>
  <c r="CZ148" i="3"/>
  <c r="DB148" i="3" s="1"/>
  <c r="DA148" i="3"/>
  <c r="DC148" i="3"/>
  <c r="A149" i="3"/>
  <c r="CY149" i="3"/>
  <c r="CZ149" i="3"/>
  <c r="DB149" i="3" s="1"/>
  <c r="DA149" i="3"/>
  <c r="DC149" i="3"/>
  <c r="A150" i="3"/>
  <c r="CY150" i="3"/>
  <c r="CZ150" i="3"/>
  <c r="DB150" i="3" s="1"/>
  <c r="DA150" i="3"/>
  <c r="DC150" i="3"/>
  <c r="A151" i="3"/>
  <c r="CY151" i="3"/>
  <c r="CZ151" i="3"/>
  <c r="DB151" i="3" s="1"/>
  <c r="DA151" i="3"/>
  <c r="DC151" i="3"/>
  <c r="A152" i="3"/>
  <c r="CY152" i="3"/>
  <c r="CZ152" i="3"/>
  <c r="DB152" i="3" s="1"/>
  <c r="DA152" i="3"/>
  <c r="DC152" i="3"/>
  <c r="A153" i="3"/>
  <c r="CY153" i="3"/>
  <c r="CZ153" i="3"/>
  <c r="DB153" i="3" s="1"/>
  <c r="DA153" i="3"/>
  <c r="DC153" i="3"/>
  <c r="A154" i="3"/>
  <c r="CY154" i="3"/>
  <c r="CZ154" i="3"/>
  <c r="DB154" i="3" s="1"/>
  <c r="DA154" i="3"/>
  <c r="DC154" i="3"/>
  <c r="A155" i="3"/>
  <c r="CY155" i="3"/>
  <c r="CZ155" i="3"/>
  <c r="DB155" i="3" s="1"/>
  <c r="L71" i="8" s="1"/>
  <c r="DA155" i="3"/>
  <c r="DC155" i="3"/>
  <c r="Q71" i="8" s="1"/>
  <c r="A156" i="3"/>
  <c r="CY156" i="3"/>
  <c r="CZ156" i="3"/>
  <c r="DA156" i="3"/>
  <c r="DB156" i="3"/>
  <c r="L70" i="8" s="1"/>
  <c r="DC156" i="3"/>
  <c r="Q70" i="8" s="1"/>
  <c r="A157" i="3"/>
  <c r="CY157" i="3"/>
  <c r="CZ157" i="3"/>
  <c r="DB157" i="3" s="1"/>
  <c r="DA157" i="3"/>
  <c r="DC157" i="3"/>
  <c r="A158" i="3"/>
  <c r="CY158" i="3"/>
  <c r="CZ158" i="3"/>
  <c r="DA158" i="3"/>
  <c r="DB158" i="3"/>
  <c r="DC158" i="3"/>
  <c r="A159" i="3"/>
  <c r="CY159" i="3"/>
  <c r="CZ159" i="3"/>
  <c r="DB159" i="3" s="1"/>
  <c r="L69" i="8" s="1"/>
  <c r="DA159" i="3"/>
  <c r="DC159" i="3"/>
  <c r="Q69" i="8" s="1"/>
  <c r="A160" i="3"/>
  <c r="CY160" i="3"/>
  <c r="CZ160" i="3"/>
  <c r="DA160" i="3"/>
  <c r="DB160" i="3"/>
  <c r="L68" i="8" s="1"/>
  <c r="DC160" i="3"/>
  <c r="Q68" i="8" s="1"/>
  <c r="A161" i="3"/>
  <c r="CY161" i="3"/>
  <c r="CZ161" i="3"/>
  <c r="DB161" i="3" s="1"/>
  <c r="DA161" i="3"/>
  <c r="DC161" i="3"/>
  <c r="A162" i="3"/>
  <c r="CY162" i="3"/>
  <c r="CZ162" i="3"/>
  <c r="DA162" i="3"/>
  <c r="DB162" i="3"/>
  <c r="DC162" i="3"/>
  <c r="A163" i="3"/>
  <c r="CY163" i="3"/>
  <c r="CZ163" i="3"/>
  <c r="DB163" i="3" s="1"/>
  <c r="DA163" i="3"/>
  <c r="DC163" i="3"/>
  <c r="A164" i="3"/>
  <c r="CY164" i="3"/>
  <c r="CZ164" i="3"/>
  <c r="DA164" i="3"/>
  <c r="DB164" i="3"/>
  <c r="DC164" i="3"/>
  <c r="A165" i="3"/>
  <c r="CY165" i="3"/>
  <c r="CZ165" i="3"/>
  <c r="DB165" i="3" s="1"/>
  <c r="DA165" i="3"/>
  <c r="DC165" i="3"/>
  <c r="A166" i="3"/>
  <c r="CY166" i="3"/>
  <c r="CZ166" i="3"/>
  <c r="DA166" i="3"/>
  <c r="DB166" i="3"/>
  <c r="L74" i="8" s="1"/>
  <c r="DC166" i="3"/>
  <c r="Q74" i="8" s="1"/>
  <c r="A167" i="3"/>
  <c r="CX167" i="3"/>
  <c r="CY167" i="3"/>
  <c r="CZ167" i="3"/>
  <c r="DA167" i="3"/>
  <c r="DB167" i="3"/>
  <c r="DC167" i="3"/>
  <c r="A168" i="3"/>
  <c r="CX168" i="3"/>
  <c r="CY168" i="3"/>
  <c r="CZ168" i="3"/>
  <c r="DB168" i="3" s="1"/>
  <c r="L75" i="8" s="1"/>
  <c r="DA168" i="3"/>
  <c r="DC168" i="3"/>
  <c r="Q75" i="8" s="1"/>
  <c r="A169" i="3"/>
  <c r="CY169" i="3"/>
  <c r="CZ169" i="3"/>
  <c r="DA169" i="3"/>
  <c r="DB169" i="3"/>
  <c r="DC169" i="3"/>
  <c r="A170" i="3"/>
  <c r="CY170" i="3"/>
  <c r="CZ170" i="3"/>
  <c r="DB170" i="3" s="1"/>
  <c r="DA170" i="3"/>
  <c r="DC170" i="3"/>
  <c r="A171" i="3"/>
  <c r="CY171" i="3"/>
  <c r="CZ171" i="3"/>
  <c r="DA171" i="3"/>
  <c r="DB171" i="3"/>
  <c r="L78" i="8" s="1"/>
  <c r="DC171" i="3"/>
  <c r="Q78" i="8" s="1"/>
  <c r="A172" i="3"/>
  <c r="CY172" i="3"/>
  <c r="CZ172" i="3"/>
  <c r="DB172" i="3" s="1"/>
  <c r="L77" i="8" s="1"/>
  <c r="DA172" i="3"/>
  <c r="DC172" i="3"/>
  <c r="Q77" i="8" s="1"/>
  <c r="A173" i="3"/>
  <c r="CY173" i="3"/>
  <c r="CZ173" i="3"/>
  <c r="DA173" i="3"/>
  <c r="DB173" i="3"/>
  <c r="DC173" i="3"/>
  <c r="A174" i="3"/>
  <c r="CY174" i="3"/>
  <c r="CZ174" i="3"/>
  <c r="DB174" i="3" s="1"/>
  <c r="DA174" i="3"/>
  <c r="DC174" i="3"/>
  <c r="A175" i="3"/>
  <c r="CY175" i="3"/>
  <c r="CZ175" i="3"/>
  <c r="DA175" i="3"/>
  <c r="DB175" i="3"/>
  <c r="DC175" i="3"/>
  <c r="A176" i="3"/>
  <c r="CY176" i="3"/>
  <c r="CZ176" i="3"/>
  <c r="DB176" i="3" s="1"/>
  <c r="DA176" i="3"/>
  <c r="DC176" i="3"/>
  <c r="A177" i="3"/>
  <c r="CY177" i="3"/>
  <c r="CZ177" i="3"/>
  <c r="DA177" i="3"/>
  <c r="DB177" i="3"/>
  <c r="DC177" i="3"/>
  <c r="A178" i="3"/>
  <c r="CY178" i="3"/>
  <c r="CZ178" i="3"/>
  <c r="DB178" i="3" s="1"/>
  <c r="DA178" i="3"/>
  <c r="DC178" i="3"/>
  <c r="A179" i="3"/>
  <c r="CY179" i="3"/>
  <c r="CZ179" i="3"/>
  <c r="DA179" i="3"/>
  <c r="DB179" i="3"/>
  <c r="DC179" i="3"/>
  <c r="A180" i="3"/>
  <c r="CY180" i="3"/>
  <c r="CZ180" i="3"/>
  <c r="DB180" i="3" s="1"/>
  <c r="DA180" i="3"/>
  <c r="DC180" i="3"/>
  <c r="A181" i="3"/>
  <c r="CY181" i="3"/>
  <c r="CZ181" i="3"/>
  <c r="DA181" i="3"/>
  <c r="DB181" i="3"/>
  <c r="DC181" i="3"/>
  <c r="A182" i="3"/>
  <c r="CY182" i="3"/>
  <c r="CZ182" i="3"/>
  <c r="DB182" i="3" s="1"/>
  <c r="L85" i="8" s="1"/>
  <c r="DA182" i="3"/>
  <c r="DC182" i="3"/>
  <c r="Q85" i="8" s="1"/>
  <c r="A183" i="3"/>
  <c r="CY183" i="3"/>
  <c r="CZ183" i="3"/>
  <c r="DA183" i="3"/>
  <c r="DB183" i="3"/>
  <c r="L84" i="8" s="1"/>
  <c r="DC183" i="3"/>
  <c r="Q84" i="8" s="1"/>
  <c r="A184" i="3"/>
  <c r="CY184" i="3"/>
  <c r="CZ184" i="3"/>
  <c r="DB184" i="3" s="1"/>
  <c r="L83" i="8" s="1"/>
  <c r="DA184" i="3"/>
  <c r="DC184" i="3"/>
  <c r="Q83" i="8" s="1"/>
  <c r="A185" i="3"/>
  <c r="CY185" i="3"/>
  <c r="CZ185" i="3"/>
  <c r="DA185" i="3"/>
  <c r="DB185" i="3"/>
  <c r="L82" i="8" s="1"/>
  <c r="DC185" i="3"/>
  <c r="Q82" i="8" s="1"/>
  <c r="A186" i="3"/>
  <c r="CY186" i="3"/>
  <c r="CZ186" i="3"/>
  <c r="DB186" i="3" s="1"/>
  <c r="L81" i="8" s="1"/>
  <c r="DA186" i="3"/>
  <c r="DC186" i="3"/>
  <c r="Q81" i="8" s="1"/>
  <c r="A187" i="3"/>
  <c r="CY187" i="3"/>
  <c r="CZ187" i="3"/>
  <c r="DA187" i="3"/>
  <c r="DB187" i="3"/>
  <c r="L80" i="8" s="1"/>
  <c r="DC187" i="3"/>
  <c r="Q80" i="8" s="1"/>
  <c r="A188" i="3"/>
  <c r="CY188" i="3"/>
  <c r="CZ188" i="3"/>
  <c r="DB188" i="3" s="1"/>
  <c r="L79" i="8" s="1"/>
  <c r="DA188" i="3"/>
  <c r="DC188" i="3"/>
  <c r="Q79" i="8" s="1"/>
  <c r="A189" i="3"/>
  <c r="CY189" i="3"/>
  <c r="CZ189" i="3"/>
  <c r="DA189" i="3"/>
  <c r="DB189" i="3"/>
  <c r="DC189" i="3"/>
  <c r="A190" i="3"/>
  <c r="CY190" i="3"/>
  <c r="CZ190" i="3"/>
  <c r="DB190" i="3" s="1"/>
  <c r="DA190" i="3"/>
  <c r="DC190" i="3"/>
  <c r="A191" i="3"/>
  <c r="CY191" i="3"/>
  <c r="CZ191" i="3"/>
  <c r="DA191" i="3"/>
  <c r="DB191" i="3"/>
  <c r="DC191" i="3"/>
  <c r="A192" i="3"/>
  <c r="CY192" i="3"/>
  <c r="CZ192" i="3"/>
  <c r="DB192" i="3" s="1"/>
  <c r="DA192" i="3"/>
  <c r="DC192" i="3"/>
  <c r="A193" i="3"/>
  <c r="CY193" i="3"/>
  <c r="CZ193" i="3"/>
  <c r="DA193" i="3"/>
  <c r="DB193" i="3"/>
  <c r="DC193" i="3"/>
  <c r="A194" i="3"/>
  <c r="CY194" i="3"/>
  <c r="CZ194" i="3"/>
  <c r="DB194" i="3" s="1"/>
  <c r="L88" i="8" s="1"/>
  <c r="DA194" i="3"/>
  <c r="DC194" i="3"/>
  <c r="Q88" i="8" s="1"/>
  <c r="A195" i="3"/>
  <c r="CY195" i="3"/>
  <c r="CZ195" i="3"/>
  <c r="DA195" i="3"/>
  <c r="DB195" i="3"/>
  <c r="L87" i="8" s="1"/>
  <c r="DC195" i="3"/>
  <c r="Q87" i="8" s="1"/>
  <c r="A196" i="3"/>
  <c r="CY196" i="3"/>
  <c r="CZ196" i="3"/>
  <c r="DB196" i="3" s="1"/>
  <c r="DA196" i="3"/>
  <c r="DC196" i="3"/>
  <c r="A197" i="3"/>
  <c r="CY197" i="3"/>
  <c r="CZ197" i="3"/>
  <c r="DA197" i="3"/>
  <c r="DB197" i="3"/>
  <c r="DC197" i="3"/>
  <c r="A198" i="3"/>
  <c r="CY198" i="3"/>
  <c r="CZ198" i="3"/>
  <c r="DB198" i="3" s="1"/>
  <c r="DA198" i="3"/>
  <c r="DC198" i="3"/>
  <c r="A199" i="3"/>
  <c r="CY199" i="3"/>
  <c r="CZ199" i="3"/>
  <c r="DA199" i="3"/>
  <c r="DB199" i="3"/>
  <c r="DC199" i="3"/>
  <c r="A200" i="3"/>
  <c r="CY200" i="3"/>
  <c r="CZ200" i="3"/>
  <c r="DB200" i="3" s="1"/>
  <c r="DA200" i="3"/>
  <c r="DC200" i="3"/>
  <c r="A201" i="3"/>
  <c r="CY201" i="3"/>
  <c r="CZ201" i="3"/>
  <c r="DA201" i="3"/>
  <c r="DB201" i="3"/>
  <c r="DC201" i="3"/>
  <c r="A202" i="3"/>
  <c r="CY202" i="3"/>
  <c r="CZ202" i="3"/>
  <c r="DB202" i="3" s="1"/>
  <c r="DA202" i="3"/>
  <c r="DC202" i="3"/>
  <c r="A203" i="3"/>
  <c r="CY203" i="3"/>
  <c r="CZ203" i="3"/>
  <c r="DA203" i="3"/>
  <c r="DB203" i="3"/>
  <c r="L93" i="8" s="1"/>
  <c r="DC203" i="3"/>
  <c r="Q93" i="8" s="1"/>
  <c r="A204" i="3"/>
  <c r="CY204" i="3"/>
  <c r="CZ204" i="3"/>
  <c r="DB204" i="3" s="1"/>
  <c r="L92" i="8" s="1"/>
  <c r="DA204" i="3"/>
  <c r="DC204" i="3"/>
  <c r="Q92" i="8" s="1"/>
  <c r="A205" i="3"/>
  <c r="CY205" i="3"/>
  <c r="CZ205" i="3"/>
  <c r="DA205" i="3"/>
  <c r="DB205" i="3"/>
  <c r="L91" i="8" s="1"/>
  <c r="DC205" i="3"/>
  <c r="Q91" i="8" s="1"/>
  <c r="A206" i="3"/>
  <c r="CY206" i="3"/>
  <c r="CZ206" i="3"/>
  <c r="DB206" i="3" s="1"/>
  <c r="L90" i="8" s="1"/>
  <c r="DA206" i="3"/>
  <c r="DC206" i="3"/>
  <c r="Q90" i="8" s="1"/>
  <c r="A207" i="3"/>
  <c r="CX207" i="3"/>
  <c r="CY207" i="3"/>
  <c r="CZ207" i="3"/>
  <c r="DB207" i="3" s="1"/>
  <c r="DA207" i="3"/>
  <c r="DC207" i="3"/>
  <c r="A208" i="3"/>
  <c r="CX208" i="3"/>
  <c r="CY208" i="3"/>
  <c r="CZ208" i="3"/>
  <c r="DA208" i="3"/>
  <c r="DB208" i="3"/>
  <c r="DC208" i="3"/>
  <c r="A209" i="3"/>
  <c r="CX209" i="3"/>
  <c r="CY209" i="3"/>
  <c r="CZ209" i="3"/>
  <c r="DB209" i="3" s="1"/>
  <c r="DA209" i="3"/>
  <c r="DC209" i="3"/>
  <c r="A210" i="3"/>
  <c r="CX210" i="3"/>
  <c r="CY210" i="3"/>
  <c r="CZ210" i="3"/>
  <c r="DB210" i="3" s="1"/>
  <c r="DA210" i="3"/>
  <c r="DC210" i="3"/>
  <c r="A211" i="3"/>
  <c r="CX211" i="3"/>
  <c r="CY211" i="3"/>
  <c r="CZ211" i="3"/>
  <c r="DA211" i="3"/>
  <c r="DB211" i="3"/>
  <c r="DC211" i="3"/>
  <c r="A212" i="3"/>
  <c r="CX212" i="3"/>
  <c r="CY212" i="3"/>
  <c r="CZ212" i="3"/>
  <c r="DA212" i="3"/>
  <c r="DB212" i="3"/>
  <c r="DC212" i="3"/>
  <c r="A213" i="3"/>
  <c r="CX213" i="3"/>
  <c r="CY213" i="3"/>
  <c r="CZ213" i="3"/>
  <c r="DA213" i="3"/>
  <c r="DB213" i="3"/>
  <c r="L97" i="8" s="1"/>
  <c r="DC213" i="3"/>
  <c r="Q97" i="8" s="1"/>
  <c r="A214" i="3"/>
  <c r="CX214" i="3"/>
  <c r="CY214" i="3"/>
  <c r="CZ214" i="3"/>
  <c r="DB214" i="3" s="1"/>
  <c r="L96" i="8" s="1"/>
  <c r="DA214" i="3"/>
  <c r="DC214" i="3"/>
  <c r="Q96" i="8" s="1"/>
  <c r="A215" i="3"/>
  <c r="CX215" i="3"/>
  <c r="CY215" i="3"/>
  <c r="CZ215" i="3"/>
  <c r="DB215" i="3" s="1"/>
  <c r="L95" i="8" s="1"/>
  <c r="DA215" i="3"/>
  <c r="DC215" i="3"/>
  <c r="Q95" i="8" s="1"/>
  <c r="A216" i="3"/>
  <c r="CX216" i="3"/>
  <c r="CY216" i="3"/>
  <c r="CZ216" i="3"/>
  <c r="DA216" i="3"/>
  <c r="DB216" i="3"/>
  <c r="L94" i="8" s="1"/>
  <c r="DC216" i="3"/>
  <c r="Q94" i="8" s="1"/>
  <c r="A217" i="3"/>
  <c r="CY217" i="3"/>
  <c r="CZ217" i="3"/>
  <c r="DB217" i="3" s="1"/>
  <c r="DA217" i="3"/>
  <c r="DC217" i="3"/>
  <c r="A218" i="3"/>
  <c r="CY218" i="3"/>
  <c r="CZ218" i="3"/>
  <c r="DA218" i="3"/>
  <c r="DB218" i="3"/>
  <c r="DC218" i="3"/>
  <c r="A219" i="3"/>
  <c r="CY219" i="3"/>
  <c r="CZ219" i="3"/>
  <c r="DB219" i="3" s="1"/>
  <c r="DA219" i="3"/>
  <c r="DC219" i="3"/>
  <c r="A220" i="3"/>
  <c r="CY220" i="3"/>
  <c r="CZ220" i="3"/>
  <c r="DA220" i="3"/>
  <c r="DB220" i="3"/>
  <c r="DC220" i="3"/>
  <c r="A221" i="3"/>
  <c r="CY221" i="3"/>
  <c r="CZ221" i="3"/>
  <c r="DB221" i="3" s="1"/>
  <c r="L99" i="8" s="1"/>
  <c r="DA221" i="3"/>
  <c r="DC221" i="3"/>
  <c r="Q99" i="8" s="1"/>
  <c r="A222" i="3"/>
  <c r="CY222" i="3"/>
  <c r="CZ222" i="3"/>
  <c r="DA222" i="3"/>
  <c r="DB222" i="3"/>
  <c r="L98" i="8" s="1"/>
  <c r="DC222" i="3"/>
  <c r="Q98" i="8" s="1"/>
  <c r="A223" i="3"/>
  <c r="CY223" i="3"/>
  <c r="CZ223" i="3"/>
  <c r="DB223" i="3" s="1"/>
  <c r="DA223" i="3"/>
  <c r="DC223" i="3"/>
  <c r="A224" i="3"/>
  <c r="CY224" i="3"/>
  <c r="CZ224" i="3"/>
  <c r="DA224" i="3"/>
  <c r="DB224" i="3"/>
  <c r="DC224" i="3"/>
  <c r="A225" i="3"/>
  <c r="CY225" i="3"/>
  <c r="CZ225" i="3"/>
  <c r="DB225" i="3" s="1"/>
  <c r="DA225" i="3"/>
  <c r="DC225" i="3"/>
  <c r="A226" i="3"/>
  <c r="CY226" i="3"/>
  <c r="CZ226" i="3"/>
  <c r="DA226" i="3"/>
  <c r="DB226" i="3"/>
  <c r="DC226" i="3"/>
  <c r="A227" i="3"/>
  <c r="CY227" i="3"/>
  <c r="CZ227" i="3"/>
  <c r="DB227" i="3" s="1"/>
  <c r="DA227" i="3"/>
  <c r="DC227" i="3"/>
  <c r="A228" i="3"/>
  <c r="CY228" i="3"/>
  <c r="CZ228" i="3"/>
  <c r="DA228" i="3"/>
  <c r="DB228" i="3"/>
  <c r="L103" i="8" s="1"/>
  <c r="DC228" i="3"/>
  <c r="Q103" i="8" s="1"/>
  <c r="A229" i="3"/>
  <c r="CY229" i="3"/>
  <c r="CZ229" i="3"/>
  <c r="DB229" i="3" s="1"/>
  <c r="L102" i="8" s="1"/>
  <c r="DA229" i="3"/>
  <c r="DC229" i="3"/>
  <c r="Q102" i="8" s="1"/>
  <c r="A230" i="3"/>
  <c r="CY230" i="3"/>
  <c r="CZ230" i="3"/>
  <c r="DA230" i="3"/>
  <c r="DB230" i="3"/>
  <c r="L101" i="8" s="1"/>
  <c r="DC230" i="3"/>
  <c r="Q101" i="8" s="1"/>
  <c r="A231" i="3"/>
  <c r="CY231" i="3"/>
  <c r="CZ231" i="3"/>
  <c r="DB231" i="3" s="1"/>
  <c r="DA231" i="3"/>
  <c r="DC231" i="3"/>
  <c r="A232" i="3"/>
  <c r="CY232" i="3"/>
  <c r="CZ232" i="3"/>
  <c r="DA232" i="3"/>
  <c r="DB232" i="3"/>
  <c r="DC232" i="3"/>
  <c r="A233" i="3"/>
  <c r="CY233" i="3"/>
  <c r="CZ233" i="3"/>
  <c r="DB233" i="3" s="1"/>
  <c r="DA233" i="3"/>
  <c r="DC233" i="3"/>
  <c r="A234" i="3"/>
  <c r="CY234" i="3"/>
  <c r="CZ234" i="3"/>
  <c r="DA234" i="3"/>
  <c r="DB234" i="3"/>
  <c r="L104" i="8" s="1"/>
  <c r="DC234" i="3"/>
  <c r="Q104" i="8" s="1"/>
  <c r="A235" i="3"/>
  <c r="CY235" i="3"/>
  <c r="CZ235" i="3"/>
  <c r="DB235" i="3" s="1"/>
  <c r="DA235" i="3"/>
  <c r="DC235" i="3"/>
  <c r="A236" i="3"/>
  <c r="CY236" i="3"/>
  <c r="CZ236" i="3"/>
  <c r="DA236" i="3"/>
  <c r="DB236" i="3"/>
  <c r="DC236" i="3"/>
  <c r="A237" i="3"/>
  <c r="CY237" i="3"/>
  <c r="CZ237" i="3"/>
  <c r="DB237" i="3" s="1"/>
  <c r="DA237" i="3"/>
  <c r="DC237" i="3"/>
  <c r="A238" i="3"/>
  <c r="CY238" i="3"/>
  <c r="CZ238" i="3"/>
  <c r="DA238" i="3"/>
  <c r="DB238" i="3"/>
  <c r="L105" i="8" s="1"/>
  <c r="DC238" i="3"/>
  <c r="Q105" i="8" s="1"/>
  <c r="A239" i="3"/>
  <c r="CY239" i="3"/>
  <c r="CZ239" i="3"/>
  <c r="DB239" i="3" s="1"/>
  <c r="DA239" i="3"/>
  <c r="DC239" i="3"/>
  <c r="A240" i="3"/>
  <c r="CY240" i="3"/>
  <c r="CZ240" i="3"/>
  <c r="DA240" i="3"/>
  <c r="DB240" i="3"/>
  <c r="DC240" i="3"/>
  <c r="A241" i="3"/>
  <c r="CY241" i="3"/>
  <c r="CZ241" i="3"/>
  <c r="DB241" i="3" s="1"/>
  <c r="DA241" i="3"/>
  <c r="DC241" i="3"/>
  <c r="A242" i="3"/>
  <c r="CY242" i="3"/>
  <c r="CZ242" i="3"/>
  <c r="DA242" i="3"/>
  <c r="DB242" i="3"/>
  <c r="DC242" i="3"/>
  <c r="A243" i="3"/>
  <c r="CY243" i="3"/>
  <c r="CZ243" i="3"/>
  <c r="DB243" i="3" s="1"/>
  <c r="L107" i="8" s="1"/>
  <c r="DA243" i="3"/>
  <c r="DC243" i="3"/>
  <c r="Q107" i="8" s="1"/>
  <c r="A244" i="3"/>
  <c r="CY244" i="3"/>
  <c r="CZ244" i="3"/>
  <c r="DA244" i="3"/>
  <c r="DB244" i="3"/>
  <c r="L106" i="8" s="1"/>
  <c r="DC244" i="3"/>
  <c r="Q106" i="8" s="1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D28" i="1"/>
  <c r="E30" i="1"/>
  <c r="Z30" i="1"/>
  <c r="AA30" i="1"/>
  <c r="AM30" i="1"/>
  <c r="AN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R30" i="1"/>
  <c r="DS30" i="1"/>
  <c r="EE30" i="1"/>
  <c r="EF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C32" i="1"/>
  <c r="D32" i="1"/>
  <c r="I32" i="1"/>
  <c r="AC32" i="1"/>
  <c r="AE32" i="1"/>
  <c r="AF32" i="1"/>
  <c r="CT32" i="1" s="1"/>
  <c r="S32" i="1" s="1"/>
  <c r="AG32" i="1"/>
  <c r="CU32" i="1" s="1"/>
  <c r="T32" i="1" s="1"/>
  <c r="AH32" i="1"/>
  <c r="CV32" i="1" s="1"/>
  <c r="U32" i="1" s="1"/>
  <c r="AI32" i="1"/>
  <c r="CW32" i="1" s="1"/>
  <c r="V32" i="1" s="1"/>
  <c r="AJ32" i="1"/>
  <c r="CR32" i="1"/>
  <c r="Q32" i="1" s="1"/>
  <c r="CX32" i="1"/>
  <c r="W32" i="1" s="1"/>
  <c r="FR32" i="1"/>
  <c r="GL32" i="1"/>
  <c r="GN32" i="1"/>
  <c r="GO32" i="1"/>
  <c r="GV32" i="1"/>
  <c r="HC32" i="1" s="1"/>
  <c r="GX32" i="1" s="1"/>
  <c r="C33" i="1"/>
  <c r="D33" i="1"/>
  <c r="I33" i="1"/>
  <c r="AC33" i="1"/>
  <c r="AE33" i="1"/>
  <c r="AF33" i="1"/>
  <c r="CT33" i="1" s="1"/>
  <c r="S33" i="1" s="1"/>
  <c r="J38" i="5" s="1"/>
  <c r="AG33" i="1"/>
  <c r="CU33" i="1" s="1"/>
  <c r="T33" i="1" s="1"/>
  <c r="AH33" i="1"/>
  <c r="AI33" i="1"/>
  <c r="CW33" i="1" s="1"/>
  <c r="V33" i="1" s="1"/>
  <c r="AJ33" i="1"/>
  <c r="CV33" i="1"/>
  <c r="U33" i="1" s="1"/>
  <c r="K44" i="5" s="1"/>
  <c r="CX33" i="1"/>
  <c r="W33" i="1" s="1"/>
  <c r="FR33" i="1"/>
  <c r="GL33" i="1"/>
  <c r="GN33" i="1"/>
  <c r="GO33" i="1"/>
  <c r="GV33" i="1"/>
  <c r="HC33" i="1" s="1"/>
  <c r="GX33" i="1" s="1"/>
  <c r="C34" i="1"/>
  <c r="D34" i="1"/>
  <c r="I34" i="1"/>
  <c r="AC34" i="1"/>
  <c r="AE34" i="1"/>
  <c r="AF34" i="1"/>
  <c r="CT34" i="1" s="1"/>
  <c r="S34" i="1" s="1"/>
  <c r="AG34" i="1"/>
  <c r="CU34" i="1" s="1"/>
  <c r="AH34" i="1"/>
  <c r="AI34" i="1"/>
  <c r="CW34" i="1" s="1"/>
  <c r="V34" i="1" s="1"/>
  <c r="AJ34" i="1"/>
  <c r="CX34" i="1" s="1"/>
  <c r="W34" i="1" s="1"/>
  <c r="CV34" i="1"/>
  <c r="FR34" i="1"/>
  <c r="GL34" i="1"/>
  <c r="GN34" i="1"/>
  <c r="GO34" i="1"/>
  <c r="CC55" i="1" s="1"/>
  <c r="CC30" i="1" s="1"/>
  <c r="GV34" i="1"/>
  <c r="HC34" i="1" s="1"/>
  <c r="GX34" i="1" s="1"/>
  <c r="C35" i="1"/>
  <c r="D35" i="1"/>
  <c r="I35" i="1"/>
  <c r="AC35" i="1"/>
  <c r="AE35" i="1"/>
  <c r="AF35" i="1"/>
  <c r="AG35" i="1"/>
  <c r="AH35" i="1"/>
  <c r="AI35" i="1"/>
  <c r="CW35" i="1" s="1"/>
  <c r="V35" i="1" s="1"/>
  <c r="AJ35" i="1"/>
  <c r="CX35" i="1" s="1"/>
  <c r="W35" i="1" s="1"/>
  <c r="CQ35" i="1"/>
  <c r="CS35" i="1"/>
  <c r="CT35" i="1"/>
  <c r="CU35" i="1"/>
  <c r="T35" i="1" s="1"/>
  <c r="CV35" i="1"/>
  <c r="FR35" i="1"/>
  <c r="GL35" i="1"/>
  <c r="GN35" i="1"/>
  <c r="GO35" i="1"/>
  <c r="GV35" i="1"/>
  <c r="HC35" i="1"/>
  <c r="GX35" i="1" s="1"/>
  <c r="C36" i="1"/>
  <c r="D36" i="1"/>
  <c r="I36" i="1"/>
  <c r="AC36" i="1"/>
  <c r="AE36" i="1"/>
  <c r="CR36" i="1" s="1"/>
  <c r="Q36" i="1" s="1"/>
  <c r="AF36" i="1"/>
  <c r="CT36" i="1" s="1"/>
  <c r="S36" i="1" s="1"/>
  <c r="AG36" i="1"/>
  <c r="CU36" i="1" s="1"/>
  <c r="T36" i="1" s="1"/>
  <c r="AH36" i="1"/>
  <c r="CV36" i="1" s="1"/>
  <c r="U36" i="1" s="1"/>
  <c r="AI36" i="1"/>
  <c r="AJ36" i="1"/>
  <c r="CX36" i="1" s="1"/>
  <c r="W36" i="1" s="1"/>
  <c r="CQ36" i="1"/>
  <c r="P36" i="1" s="1"/>
  <c r="CS36" i="1"/>
  <c r="R36" i="1" s="1"/>
  <c r="GK36" i="1" s="1"/>
  <c r="CW36" i="1"/>
  <c r="V36" i="1" s="1"/>
  <c r="FR36" i="1"/>
  <c r="GL36" i="1"/>
  <c r="GN36" i="1"/>
  <c r="GO36" i="1"/>
  <c r="GV36" i="1"/>
  <c r="HC36" i="1" s="1"/>
  <c r="GX36" i="1" s="1"/>
  <c r="C37" i="1"/>
  <c r="D37" i="1"/>
  <c r="I37" i="1"/>
  <c r="AC37" i="1"/>
  <c r="AE37" i="1"/>
  <c r="AF37" i="1"/>
  <c r="AG37" i="1"/>
  <c r="AH37" i="1"/>
  <c r="CV37" i="1" s="1"/>
  <c r="U37" i="1" s="1"/>
  <c r="K58" i="5" s="1"/>
  <c r="AI37" i="1"/>
  <c r="CW37" i="1" s="1"/>
  <c r="V37" i="1" s="1"/>
  <c r="AJ37" i="1"/>
  <c r="CX37" i="1" s="1"/>
  <c r="CQ37" i="1"/>
  <c r="CR37" i="1"/>
  <c r="Q37" i="1" s="1"/>
  <c r="CS37" i="1"/>
  <c r="CU37" i="1"/>
  <c r="T37" i="1" s="1"/>
  <c r="FR37" i="1"/>
  <c r="GL37" i="1"/>
  <c r="GN37" i="1"/>
  <c r="GO37" i="1"/>
  <c r="GV37" i="1"/>
  <c r="HC37" i="1" s="1"/>
  <c r="GX37" i="1" s="1"/>
  <c r="C38" i="1"/>
  <c r="D38" i="1"/>
  <c r="I38" i="1"/>
  <c r="AC38" i="1"/>
  <c r="CQ38" i="1" s="1"/>
  <c r="P38" i="1" s="1"/>
  <c r="AE38" i="1"/>
  <c r="CR38" i="1" s="1"/>
  <c r="Q38" i="1" s="1"/>
  <c r="AF38" i="1"/>
  <c r="CT38" i="1" s="1"/>
  <c r="S38" i="1" s="1"/>
  <c r="AG38" i="1"/>
  <c r="CU38" i="1" s="1"/>
  <c r="T38" i="1" s="1"/>
  <c r="AH38" i="1"/>
  <c r="CV38" i="1" s="1"/>
  <c r="AI38" i="1"/>
  <c r="CW38" i="1" s="1"/>
  <c r="V38" i="1" s="1"/>
  <c r="AJ38" i="1"/>
  <c r="CX38" i="1" s="1"/>
  <c r="W38" i="1" s="1"/>
  <c r="CS38" i="1"/>
  <c r="R38" i="1" s="1"/>
  <c r="FR38" i="1"/>
  <c r="GL38" i="1"/>
  <c r="GN38" i="1"/>
  <c r="GO38" i="1"/>
  <c r="GV38" i="1"/>
  <c r="HC38" i="1"/>
  <c r="GX38" i="1" s="1"/>
  <c r="C39" i="1"/>
  <c r="D39" i="1"/>
  <c r="I39" i="1"/>
  <c r="AC39" i="1"/>
  <c r="AE39" i="1"/>
  <c r="CR39" i="1" s="1"/>
  <c r="Q39" i="1" s="1"/>
  <c r="J62" i="5" s="1"/>
  <c r="I64" i="5" s="1"/>
  <c r="P64" i="5" s="1"/>
  <c r="AF39" i="1"/>
  <c r="AG39" i="1"/>
  <c r="CU39" i="1" s="1"/>
  <c r="T39" i="1" s="1"/>
  <c r="AH39" i="1"/>
  <c r="AI39" i="1"/>
  <c r="CW39" i="1" s="1"/>
  <c r="V39" i="1" s="1"/>
  <c r="AJ39" i="1"/>
  <c r="CX39" i="1" s="1"/>
  <c r="W39" i="1" s="1"/>
  <c r="CT39" i="1"/>
  <c r="S39" i="1" s="1"/>
  <c r="CV39" i="1"/>
  <c r="U39" i="1" s="1"/>
  <c r="FR39" i="1"/>
  <c r="GL39" i="1"/>
  <c r="GN39" i="1"/>
  <c r="GO39" i="1"/>
  <c r="GV39" i="1"/>
  <c r="HC39" i="1"/>
  <c r="GX39" i="1" s="1"/>
  <c r="C40" i="1"/>
  <c r="D40" i="1"/>
  <c r="AC40" i="1"/>
  <c r="AE40" i="1"/>
  <c r="AF40" i="1"/>
  <c r="AG40" i="1"/>
  <c r="CU40" i="1" s="1"/>
  <c r="T40" i="1" s="1"/>
  <c r="AH40" i="1"/>
  <c r="CV40" i="1" s="1"/>
  <c r="U40" i="1" s="1"/>
  <c r="AI40" i="1"/>
  <c r="CW40" i="1" s="1"/>
  <c r="V40" i="1" s="1"/>
  <c r="AJ40" i="1"/>
  <c r="CX40" i="1" s="1"/>
  <c r="W40" i="1" s="1"/>
  <c r="CT40" i="1"/>
  <c r="S40" i="1" s="1"/>
  <c r="FR40" i="1"/>
  <c r="GL40" i="1"/>
  <c r="GN40" i="1"/>
  <c r="GO40" i="1"/>
  <c r="GV40" i="1"/>
  <c r="GX40" i="1"/>
  <c r="HC40" i="1"/>
  <c r="C41" i="1"/>
  <c r="D41" i="1"/>
  <c r="AC41" i="1"/>
  <c r="AE41" i="1"/>
  <c r="AF41" i="1"/>
  <c r="AG41" i="1"/>
  <c r="CU41" i="1" s="1"/>
  <c r="T41" i="1" s="1"/>
  <c r="AH41" i="1"/>
  <c r="CV41" i="1" s="1"/>
  <c r="U41" i="1" s="1"/>
  <c r="AI41" i="1"/>
  <c r="CW41" i="1" s="1"/>
  <c r="V41" i="1" s="1"/>
  <c r="AJ41" i="1"/>
  <c r="CT41" i="1"/>
  <c r="S41" i="1" s="1"/>
  <c r="CX41" i="1"/>
  <c r="W41" i="1" s="1"/>
  <c r="FR41" i="1"/>
  <c r="GL41" i="1"/>
  <c r="GN41" i="1"/>
  <c r="GO41" i="1"/>
  <c r="GV41" i="1"/>
  <c r="HC41" i="1"/>
  <c r="GX41" i="1" s="1"/>
  <c r="I42" i="1"/>
  <c r="AC42" i="1"/>
  <c r="AD42" i="1"/>
  <c r="AB42" i="1" s="1"/>
  <c r="AE42" i="1"/>
  <c r="AF42" i="1"/>
  <c r="CT42" i="1" s="1"/>
  <c r="S42" i="1" s="1"/>
  <c r="AG42" i="1"/>
  <c r="CU42" i="1" s="1"/>
  <c r="T42" i="1" s="1"/>
  <c r="AH42" i="1"/>
  <c r="CV42" i="1" s="1"/>
  <c r="U42" i="1" s="1"/>
  <c r="AI42" i="1"/>
  <c r="CW42" i="1" s="1"/>
  <c r="V42" i="1" s="1"/>
  <c r="AJ42" i="1"/>
  <c r="CX42" i="1" s="1"/>
  <c r="W42" i="1" s="1"/>
  <c r="CQ42" i="1"/>
  <c r="P42" i="1" s="1"/>
  <c r="CR42" i="1"/>
  <c r="Q42" i="1" s="1"/>
  <c r="CS42" i="1"/>
  <c r="R42" i="1" s="1"/>
  <c r="GK42" i="1" s="1"/>
  <c r="FR42" i="1"/>
  <c r="BY55" i="1" s="1"/>
  <c r="GL42" i="1"/>
  <c r="GN42" i="1"/>
  <c r="GO42" i="1"/>
  <c r="GV42" i="1"/>
  <c r="HC42" i="1"/>
  <c r="GX42" i="1" s="1"/>
  <c r="I43" i="1"/>
  <c r="AC43" i="1"/>
  <c r="AD43" i="1"/>
  <c r="AB43" i="1" s="1"/>
  <c r="AE43" i="1"/>
  <c r="AF43" i="1"/>
  <c r="AG43" i="1"/>
  <c r="CU43" i="1" s="1"/>
  <c r="T43" i="1" s="1"/>
  <c r="AH43" i="1"/>
  <c r="CV43" i="1" s="1"/>
  <c r="U43" i="1" s="1"/>
  <c r="AI43" i="1"/>
  <c r="AJ43" i="1"/>
  <c r="CX43" i="1" s="1"/>
  <c r="CR43" i="1"/>
  <c r="Q43" i="1" s="1"/>
  <c r="CS43" i="1"/>
  <c r="CW43" i="1"/>
  <c r="V43" i="1" s="1"/>
  <c r="FR43" i="1"/>
  <c r="FQ55" i="1" s="1"/>
  <c r="GL43" i="1"/>
  <c r="GN43" i="1"/>
  <c r="GO43" i="1"/>
  <c r="GV43" i="1"/>
  <c r="HC43" i="1" s="1"/>
  <c r="GX43" i="1" s="1"/>
  <c r="C44" i="1"/>
  <c r="D44" i="1"/>
  <c r="I44" i="1"/>
  <c r="AC44" i="1"/>
  <c r="CQ44" i="1" s="1"/>
  <c r="P44" i="1" s="1"/>
  <c r="AD44" i="1"/>
  <c r="AB44" i="1" s="1"/>
  <c r="AE44" i="1"/>
  <c r="AF44" i="1"/>
  <c r="CT44" i="1" s="1"/>
  <c r="AG44" i="1"/>
  <c r="AH44" i="1"/>
  <c r="CV44" i="1" s="1"/>
  <c r="U44" i="1" s="1"/>
  <c r="AI44" i="1"/>
  <c r="CW44" i="1" s="1"/>
  <c r="V44" i="1" s="1"/>
  <c r="AJ44" i="1"/>
  <c r="CX44" i="1" s="1"/>
  <c r="W44" i="1" s="1"/>
  <c r="CU44" i="1"/>
  <c r="T44" i="1" s="1"/>
  <c r="FR44" i="1"/>
  <c r="GL44" i="1"/>
  <c r="GN44" i="1"/>
  <c r="GO44" i="1"/>
  <c r="GV44" i="1"/>
  <c r="HC44" i="1" s="1"/>
  <c r="GX44" i="1" s="1"/>
  <c r="C45" i="1"/>
  <c r="D45" i="1"/>
  <c r="I45" i="1"/>
  <c r="AC45" i="1"/>
  <c r="CQ45" i="1" s="1"/>
  <c r="P45" i="1" s="1"/>
  <c r="AD45" i="1"/>
  <c r="AB45" i="1" s="1"/>
  <c r="AE45" i="1"/>
  <c r="AF45" i="1"/>
  <c r="AG45" i="1"/>
  <c r="CU45" i="1" s="1"/>
  <c r="T45" i="1" s="1"/>
  <c r="AH45" i="1"/>
  <c r="CV45" i="1" s="1"/>
  <c r="AI45" i="1"/>
  <c r="AJ45" i="1"/>
  <c r="CX45" i="1" s="1"/>
  <c r="CR45" i="1"/>
  <c r="Q45" i="1" s="1"/>
  <c r="J75" i="5" s="1"/>
  <c r="CS45" i="1"/>
  <c r="CW45" i="1"/>
  <c r="V45" i="1" s="1"/>
  <c r="FR45" i="1"/>
  <c r="GL45" i="1"/>
  <c r="GN45" i="1"/>
  <c r="GO45" i="1"/>
  <c r="GV45" i="1"/>
  <c r="HC45" i="1" s="1"/>
  <c r="GX45" i="1" s="1"/>
  <c r="C46" i="1"/>
  <c r="D46" i="1"/>
  <c r="I46" i="1"/>
  <c r="AC46" i="1"/>
  <c r="AE46" i="1"/>
  <c r="AF46" i="1"/>
  <c r="AG46" i="1"/>
  <c r="CU46" i="1" s="1"/>
  <c r="T46" i="1" s="1"/>
  <c r="AH46" i="1"/>
  <c r="CV46" i="1" s="1"/>
  <c r="U46" i="1" s="1"/>
  <c r="AI46" i="1"/>
  <c r="CW46" i="1" s="1"/>
  <c r="V46" i="1" s="1"/>
  <c r="AJ46" i="1"/>
  <c r="CX46" i="1" s="1"/>
  <c r="W46" i="1" s="1"/>
  <c r="CT46" i="1"/>
  <c r="S46" i="1" s="1"/>
  <c r="CY46" i="1" s="1"/>
  <c r="X46" i="1" s="1"/>
  <c r="FR46" i="1"/>
  <c r="GL46" i="1"/>
  <c r="GN46" i="1"/>
  <c r="GO46" i="1"/>
  <c r="GV46" i="1"/>
  <c r="HC46" i="1" s="1"/>
  <c r="GX46" i="1" s="1"/>
  <c r="C47" i="1"/>
  <c r="D47" i="1"/>
  <c r="I47" i="1"/>
  <c r="AC47" i="1"/>
  <c r="AE47" i="1"/>
  <c r="AF47" i="1"/>
  <c r="AG47" i="1"/>
  <c r="CU47" i="1" s="1"/>
  <c r="T47" i="1" s="1"/>
  <c r="AH47" i="1"/>
  <c r="CV47" i="1" s="1"/>
  <c r="U47" i="1" s="1"/>
  <c r="K92" i="5" s="1"/>
  <c r="AI47" i="1"/>
  <c r="CW47" i="1" s="1"/>
  <c r="AJ47" i="1"/>
  <c r="CX47" i="1" s="1"/>
  <c r="W47" i="1" s="1"/>
  <c r="CR47" i="1"/>
  <c r="Q47" i="1" s="1"/>
  <c r="J86" i="5" s="1"/>
  <c r="CT47" i="1"/>
  <c r="S47" i="1" s="1"/>
  <c r="J85" i="5" s="1"/>
  <c r="FR47" i="1"/>
  <c r="GL47" i="1"/>
  <c r="GN47" i="1"/>
  <c r="GO47" i="1"/>
  <c r="GV47" i="1"/>
  <c r="HC47" i="1" s="1"/>
  <c r="GX47" i="1" s="1"/>
  <c r="C48" i="1"/>
  <c r="D48" i="1"/>
  <c r="I48" i="1"/>
  <c r="AC48" i="1"/>
  <c r="AE48" i="1"/>
  <c r="AD48" i="1" s="1"/>
  <c r="AF48" i="1"/>
  <c r="AG48" i="1"/>
  <c r="CU48" i="1" s="1"/>
  <c r="AH48" i="1"/>
  <c r="CV48" i="1" s="1"/>
  <c r="U48" i="1" s="1"/>
  <c r="AI48" i="1"/>
  <c r="CW48" i="1" s="1"/>
  <c r="AJ48" i="1"/>
  <c r="CX48" i="1" s="1"/>
  <c r="CR48" i="1"/>
  <c r="Q48" i="1" s="1"/>
  <c r="CT48" i="1"/>
  <c r="FR48" i="1"/>
  <c r="GL48" i="1"/>
  <c r="GN48" i="1"/>
  <c r="GO48" i="1"/>
  <c r="GV48" i="1"/>
  <c r="HC48" i="1"/>
  <c r="C49" i="1"/>
  <c r="D49" i="1"/>
  <c r="I49" i="1"/>
  <c r="I51" i="1" s="1"/>
  <c r="E100" i="5" s="1"/>
  <c r="AC49" i="1"/>
  <c r="AE49" i="1"/>
  <c r="AF49" i="1"/>
  <c r="AG49" i="1"/>
  <c r="CU49" i="1" s="1"/>
  <c r="AH49" i="1"/>
  <c r="AI49" i="1"/>
  <c r="CW49" i="1" s="1"/>
  <c r="AJ49" i="1"/>
  <c r="CR49" i="1"/>
  <c r="CT49" i="1"/>
  <c r="CV49" i="1"/>
  <c r="CX49" i="1"/>
  <c r="FR49" i="1"/>
  <c r="GL49" i="1"/>
  <c r="GN49" i="1"/>
  <c r="GO49" i="1"/>
  <c r="GV49" i="1"/>
  <c r="HC49" i="1" s="1"/>
  <c r="AC50" i="1"/>
  <c r="AE50" i="1"/>
  <c r="AD50" i="1" s="1"/>
  <c r="AF50" i="1"/>
  <c r="CT50" i="1" s="1"/>
  <c r="AG50" i="1"/>
  <c r="CU50" i="1" s="1"/>
  <c r="AH50" i="1"/>
  <c r="AI50" i="1"/>
  <c r="CW50" i="1" s="1"/>
  <c r="AJ50" i="1"/>
  <c r="CX50" i="1" s="1"/>
  <c r="CV50" i="1"/>
  <c r="FR50" i="1"/>
  <c r="GL50" i="1"/>
  <c r="GN50" i="1"/>
  <c r="GO50" i="1"/>
  <c r="GV50" i="1"/>
  <c r="HC50" i="1" s="1"/>
  <c r="AC51" i="1"/>
  <c r="AE51" i="1"/>
  <c r="AF51" i="1"/>
  <c r="AG51" i="1"/>
  <c r="CU51" i="1" s="1"/>
  <c r="AH51" i="1"/>
  <c r="AI51" i="1"/>
  <c r="CW51" i="1" s="1"/>
  <c r="AJ51" i="1"/>
  <c r="CR51" i="1"/>
  <c r="CT51" i="1"/>
  <c r="CV51" i="1"/>
  <c r="CX51" i="1"/>
  <c r="FR51" i="1"/>
  <c r="GL51" i="1"/>
  <c r="GN51" i="1"/>
  <c r="GO51" i="1"/>
  <c r="GV51" i="1"/>
  <c r="HC51" i="1" s="1"/>
  <c r="AC52" i="1"/>
  <c r="AE52" i="1"/>
  <c r="AD52" i="1" s="1"/>
  <c r="AF52" i="1"/>
  <c r="CT52" i="1" s="1"/>
  <c r="AG52" i="1"/>
  <c r="CU52" i="1" s="1"/>
  <c r="AH52" i="1"/>
  <c r="AI52" i="1"/>
  <c r="CW52" i="1" s="1"/>
  <c r="AJ52" i="1"/>
  <c r="CX52" i="1" s="1"/>
  <c r="CV52" i="1"/>
  <c r="FR52" i="1"/>
  <c r="GL52" i="1"/>
  <c r="GN52" i="1"/>
  <c r="GO52" i="1"/>
  <c r="GV52" i="1"/>
  <c r="HC52" i="1" s="1"/>
  <c r="AC53" i="1"/>
  <c r="AE53" i="1"/>
  <c r="AF53" i="1"/>
  <c r="AG53" i="1"/>
  <c r="CU53" i="1" s="1"/>
  <c r="AH53" i="1"/>
  <c r="AI53" i="1"/>
  <c r="CW53" i="1" s="1"/>
  <c r="AJ53" i="1"/>
  <c r="CX53" i="1" s="1"/>
  <c r="CR53" i="1"/>
  <c r="CT53" i="1"/>
  <c r="CV53" i="1"/>
  <c r="FR53" i="1"/>
  <c r="GL53" i="1"/>
  <c r="GN53" i="1"/>
  <c r="GO53" i="1"/>
  <c r="GV53" i="1"/>
  <c r="HC53" i="1" s="1"/>
  <c r="B55" i="1"/>
  <c r="B30" i="1" s="1"/>
  <c r="C55" i="1"/>
  <c r="C30" i="1" s="1"/>
  <c r="D55" i="1"/>
  <c r="D30" i="1" s="1"/>
  <c r="F55" i="1"/>
  <c r="F30" i="1" s="1"/>
  <c r="G55" i="1"/>
  <c r="BX55" i="1"/>
  <c r="BX30" i="1" s="1"/>
  <c r="BZ55" i="1"/>
  <c r="BZ30" i="1" s="1"/>
  <c r="CG55" i="1"/>
  <c r="CG30" i="1" s="1"/>
  <c r="CK55" i="1"/>
  <c r="CK30" i="1" s="1"/>
  <c r="CL55" i="1"/>
  <c r="CL30" i="1" s="1"/>
  <c r="CM55" i="1"/>
  <c r="CM30" i="1" s="1"/>
  <c r="FP55" i="1"/>
  <c r="FP30" i="1" s="1"/>
  <c r="FT55" i="1"/>
  <c r="FT30" i="1" s="1"/>
  <c r="FU55" i="1"/>
  <c r="FU30" i="1" s="1"/>
  <c r="GC55" i="1"/>
  <c r="GC30" i="1" s="1"/>
  <c r="GD55" i="1"/>
  <c r="GD30" i="1" s="1"/>
  <c r="GE55" i="1"/>
  <c r="GE30" i="1" s="1"/>
  <c r="D85" i="1"/>
  <c r="E87" i="1"/>
  <c r="Z87" i="1"/>
  <c r="AA87" i="1"/>
  <c r="AM87" i="1"/>
  <c r="AN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R87" i="1"/>
  <c r="DS87" i="1"/>
  <c r="EE87" i="1"/>
  <c r="EF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C89" i="1"/>
  <c r="D89" i="1"/>
  <c r="I89" i="1"/>
  <c r="AC89" i="1"/>
  <c r="AE89" i="1"/>
  <c r="AF89" i="1"/>
  <c r="AG89" i="1"/>
  <c r="AH89" i="1"/>
  <c r="CV89" i="1" s="1"/>
  <c r="U89" i="1" s="1"/>
  <c r="AI89" i="1"/>
  <c r="AJ89" i="1"/>
  <c r="CX89" i="1" s="1"/>
  <c r="W89" i="1" s="1"/>
  <c r="CS89" i="1"/>
  <c r="R89" i="1" s="1"/>
  <c r="CT89" i="1"/>
  <c r="S89" i="1" s="1"/>
  <c r="CU89" i="1"/>
  <c r="T89" i="1" s="1"/>
  <c r="CW89" i="1"/>
  <c r="V89" i="1" s="1"/>
  <c r="FR89" i="1"/>
  <c r="GL89" i="1"/>
  <c r="GN89" i="1"/>
  <c r="GO89" i="1"/>
  <c r="CC94" i="1" s="1"/>
  <c r="CC87" i="1" s="1"/>
  <c r="GV89" i="1"/>
  <c r="HC89" i="1"/>
  <c r="GX89" i="1" s="1"/>
  <c r="C90" i="1"/>
  <c r="D90" i="1"/>
  <c r="I90" i="1"/>
  <c r="AC90" i="1"/>
  <c r="CQ90" i="1" s="1"/>
  <c r="P90" i="1" s="1"/>
  <c r="J114" i="5" s="1"/>
  <c r="AE90" i="1"/>
  <c r="AF90" i="1"/>
  <c r="AG90" i="1"/>
  <c r="AH90" i="1"/>
  <c r="CV90" i="1" s="1"/>
  <c r="AI90" i="1"/>
  <c r="AJ90" i="1"/>
  <c r="CX90" i="1" s="1"/>
  <c r="CR90" i="1"/>
  <c r="CS90" i="1"/>
  <c r="CU90" i="1"/>
  <c r="CW90" i="1"/>
  <c r="FR90" i="1"/>
  <c r="GL90" i="1"/>
  <c r="GN90" i="1"/>
  <c r="GO90" i="1"/>
  <c r="GV90" i="1"/>
  <c r="HC90" i="1" s="1"/>
  <c r="I91" i="1"/>
  <c r="AC91" i="1"/>
  <c r="CQ91" i="1" s="1"/>
  <c r="P91" i="1" s="1"/>
  <c r="AE91" i="1"/>
  <c r="AF91" i="1"/>
  <c r="CT91" i="1" s="1"/>
  <c r="AG91" i="1"/>
  <c r="AH91" i="1"/>
  <c r="CV91" i="1" s="1"/>
  <c r="AI91" i="1"/>
  <c r="CW91" i="1" s="1"/>
  <c r="V91" i="1" s="1"/>
  <c r="AJ91" i="1"/>
  <c r="CX91" i="1" s="1"/>
  <c r="CS91" i="1"/>
  <c r="CU91" i="1"/>
  <c r="FR91" i="1"/>
  <c r="GL91" i="1"/>
  <c r="BZ94" i="1" s="1"/>
  <c r="BZ87" i="1" s="1"/>
  <c r="GN91" i="1"/>
  <c r="GO91" i="1"/>
  <c r="GV91" i="1"/>
  <c r="HC91" i="1"/>
  <c r="I92" i="1"/>
  <c r="E115" i="5" s="1"/>
  <c r="AC92" i="1"/>
  <c r="AD92" i="1"/>
  <c r="AB92" i="1" s="1"/>
  <c r="AE92" i="1"/>
  <c r="CR92" i="1" s="1"/>
  <c r="Q92" i="1" s="1"/>
  <c r="AF92" i="1"/>
  <c r="AG92" i="1"/>
  <c r="AH92" i="1"/>
  <c r="CV92" i="1" s="1"/>
  <c r="AI92" i="1"/>
  <c r="CW92" i="1" s="1"/>
  <c r="AJ92" i="1"/>
  <c r="CX92" i="1" s="1"/>
  <c r="CQ92" i="1"/>
  <c r="CU92" i="1"/>
  <c r="FR92" i="1"/>
  <c r="FQ94" i="1" s="1"/>
  <c r="GL92" i="1"/>
  <c r="GN92" i="1"/>
  <c r="GO92" i="1"/>
  <c r="GV92" i="1"/>
  <c r="HC92" i="1" s="1"/>
  <c r="B94" i="1"/>
  <c r="B87" i="1" s="1"/>
  <c r="C94" i="1"/>
  <c r="C87" i="1" s="1"/>
  <c r="D94" i="1"/>
  <c r="D87" i="1" s="1"/>
  <c r="F94" i="1"/>
  <c r="F87" i="1" s="1"/>
  <c r="G94" i="1"/>
  <c r="BX94" i="1"/>
  <c r="BX87" i="1" s="1"/>
  <c r="BY94" i="1"/>
  <c r="CB94" i="1"/>
  <c r="CB87" i="1" s="1"/>
  <c r="CK94" i="1"/>
  <c r="CK87" i="1" s="1"/>
  <c r="CL94" i="1"/>
  <c r="CL87" i="1" s="1"/>
  <c r="CM94" i="1"/>
  <c r="CM87" i="1" s="1"/>
  <c r="FP94" i="1"/>
  <c r="FP87" i="1" s="1"/>
  <c r="FR94" i="1"/>
  <c r="FR87" i="1" s="1"/>
  <c r="FT94" i="1"/>
  <c r="FT87" i="1" s="1"/>
  <c r="FU94" i="1"/>
  <c r="FU87" i="1" s="1"/>
  <c r="GC94" i="1"/>
  <c r="GC87" i="1" s="1"/>
  <c r="GD94" i="1"/>
  <c r="GD87" i="1" s="1"/>
  <c r="GE94" i="1"/>
  <c r="GE87" i="1" s="1"/>
  <c r="B124" i="1"/>
  <c r="B26" i="1" s="1"/>
  <c r="C124" i="1"/>
  <c r="C26" i="1" s="1"/>
  <c r="D124" i="1"/>
  <c r="D26" i="1" s="1"/>
  <c r="F124" i="1"/>
  <c r="F26" i="1" s="1"/>
  <c r="G124" i="1"/>
  <c r="D154" i="1"/>
  <c r="E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D158" i="1"/>
  <c r="E160" i="1"/>
  <c r="Z160" i="1"/>
  <c r="AA160" i="1"/>
  <c r="AM160" i="1"/>
  <c r="AN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R160" i="1"/>
  <c r="DS160" i="1"/>
  <c r="EE160" i="1"/>
  <c r="EF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C162" i="1"/>
  <c r="D162" i="1"/>
  <c r="I162" i="1"/>
  <c r="AC162" i="1"/>
  <c r="AE162" i="1"/>
  <c r="AD162" i="1" s="1"/>
  <c r="AF162" i="1"/>
  <c r="AG162" i="1"/>
  <c r="CU162" i="1" s="1"/>
  <c r="AH162" i="1"/>
  <c r="CV162" i="1" s="1"/>
  <c r="U162" i="1" s="1"/>
  <c r="AI162" i="1"/>
  <c r="CW162" i="1" s="1"/>
  <c r="AJ162" i="1"/>
  <c r="CT162" i="1"/>
  <c r="CX162" i="1"/>
  <c r="FR162" i="1"/>
  <c r="BY199" i="1" s="1"/>
  <c r="GL162" i="1"/>
  <c r="GN162" i="1"/>
  <c r="CB199" i="1" s="1"/>
  <c r="CB160" i="1" s="1"/>
  <c r="GO162" i="1"/>
  <c r="GV162" i="1"/>
  <c r="HC162" i="1"/>
  <c r="C163" i="1"/>
  <c r="D163" i="1"/>
  <c r="I163" i="1"/>
  <c r="AC163" i="1"/>
  <c r="AE163" i="1"/>
  <c r="AF163" i="1"/>
  <c r="CT163" i="1" s="1"/>
  <c r="S163" i="1" s="1"/>
  <c r="J130" i="5" s="1"/>
  <c r="AG163" i="1"/>
  <c r="CU163" i="1" s="1"/>
  <c r="T163" i="1" s="1"/>
  <c r="AH163" i="1"/>
  <c r="AI163" i="1"/>
  <c r="CW163" i="1" s="1"/>
  <c r="V163" i="1" s="1"/>
  <c r="AJ163" i="1"/>
  <c r="CR163" i="1"/>
  <c r="CV163" i="1"/>
  <c r="CX163" i="1"/>
  <c r="FR163" i="1"/>
  <c r="GL163" i="1"/>
  <c r="FR199" i="1" s="1"/>
  <c r="FR160" i="1" s="1"/>
  <c r="GN163" i="1"/>
  <c r="GO163" i="1"/>
  <c r="FU199" i="1" s="1"/>
  <c r="FU160" i="1" s="1"/>
  <c r="GV163" i="1"/>
  <c r="HC163" i="1" s="1"/>
  <c r="GX163" i="1" s="1"/>
  <c r="C164" i="1"/>
  <c r="D164" i="1"/>
  <c r="I164" i="1"/>
  <c r="AC164" i="1"/>
  <c r="AE164" i="1"/>
  <c r="AD164" i="1" s="1"/>
  <c r="AF164" i="1"/>
  <c r="AG164" i="1"/>
  <c r="CU164" i="1" s="1"/>
  <c r="T164" i="1" s="1"/>
  <c r="AH164" i="1"/>
  <c r="CV164" i="1" s="1"/>
  <c r="U164" i="1" s="1"/>
  <c r="AI164" i="1"/>
  <c r="CW164" i="1" s="1"/>
  <c r="V164" i="1" s="1"/>
  <c r="AJ164" i="1"/>
  <c r="CX164" i="1" s="1"/>
  <c r="W164" i="1" s="1"/>
  <c r="CR164" i="1"/>
  <c r="Q164" i="1" s="1"/>
  <c r="CT164" i="1"/>
  <c r="S164" i="1" s="1"/>
  <c r="FR164" i="1"/>
  <c r="GL164" i="1"/>
  <c r="GN164" i="1"/>
  <c r="GO164" i="1"/>
  <c r="GV164" i="1"/>
  <c r="HC164" i="1"/>
  <c r="GX164" i="1" s="1"/>
  <c r="C165" i="1"/>
  <c r="D165" i="1"/>
  <c r="I165" i="1"/>
  <c r="AC165" i="1"/>
  <c r="AE165" i="1"/>
  <c r="CR165" i="1" s="1"/>
  <c r="Q165" i="1" s="1"/>
  <c r="AF165" i="1"/>
  <c r="AG165" i="1"/>
  <c r="CU165" i="1" s="1"/>
  <c r="AH165" i="1"/>
  <c r="CV165" i="1" s="1"/>
  <c r="U165" i="1" s="1"/>
  <c r="K143" i="5" s="1"/>
  <c r="AI165" i="1"/>
  <c r="CW165" i="1" s="1"/>
  <c r="AJ165" i="1"/>
  <c r="CT165" i="1"/>
  <c r="CX165" i="1"/>
  <c r="FR165" i="1"/>
  <c r="FQ199" i="1" s="1"/>
  <c r="GL165" i="1"/>
  <c r="GN165" i="1"/>
  <c r="GO165" i="1"/>
  <c r="GV165" i="1"/>
  <c r="HC165" i="1"/>
  <c r="C166" i="1"/>
  <c r="D166" i="1"/>
  <c r="I166" i="1"/>
  <c r="AC166" i="1"/>
  <c r="AE166" i="1"/>
  <c r="AD166" i="1" s="1"/>
  <c r="AF166" i="1"/>
  <c r="CT166" i="1" s="1"/>
  <c r="S166" i="1" s="1"/>
  <c r="AG166" i="1"/>
  <c r="CU166" i="1" s="1"/>
  <c r="T166" i="1" s="1"/>
  <c r="AH166" i="1"/>
  <c r="AI166" i="1"/>
  <c r="CW166" i="1" s="1"/>
  <c r="V166" i="1" s="1"/>
  <c r="AJ166" i="1"/>
  <c r="CR166" i="1"/>
  <c r="CV166" i="1"/>
  <c r="CX166" i="1"/>
  <c r="FR166" i="1"/>
  <c r="GL166" i="1"/>
  <c r="GN166" i="1"/>
  <c r="GO166" i="1"/>
  <c r="GV166" i="1"/>
  <c r="HC166" i="1" s="1"/>
  <c r="GX166" i="1" s="1"/>
  <c r="C167" i="1"/>
  <c r="D167" i="1"/>
  <c r="I167" i="1"/>
  <c r="AC167" i="1"/>
  <c r="AE167" i="1"/>
  <c r="CR167" i="1" s="1"/>
  <c r="Q167" i="1" s="1"/>
  <c r="AF167" i="1"/>
  <c r="AG167" i="1"/>
  <c r="CU167" i="1" s="1"/>
  <c r="T167" i="1" s="1"/>
  <c r="AH167" i="1"/>
  <c r="CV167" i="1" s="1"/>
  <c r="U167" i="1" s="1"/>
  <c r="K150" i="5" s="1"/>
  <c r="AI167" i="1"/>
  <c r="AJ167" i="1"/>
  <c r="CX167" i="1" s="1"/>
  <c r="W167" i="1" s="1"/>
  <c r="CQ167" i="1"/>
  <c r="P167" i="1" s="1"/>
  <c r="CS167" i="1"/>
  <c r="CW167" i="1"/>
  <c r="V167" i="1" s="1"/>
  <c r="FR167" i="1"/>
  <c r="GL167" i="1"/>
  <c r="GN167" i="1"/>
  <c r="GO167" i="1"/>
  <c r="GV167" i="1"/>
  <c r="HC167" i="1" s="1"/>
  <c r="GX167" i="1" s="1"/>
  <c r="C168" i="1"/>
  <c r="D168" i="1"/>
  <c r="I168" i="1"/>
  <c r="AC168" i="1"/>
  <c r="AE168" i="1"/>
  <c r="CR168" i="1" s="1"/>
  <c r="Q168" i="1" s="1"/>
  <c r="AF168" i="1"/>
  <c r="CT168" i="1" s="1"/>
  <c r="S168" i="1" s="1"/>
  <c r="AG168" i="1"/>
  <c r="AH168" i="1"/>
  <c r="CV168" i="1" s="1"/>
  <c r="U168" i="1" s="1"/>
  <c r="AI168" i="1"/>
  <c r="CW168" i="1" s="1"/>
  <c r="V168" i="1" s="1"/>
  <c r="AJ168" i="1"/>
  <c r="CX168" i="1" s="1"/>
  <c r="CQ168" i="1"/>
  <c r="P168" i="1" s="1"/>
  <c r="CU168" i="1"/>
  <c r="T168" i="1" s="1"/>
  <c r="FR168" i="1"/>
  <c r="GL168" i="1"/>
  <c r="GN168" i="1"/>
  <c r="GO168" i="1"/>
  <c r="GV168" i="1"/>
  <c r="HC168" i="1"/>
  <c r="GX168" i="1" s="1"/>
  <c r="C169" i="1"/>
  <c r="D169" i="1"/>
  <c r="I169" i="1"/>
  <c r="AC169" i="1"/>
  <c r="AD169" i="1"/>
  <c r="AB169" i="1" s="1"/>
  <c r="AE169" i="1"/>
  <c r="U152" i="5" s="1"/>
  <c r="AF169" i="1"/>
  <c r="AG169" i="1"/>
  <c r="CU169" i="1" s="1"/>
  <c r="T169" i="1" s="1"/>
  <c r="AH169" i="1"/>
  <c r="CV169" i="1" s="1"/>
  <c r="U169" i="1" s="1"/>
  <c r="AI169" i="1"/>
  <c r="AJ169" i="1"/>
  <c r="CX169" i="1" s="1"/>
  <c r="W169" i="1" s="1"/>
  <c r="CQ169" i="1"/>
  <c r="P169" i="1" s="1"/>
  <c r="CS169" i="1"/>
  <c r="CW169" i="1"/>
  <c r="V169" i="1" s="1"/>
  <c r="FR169" i="1"/>
  <c r="GL169" i="1"/>
  <c r="GN169" i="1"/>
  <c r="GO169" i="1"/>
  <c r="GV169" i="1"/>
  <c r="HC169" i="1" s="1"/>
  <c r="GX169" i="1" s="1"/>
  <c r="C170" i="1"/>
  <c r="D170" i="1"/>
  <c r="AC170" i="1"/>
  <c r="AE170" i="1"/>
  <c r="AD170" i="1" s="1"/>
  <c r="AF170" i="1"/>
  <c r="AG170" i="1"/>
  <c r="CU170" i="1" s="1"/>
  <c r="T170" i="1" s="1"/>
  <c r="AH170" i="1"/>
  <c r="CV170" i="1" s="1"/>
  <c r="U170" i="1" s="1"/>
  <c r="AI170" i="1"/>
  <c r="CW170" i="1" s="1"/>
  <c r="V170" i="1" s="1"/>
  <c r="AJ170" i="1"/>
  <c r="CQ170" i="1"/>
  <c r="P170" i="1" s="1"/>
  <c r="CR170" i="1"/>
  <c r="Q170" i="1" s="1"/>
  <c r="CT170" i="1"/>
  <c r="S170" i="1" s="1"/>
  <c r="CX170" i="1"/>
  <c r="W170" i="1" s="1"/>
  <c r="FR170" i="1"/>
  <c r="GL170" i="1"/>
  <c r="GN170" i="1"/>
  <c r="GO170" i="1"/>
  <c r="GV170" i="1"/>
  <c r="HC170" i="1" s="1"/>
  <c r="GX170" i="1" s="1"/>
  <c r="C171" i="1"/>
  <c r="D171" i="1"/>
  <c r="AC171" i="1"/>
  <c r="AE171" i="1"/>
  <c r="AF171" i="1"/>
  <c r="AG171" i="1"/>
  <c r="CU171" i="1" s="1"/>
  <c r="T171" i="1" s="1"/>
  <c r="AH171" i="1"/>
  <c r="CV171" i="1" s="1"/>
  <c r="U171" i="1" s="1"/>
  <c r="AI171" i="1"/>
  <c r="CW171" i="1" s="1"/>
  <c r="V171" i="1" s="1"/>
  <c r="AJ171" i="1"/>
  <c r="CR171" i="1"/>
  <c r="Q171" i="1" s="1"/>
  <c r="J158" i="5" s="1"/>
  <c r="I160" i="5" s="1"/>
  <c r="CT171" i="1"/>
  <c r="S171" i="1" s="1"/>
  <c r="CX171" i="1"/>
  <c r="W171" i="1" s="1"/>
  <c r="FR171" i="1"/>
  <c r="GL171" i="1"/>
  <c r="GN171" i="1"/>
  <c r="GO171" i="1"/>
  <c r="GV171" i="1"/>
  <c r="HC171" i="1"/>
  <c r="GX171" i="1" s="1"/>
  <c r="I172" i="1"/>
  <c r="AC172" i="1"/>
  <c r="CQ172" i="1" s="1"/>
  <c r="P172" i="1" s="1"/>
  <c r="AD172" i="1"/>
  <c r="AB172" i="1" s="1"/>
  <c r="AE172" i="1"/>
  <c r="AF172" i="1"/>
  <c r="CT172" i="1" s="1"/>
  <c r="S172" i="1" s="1"/>
  <c r="AG172" i="1"/>
  <c r="CU172" i="1" s="1"/>
  <c r="T172" i="1" s="1"/>
  <c r="AH172" i="1"/>
  <c r="CV172" i="1" s="1"/>
  <c r="U172" i="1" s="1"/>
  <c r="AI172" i="1"/>
  <c r="AJ172" i="1"/>
  <c r="CX172" i="1" s="1"/>
  <c r="W172" i="1" s="1"/>
  <c r="CR172" i="1"/>
  <c r="Q172" i="1" s="1"/>
  <c r="CS172" i="1"/>
  <c r="R172" i="1" s="1"/>
  <c r="GK172" i="1" s="1"/>
  <c r="CW172" i="1"/>
  <c r="V172" i="1" s="1"/>
  <c r="FR172" i="1"/>
  <c r="GL172" i="1"/>
  <c r="GN172" i="1"/>
  <c r="GO172" i="1"/>
  <c r="GV172" i="1"/>
  <c r="GX172" i="1"/>
  <c r="HC172" i="1"/>
  <c r="I173" i="1"/>
  <c r="AC173" i="1"/>
  <c r="AD173" i="1"/>
  <c r="AE173" i="1"/>
  <c r="AF173" i="1"/>
  <c r="AG173" i="1"/>
  <c r="CU173" i="1" s="1"/>
  <c r="T173" i="1" s="1"/>
  <c r="AH173" i="1"/>
  <c r="CV173" i="1" s="1"/>
  <c r="U173" i="1" s="1"/>
  <c r="AI173" i="1"/>
  <c r="CW173" i="1" s="1"/>
  <c r="V173" i="1" s="1"/>
  <c r="AJ173" i="1"/>
  <c r="CX173" i="1" s="1"/>
  <c r="CR173" i="1"/>
  <c r="Q173" i="1" s="1"/>
  <c r="CS173" i="1"/>
  <c r="FR173" i="1"/>
  <c r="GL173" i="1"/>
  <c r="GN173" i="1"/>
  <c r="FT199" i="1" s="1"/>
  <c r="FT160" i="1" s="1"/>
  <c r="GO173" i="1"/>
  <c r="GV173" i="1"/>
  <c r="HC173" i="1" s="1"/>
  <c r="GX173" i="1" s="1"/>
  <c r="C174" i="1"/>
  <c r="D174" i="1"/>
  <c r="I174" i="1"/>
  <c r="AC174" i="1"/>
  <c r="CQ174" i="1" s="1"/>
  <c r="P174" i="1" s="1"/>
  <c r="AE174" i="1"/>
  <c r="CR174" i="1" s="1"/>
  <c r="Q174" i="1" s="1"/>
  <c r="AF174" i="1"/>
  <c r="CT174" i="1" s="1"/>
  <c r="AG174" i="1"/>
  <c r="CU174" i="1" s="1"/>
  <c r="T174" i="1" s="1"/>
  <c r="AH174" i="1"/>
  <c r="CV174" i="1" s="1"/>
  <c r="U174" i="1" s="1"/>
  <c r="AI174" i="1"/>
  <c r="AJ174" i="1"/>
  <c r="CX174" i="1" s="1"/>
  <c r="W174" i="1" s="1"/>
  <c r="CW174" i="1"/>
  <c r="FR174" i="1"/>
  <c r="GL174" i="1"/>
  <c r="GN174" i="1"/>
  <c r="GO174" i="1"/>
  <c r="GV174" i="1"/>
  <c r="HC174" i="1" s="1"/>
  <c r="GX174" i="1" s="1"/>
  <c r="C175" i="1"/>
  <c r="D175" i="1"/>
  <c r="I175" i="1"/>
  <c r="AC175" i="1"/>
  <c r="AE175" i="1"/>
  <c r="AF175" i="1"/>
  <c r="AG175" i="1"/>
  <c r="AH175" i="1"/>
  <c r="CV175" i="1" s="1"/>
  <c r="U175" i="1" s="1"/>
  <c r="K173" i="5" s="1"/>
  <c r="AI175" i="1"/>
  <c r="CW175" i="1" s="1"/>
  <c r="V175" i="1" s="1"/>
  <c r="AJ175" i="1"/>
  <c r="CX175" i="1" s="1"/>
  <c r="CQ175" i="1"/>
  <c r="CU175" i="1"/>
  <c r="T175" i="1" s="1"/>
  <c r="FR175" i="1"/>
  <c r="GL175" i="1"/>
  <c r="GN175" i="1"/>
  <c r="GO175" i="1"/>
  <c r="GV175" i="1"/>
  <c r="HC175" i="1" s="1"/>
  <c r="GX175" i="1" s="1"/>
  <c r="C176" i="1"/>
  <c r="D176" i="1"/>
  <c r="I176" i="1"/>
  <c r="AC176" i="1"/>
  <c r="CQ176" i="1" s="1"/>
  <c r="P176" i="1" s="1"/>
  <c r="AD176" i="1"/>
  <c r="AE176" i="1"/>
  <c r="CS176" i="1" s="1"/>
  <c r="R176" i="1" s="1"/>
  <c r="GK176" i="1" s="1"/>
  <c r="AF176" i="1"/>
  <c r="CT176" i="1" s="1"/>
  <c r="S176" i="1" s="1"/>
  <c r="AG176" i="1"/>
  <c r="CU176" i="1" s="1"/>
  <c r="T176" i="1" s="1"/>
  <c r="AH176" i="1"/>
  <c r="CV176" i="1" s="1"/>
  <c r="U176" i="1" s="1"/>
  <c r="AI176" i="1"/>
  <c r="CW176" i="1" s="1"/>
  <c r="V176" i="1" s="1"/>
  <c r="AJ176" i="1"/>
  <c r="CX176" i="1" s="1"/>
  <c r="W176" i="1" s="1"/>
  <c r="CR176" i="1"/>
  <c r="Q176" i="1" s="1"/>
  <c r="FR176" i="1"/>
  <c r="GL176" i="1"/>
  <c r="GN176" i="1"/>
  <c r="GO176" i="1"/>
  <c r="GV176" i="1"/>
  <c r="HC176" i="1"/>
  <c r="GX176" i="1" s="1"/>
  <c r="C177" i="1"/>
  <c r="D177" i="1"/>
  <c r="I177" i="1"/>
  <c r="AC177" i="1"/>
  <c r="AD177" i="1"/>
  <c r="AB177" i="1" s="1"/>
  <c r="AE177" i="1"/>
  <c r="U175" i="5" s="1"/>
  <c r="AF177" i="1"/>
  <c r="AG177" i="1"/>
  <c r="CU177" i="1" s="1"/>
  <c r="T177" i="1" s="1"/>
  <c r="AH177" i="1"/>
  <c r="CV177" i="1" s="1"/>
  <c r="U177" i="1" s="1"/>
  <c r="K184" i="5" s="1"/>
  <c r="AI177" i="1"/>
  <c r="CW177" i="1" s="1"/>
  <c r="V177" i="1" s="1"/>
  <c r="AJ177" i="1"/>
  <c r="CX177" i="1" s="1"/>
  <c r="W177" i="1" s="1"/>
  <c r="CQ177" i="1"/>
  <c r="P177" i="1" s="1"/>
  <c r="CS177" i="1"/>
  <c r="FR177" i="1"/>
  <c r="GL177" i="1"/>
  <c r="GN177" i="1"/>
  <c r="GO177" i="1"/>
  <c r="GV177" i="1"/>
  <c r="HC177" i="1"/>
  <c r="GX177" i="1" s="1"/>
  <c r="C178" i="1"/>
  <c r="D178" i="1"/>
  <c r="I178" i="1"/>
  <c r="AC178" i="1"/>
  <c r="AE178" i="1"/>
  <c r="AD178" i="1" s="1"/>
  <c r="AB178" i="1" s="1"/>
  <c r="AF178" i="1"/>
  <c r="CT178" i="1" s="1"/>
  <c r="AG178" i="1"/>
  <c r="AH178" i="1"/>
  <c r="CV178" i="1" s="1"/>
  <c r="AI178" i="1"/>
  <c r="CW178" i="1" s="1"/>
  <c r="V178" i="1" s="1"/>
  <c r="AJ178" i="1"/>
  <c r="CX178" i="1" s="1"/>
  <c r="CQ178" i="1"/>
  <c r="P178" i="1" s="1"/>
  <c r="CR178" i="1"/>
  <c r="Q178" i="1" s="1"/>
  <c r="CU178" i="1"/>
  <c r="T178" i="1" s="1"/>
  <c r="FR178" i="1"/>
  <c r="GL178" i="1"/>
  <c r="GN178" i="1"/>
  <c r="GO178" i="1"/>
  <c r="GV178" i="1"/>
  <c r="HC178" i="1" s="1"/>
  <c r="GX178" i="1" s="1"/>
  <c r="C179" i="1"/>
  <c r="D179" i="1"/>
  <c r="I179" i="1"/>
  <c r="AC179" i="1"/>
  <c r="AD179" i="1"/>
  <c r="AB179" i="1" s="1"/>
  <c r="AE179" i="1"/>
  <c r="U186" i="5" s="1"/>
  <c r="AF179" i="1"/>
  <c r="AG179" i="1"/>
  <c r="CU179" i="1" s="1"/>
  <c r="T179" i="1" s="1"/>
  <c r="AH179" i="1"/>
  <c r="CV179" i="1" s="1"/>
  <c r="U179" i="1" s="1"/>
  <c r="K197" i="5" s="1"/>
  <c r="AI179" i="1"/>
  <c r="AJ179" i="1"/>
  <c r="CX179" i="1" s="1"/>
  <c r="W179" i="1" s="1"/>
  <c r="CQ179" i="1"/>
  <c r="P179" i="1" s="1"/>
  <c r="CS179" i="1"/>
  <c r="CW179" i="1"/>
  <c r="FR179" i="1"/>
  <c r="GL179" i="1"/>
  <c r="GN179" i="1"/>
  <c r="GO179" i="1"/>
  <c r="GV179" i="1"/>
  <c r="HC179" i="1"/>
  <c r="GX179" i="1" s="1"/>
  <c r="AC180" i="1"/>
  <c r="AD180" i="1"/>
  <c r="AB180" i="1" s="1"/>
  <c r="AE180" i="1"/>
  <c r="CR180" i="1" s="1"/>
  <c r="AF180" i="1"/>
  <c r="CT180" i="1" s="1"/>
  <c r="AG180" i="1"/>
  <c r="CU180" i="1" s="1"/>
  <c r="AH180" i="1"/>
  <c r="CV180" i="1" s="1"/>
  <c r="AI180" i="1"/>
  <c r="AJ180" i="1"/>
  <c r="CX180" i="1" s="1"/>
  <c r="CQ180" i="1"/>
  <c r="CS180" i="1"/>
  <c r="CW180" i="1"/>
  <c r="FR180" i="1"/>
  <c r="GL180" i="1"/>
  <c r="GN180" i="1"/>
  <c r="GO180" i="1"/>
  <c r="GV180" i="1"/>
  <c r="HC180" i="1"/>
  <c r="I181" i="1"/>
  <c r="E192" i="5" s="1"/>
  <c r="AC181" i="1"/>
  <c r="AE181" i="1"/>
  <c r="CR181" i="1" s="1"/>
  <c r="Q181" i="1" s="1"/>
  <c r="AF181" i="1"/>
  <c r="AG181" i="1"/>
  <c r="CU181" i="1" s="1"/>
  <c r="AH181" i="1"/>
  <c r="CV181" i="1" s="1"/>
  <c r="U181" i="1" s="1"/>
  <c r="AI181" i="1"/>
  <c r="CW181" i="1" s="1"/>
  <c r="AJ181" i="1"/>
  <c r="CT181" i="1"/>
  <c r="CX181" i="1"/>
  <c r="FR181" i="1"/>
  <c r="GL181" i="1"/>
  <c r="GN181" i="1"/>
  <c r="GO181" i="1"/>
  <c r="GV181" i="1"/>
  <c r="HC181" i="1"/>
  <c r="AC182" i="1"/>
  <c r="AE182" i="1"/>
  <c r="AD182" i="1" s="1"/>
  <c r="AF182" i="1"/>
  <c r="CT182" i="1" s="1"/>
  <c r="AG182" i="1"/>
  <c r="CU182" i="1" s="1"/>
  <c r="AH182" i="1"/>
  <c r="CV182" i="1" s="1"/>
  <c r="AI182" i="1"/>
  <c r="CW182" i="1" s="1"/>
  <c r="AJ182" i="1"/>
  <c r="CR182" i="1"/>
  <c r="CX182" i="1"/>
  <c r="FR182" i="1"/>
  <c r="GL182" i="1"/>
  <c r="GN182" i="1"/>
  <c r="GO182" i="1"/>
  <c r="GV182" i="1"/>
  <c r="HC182" i="1"/>
  <c r="I183" i="1"/>
  <c r="AC183" i="1"/>
  <c r="AE183" i="1"/>
  <c r="CR183" i="1" s="1"/>
  <c r="Q183" i="1" s="1"/>
  <c r="AF183" i="1"/>
  <c r="AG183" i="1"/>
  <c r="CU183" i="1" s="1"/>
  <c r="AH183" i="1"/>
  <c r="CV183" i="1" s="1"/>
  <c r="U183" i="1" s="1"/>
  <c r="AI183" i="1"/>
  <c r="CW183" i="1" s="1"/>
  <c r="AJ183" i="1"/>
  <c r="CT183" i="1"/>
  <c r="CX183" i="1"/>
  <c r="FR183" i="1"/>
  <c r="GL183" i="1"/>
  <c r="GN183" i="1"/>
  <c r="GO183" i="1"/>
  <c r="GV183" i="1"/>
  <c r="HC183" i="1"/>
  <c r="C184" i="1"/>
  <c r="D184" i="1"/>
  <c r="I184" i="1"/>
  <c r="AC184" i="1"/>
  <c r="AE184" i="1"/>
  <c r="AD184" i="1" s="1"/>
  <c r="AF184" i="1"/>
  <c r="CT184" i="1" s="1"/>
  <c r="S184" i="1" s="1"/>
  <c r="AG184" i="1"/>
  <c r="CU184" i="1" s="1"/>
  <c r="T184" i="1" s="1"/>
  <c r="AH184" i="1"/>
  <c r="AI184" i="1"/>
  <c r="CW184" i="1" s="1"/>
  <c r="V184" i="1" s="1"/>
  <c r="AJ184" i="1"/>
  <c r="CR184" i="1"/>
  <c r="CV184" i="1"/>
  <c r="CX184" i="1"/>
  <c r="FR184" i="1"/>
  <c r="GL184" i="1"/>
  <c r="GN184" i="1"/>
  <c r="GO184" i="1"/>
  <c r="GV184" i="1"/>
  <c r="HC184" i="1" s="1"/>
  <c r="GX184" i="1" s="1"/>
  <c r="C185" i="1"/>
  <c r="D185" i="1"/>
  <c r="I185" i="1"/>
  <c r="AC185" i="1"/>
  <c r="AE185" i="1"/>
  <c r="AF185" i="1"/>
  <c r="CT185" i="1" s="1"/>
  <c r="S185" i="1" s="1"/>
  <c r="J201" i="5" s="1"/>
  <c r="AG185" i="1"/>
  <c r="CU185" i="1" s="1"/>
  <c r="T185" i="1" s="1"/>
  <c r="AH185" i="1"/>
  <c r="CV185" i="1" s="1"/>
  <c r="U185" i="1" s="1"/>
  <c r="K211" i="5" s="1"/>
  <c r="AI185" i="1"/>
  <c r="CW185" i="1" s="1"/>
  <c r="V185" i="1" s="1"/>
  <c r="AJ185" i="1"/>
  <c r="CX185" i="1" s="1"/>
  <c r="W185" i="1" s="1"/>
  <c r="CR185" i="1"/>
  <c r="Q185" i="1" s="1"/>
  <c r="J202" i="5" s="1"/>
  <c r="FR185" i="1"/>
  <c r="GL185" i="1"/>
  <c r="GN185" i="1"/>
  <c r="GO185" i="1"/>
  <c r="GV185" i="1"/>
  <c r="HC185" i="1"/>
  <c r="GX185" i="1" s="1"/>
  <c r="AC186" i="1"/>
  <c r="AE186" i="1"/>
  <c r="AD186" i="1" s="1"/>
  <c r="AF186" i="1"/>
  <c r="AG186" i="1"/>
  <c r="CU186" i="1" s="1"/>
  <c r="AH186" i="1"/>
  <c r="AI186" i="1"/>
  <c r="CW186" i="1" s="1"/>
  <c r="AJ186" i="1"/>
  <c r="CT186" i="1"/>
  <c r="CV186" i="1"/>
  <c r="CX186" i="1"/>
  <c r="FR186" i="1"/>
  <c r="GL186" i="1"/>
  <c r="BZ199" i="1" s="1"/>
  <c r="GN186" i="1"/>
  <c r="GO186" i="1"/>
  <c r="GV186" i="1"/>
  <c r="HC186" i="1" s="1"/>
  <c r="I187" i="1"/>
  <c r="E205" i="5" s="1"/>
  <c r="AC187" i="1"/>
  <c r="AE187" i="1"/>
  <c r="AF187" i="1"/>
  <c r="CT187" i="1" s="1"/>
  <c r="S187" i="1" s="1"/>
  <c r="AG187" i="1"/>
  <c r="CU187" i="1" s="1"/>
  <c r="T187" i="1" s="1"/>
  <c r="AH187" i="1"/>
  <c r="CV187" i="1" s="1"/>
  <c r="U187" i="1" s="1"/>
  <c r="AI187" i="1"/>
  <c r="CW187" i="1" s="1"/>
  <c r="V187" i="1" s="1"/>
  <c r="AJ187" i="1"/>
  <c r="CX187" i="1" s="1"/>
  <c r="W187" i="1" s="1"/>
  <c r="CR187" i="1"/>
  <c r="Q187" i="1" s="1"/>
  <c r="FR187" i="1"/>
  <c r="GL187" i="1"/>
  <c r="GN187" i="1"/>
  <c r="GO187" i="1"/>
  <c r="GV187" i="1"/>
  <c r="HC187" i="1"/>
  <c r="GX187" i="1" s="1"/>
  <c r="AC188" i="1"/>
  <c r="AE188" i="1"/>
  <c r="AD188" i="1" s="1"/>
  <c r="AF188" i="1"/>
  <c r="AG188" i="1"/>
  <c r="CU188" i="1" s="1"/>
  <c r="AH188" i="1"/>
  <c r="AI188" i="1"/>
  <c r="CW188" i="1" s="1"/>
  <c r="AJ188" i="1"/>
  <c r="CT188" i="1"/>
  <c r="CV188" i="1"/>
  <c r="CX188" i="1"/>
  <c r="FR188" i="1"/>
  <c r="GL188" i="1"/>
  <c r="GN188" i="1"/>
  <c r="GO188" i="1"/>
  <c r="GV188" i="1"/>
  <c r="HC188" i="1" s="1"/>
  <c r="I189" i="1"/>
  <c r="E206" i="5" s="1"/>
  <c r="AC189" i="1"/>
  <c r="AE189" i="1"/>
  <c r="AF189" i="1"/>
  <c r="CT189" i="1" s="1"/>
  <c r="S189" i="1" s="1"/>
  <c r="AG189" i="1"/>
  <c r="CU189" i="1" s="1"/>
  <c r="T189" i="1" s="1"/>
  <c r="AH189" i="1"/>
  <c r="CV189" i="1" s="1"/>
  <c r="U189" i="1" s="1"/>
  <c r="AI189" i="1"/>
  <c r="CW189" i="1" s="1"/>
  <c r="AJ189" i="1"/>
  <c r="CX189" i="1" s="1"/>
  <c r="W189" i="1" s="1"/>
  <c r="CR189" i="1"/>
  <c r="Q189" i="1" s="1"/>
  <c r="FR189" i="1"/>
  <c r="GL189" i="1"/>
  <c r="GN189" i="1"/>
  <c r="GO189" i="1"/>
  <c r="GV189" i="1"/>
  <c r="HC189" i="1"/>
  <c r="GX189" i="1" s="1"/>
  <c r="AC190" i="1"/>
  <c r="AE190" i="1"/>
  <c r="AD190" i="1" s="1"/>
  <c r="AF190" i="1"/>
  <c r="AG190" i="1"/>
  <c r="CU190" i="1" s="1"/>
  <c r="AH190" i="1"/>
  <c r="AI190" i="1"/>
  <c r="CW190" i="1" s="1"/>
  <c r="AJ190" i="1"/>
  <c r="CT190" i="1"/>
  <c r="CV190" i="1"/>
  <c r="CX190" i="1"/>
  <c r="FR190" i="1"/>
  <c r="GL190" i="1"/>
  <c r="GN190" i="1"/>
  <c r="GO190" i="1"/>
  <c r="GV190" i="1"/>
  <c r="HC190" i="1" s="1"/>
  <c r="I191" i="1"/>
  <c r="AC191" i="1"/>
  <c r="AE191" i="1"/>
  <c r="AF191" i="1"/>
  <c r="CT191" i="1" s="1"/>
  <c r="S191" i="1" s="1"/>
  <c r="AG191" i="1"/>
  <c r="CU191" i="1" s="1"/>
  <c r="T191" i="1" s="1"/>
  <c r="AH191" i="1"/>
  <c r="CV191" i="1" s="1"/>
  <c r="U191" i="1" s="1"/>
  <c r="AI191" i="1"/>
  <c r="CW191" i="1" s="1"/>
  <c r="AJ191" i="1"/>
  <c r="CX191" i="1" s="1"/>
  <c r="W191" i="1" s="1"/>
  <c r="CR191" i="1"/>
  <c r="Q191" i="1" s="1"/>
  <c r="FR191" i="1"/>
  <c r="GL191" i="1"/>
  <c r="GN191" i="1"/>
  <c r="GO191" i="1"/>
  <c r="GV191" i="1"/>
  <c r="HC191" i="1"/>
  <c r="GX191" i="1" s="1"/>
  <c r="C192" i="1"/>
  <c r="D192" i="1"/>
  <c r="I192" i="1"/>
  <c r="AC192" i="1"/>
  <c r="AE192" i="1"/>
  <c r="AD192" i="1" s="1"/>
  <c r="AF192" i="1"/>
  <c r="AG192" i="1"/>
  <c r="CU192" i="1" s="1"/>
  <c r="AH192" i="1"/>
  <c r="CV192" i="1" s="1"/>
  <c r="U192" i="1" s="1"/>
  <c r="AI192" i="1"/>
  <c r="CW192" i="1" s="1"/>
  <c r="AJ192" i="1"/>
  <c r="CT192" i="1"/>
  <c r="CX192" i="1"/>
  <c r="FR192" i="1"/>
  <c r="GL192" i="1"/>
  <c r="GN192" i="1"/>
  <c r="GO192" i="1"/>
  <c r="GV192" i="1"/>
  <c r="HC192" i="1"/>
  <c r="C193" i="1"/>
  <c r="D193" i="1"/>
  <c r="I193" i="1"/>
  <c r="AC193" i="1"/>
  <c r="AE193" i="1"/>
  <c r="AF193" i="1"/>
  <c r="AG193" i="1"/>
  <c r="CU193" i="1" s="1"/>
  <c r="T193" i="1" s="1"/>
  <c r="AH193" i="1"/>
  <c r="AI193" i="1"/>
  <c r="CW193" i="1" s="1"/>
  <c r="V193" i="1" s="1"/>
  <c r="AJ193" i="1"/>
  <c r="CR193" i="1"/>
  <c r="CV193" i="1"/>
  <c r="CX193" i="1"/>
  <c r="FR193" i="1"/>
  <c r="GL193" i="1"/>
  <c r="GN193" i="1"/>
  <c r="GO193" i="1"/>
  <c r="GV193" i="1"/>
  <c r="HC193" i="1" s="1"/>
  <c r="GX193" i="1" s="1"/>
  <c r="AC194" i="1"/>
  <c r="AE194" i="1"/>
  <c r="AD194" i="1" s="1"/>
  <c r="AF194" i="1"/>
  <c r="AG194" i="1"/>
  <c r="CU194" i="1" s="1"/>
  <c r="AH194" i="1"/>
  <c r="AI194" i="1"/>
  <c r="CW194" i="1" s="1"/>
  <c r="AJ194" i="1"/>
  <c r="CX194" i="1" s="1"/>
  <c r="CT194" i="1"/>
  <c r="CV194" i="1"/>
  <c r="FR194" i="1"/>
  <c r="GL194" i="1"/>
  <c r="GN194" i="1"/>
  <c r="GO194" i="1"/>
  <c r="GV194" i="1"/>
  <c r="HC194" i="1" s="1"/>
  <c r="I195" i="1"/>
  <c r="E219" i="5" s="1"/>
  <c r="AC195" i="1"/>
  <c r="AE195" i="1"/>
  <c r="AF195" i="1"/>
  <c r="CT195" i="1" s="1"/>
  <c r="S195" i="1" s="1"/>
  <c r="AG195" i="1"/>
  <c r="CU195" i="1" s="1"/>
  <c r="T195" i="1" s="1"/>
  <c r="AH195" i="1"/>
  <c r="AI195" i="1"/>
  <c r="CW195" i="1" s="1"/>
  <c r="V195" i="1" s="1"/>
  <c r="AJ195" i="1"/>
  <c r="CR195" i="1"/>
  <c r="CV195" i="1"/>
  <c r="CX195" i="1"/>
  <c r="FR195" i="1"/>
  <c r="GL195" i="1"/>
  <c r="GN195" i="1"/>
  <c r="GO195" i="1"/>
  <c r="GV195" i="1"/>
  <c r="HC195" i="1" s="1"/>
  <c r="GX195" i="1" s="1"/>
  <c r="AC196" i="1"/>
  <c r="AE196" i="1"/>
  <c r="AD196" i="1" s="1"/>
  <c r="AF196" i="1"/>
  <c r="AG196" i="1"/>
  <c r="CU196" i="1" s="1"/>
  <c r="AH196" i="1"/>
  <c r="AI196" i="1"/>
  <c r="CW196" i="1" s="1"/>
  <c r="AJ196" i="1"/>
  <c r="CX196" i="1" s="1"/>
  <c r="CT196" i="1"/>
  <c r="CV196" i="1"/>
  <c r="FR196" i="1"/>
  <c r="GL196" i="1"/>
  <c r="GN196" i="1"/>
  <c r="GO196" i="1"/>
  <c r="GV196" i="1"/>
  <c r="HC196" i="1" s="1"/>
  <c r="I197" i="1"/>
  <c r="AC197" i="1"/>
  <c r="AE197" i="1"/>
  <c r="AF197" i="1"/>
  <c r="AG197" i="1"/>
  <c r="CU197" i="1" s="1"/>
  <c r="T197" i="1" s="1"/>
  <c r="AH197" i="1"/>
  <c r="AI197" i="1"/>
  <c r="CW197" i="1" s="1"/>
  <c r="V197" i="1" s="1"/>
  <c r="AJ197" i="1"/>
  <c r="CR197" i="1"/>
  <c r="CV197" i="1"/>
  <c r="CX197" i="1"/>
  <c r="FR197" i="1"/>
  <c r="GL197" i="1"/>
  <c r="GN197" i="1"/>
  <c r="GO197" i="1"/>
  <c r="GV197" i="1"/>
  <c r="HC197" i="1" s="1"/>
  <c r="GX197" i="1" s="1"/>
  <c r="B199" i="1"/>
  <c r="B160" i="1" s="1"/>
  <c r="C199" i="1"/>
  <c r="C160" i="1" s="1"/>
  <c r="D199" i="1"/>
  <c r="D160" i="1" s="1"/>
  <c r="F199" i="1"/>
  <c r="F160" i="1" s="1"/>
  <c r="G199" i="1"/>
  <c r="BX199" i="1"/>
  <c r="BX160" i="1" s="1"/>
  <c r="CC199" i="1"/>
  <c r="CC160" i="1" s="1"/>
  <c r="CK199" i="1"/>
  <c r="CK160" i="1" s="1"/>
  <c r="CL199" i="1"/>
  <c r="CL160" i="1" s="1"/>
  <c r="CM199" i="1"/>
  <c r="CM160" i="1" s="1"/>
  <c r="FP199" i="1"/>
  <c r="FP160" i="1" s="1"/>
  <c r="GC199" i="1"/>
  <c r="GC160" i="1" s="1"/>
  <c r="GD199" i="1"/>
  <c r="GD160" i="1" s="1"/>
  <c r="GE199" i="1"/>
  <c r="GE160" i="1" s="1"/>
  <c r="D229" i="1"/>
  <c r="E231" i="1"/>
  <c r="Z231" i="1"/>
  <c r="AA231" i="1"/>
  <c r="AM231" i="1"/>
  <c r="AN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R231" i="1"/>
  <c r="DS231" i="1"/>
  <c r="EE231" i="1"/>
  <c r="EF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C233" i="1"/>
  <c r="D233" i="1"/>
  <c r="I233" i="1"/>
  <c r="AC233" i="1"/>
  <c r="CQ233" i="1" s="1"/>
  <c r="P233" i="1" s="1"/>
  <c r="AD233" i="1"/>
  <c r="AE233" i="1"/>
  <c r="AF233" i="1"/>
  <c r="CT233" i="1" s="1"/>
  <c r="S233" i="1" s="1"/>
  <c r="AG233" i="1"/>
  <c r="CU233" i="1" s="1"/>
  <c r="T233" i="1" s="1"/>
  <c r="AH233" i="1"/>
  <c r="AI233" i="1"/>
  <c r="CW233" i="1" s="1"/>
  <c r="V233" i="1" s="1"/>
  <c r="AJ233" i="1"/>
  <c r="CR233" i="1"/>
  <c r="Q233" i="1" s="1"/>
  <c r="CS233" i="1"/>
  <c r="R233" i="1" s="1"/>
  <c r="CV233" i="1"/>
  <c r="U233" i="1" s="1"/>
  <c r="CX233" i="1"/>
  <c r="W233" i="1" s="1"/>
  <c r="FR233" i="1"/>
  <c r="BY248" i="1" s="1"/>
  <c r="GL233" i="1"/>
  <c r="GN233" i="1"/>
  <c r="CB248" i="1" s="1"/>
  <c r="CB231" i="1" s="1"/>
  <c r="GO233" i="1"/>
  <c r="GV233" i="1"/>
  <c r="GX233" i="1"/>
  <c r="HC233" i="1"/>
  <c r="C234" i="1"/>
  <c r="D234" i="1"/>
  <c r="I234" i="1"/>
  <c r="AC234" i="1"/>
  <c r="AE234" i="1"/>
  <c r="U231" i="5" s="1"/>
  <c r="AF234" i="1"/>
  <c r="AG234" i="1"/>
  <c r="AH234" i="1"/>
  <c r="CV234" i="1" s="1"/>
  <c r="AI234" i="1"/>
  <c r="CW234" i="1" s="1"/>
  <c r="V234" i="1" s="1"/>
  <c r="AJ234" i="1"/>
  <c r="CX234" i="1" s="1"/>
  <c r="CQ234" i="1"/>
  <c r="CU234" i="1"/>
  <c r="T234" i="1" s="1"/>
  <c r="FR234" i="1"/>
  <c r="FQ248" i="1" s="1"/>
  <c r="GL234" i="1"/>
  <c r="FR248" i="1" s="1"/>
  <c r="FR231" i="1" s="1"/>
  <c r="GN234" i="1"/>
  <c r="GO234" i="1"/>
  <c r="GV234" i="1"/>
  <c r="HC234" i="1"/>
  <c r="GX234" i="1" s="1"/>
  <c r="C235" i="1"/>
  <c r="D235" i="1"/>
  <c r="I235" i="1"/>
  <c r="AC235" i="1"/>
  <c r="CQ235" i="1" s="1"/>
  <c r="P235" i="1" s="1"/>
  <c r="AE235" i="1"/>
  <c r="CR235" i="1" s="1"/>
  <c r="Q235" i="1" s="1"/>
  <c r="AF235" i="1"/>
  <c r="CT235" i="1" s="1"/>
  <c r="S235" i="1" s="1"/>
  <c r="AG235" i="1"/>
  <c r="AH235" i="1"/>
  <c r="CV235" i="1" s="1"/>
  <c r="U235" i="1" s="1"/>
  <c r="AI235" i="1"/>
  <c r="AJ235" i="1"/>
  <c r="CX235" i="1" s="1"/>
  <c r="CU235" i="1"/>
  <c r="T235" i="1" s="1"/>
  <c r="CW235" i="1"/>
  <c r="V235" i="1" s="1"/>
  <c r="FR235" i="1"/>
  <c r="GL235" i="1"/>
  <c r="GN235" i="1"/>
  <c r="GO235" i="1"/>
  <c r="GV235" i="1"/>
  <c r="HC235" i="1" s="1"/>
  <c r="GX235" i="1" s="1"/>
  <c r="C236" i="1"/>
  <c r="D236" i="1"/>
  <c r="I236" i="1"/>
  <c r="AC236" i="1"/>
  <c r="CQ236" i="1" s="1"/>
  <c r="P236" i="1" s="1"/>
  <c r="AD236" i="1"/>
  <c r="AE236" i="1"/>
  <c r="AF236" i="1"/>
  <c r="AG236" i="1"/>
  <c r="CU236" i="1" s="1"/>
  <c r="T236" i="1" s="1"/>
  <c r="AH236" i="1"/>
  <c r="CV236" i="1" s="1"/>
  <c r="AI236" i="1"/>
  <c r="CW236" i="1" s="1"/>
  <c r="V236" i="1" s="1"/>
  <c r="AJ236" i="1"/>
  <c r="CX236" i="1" s="1"/>
  <c r="CR236" i="1"/>
  <c r="Q236" i="1" s="1"/>
  <c r="CS236" i="1"/>
  <c r="FR236" i="1"/>
  <c r="GL236" i="1"/>
  <c r="GN236" i="1"/>
  <c r="GO236" i="1"/>
  <c r="GV236" i="1"/>
  <c r="HC236" i="1" s="1"/>
  <c r="GX236" i="1" s="1"/>
  <c r="C237" i="1"/>
  <c r="D237" i="1"/>
  <c r="I237" i="1"/>
  <c r="AC237" i="1"/>
  <c r="CQ237" i="1" s="1"/>
  <c r="P237" i="1" s="1"/>
  <c r="AE237" i="1"/>
  <c r="CR237" i="1" s="1"/>
  <c r="Q237" i="1" s="1"/>
  <c r="AF237" i="1"/>
  <c r="CT237" i="1" s="1"/>
  <c r="AG237" i="1"/>
  <c r="CU237" i="1" s="1"/>
  <c r="T237" i="1" s="1"/>
  <c r="AH237" i="1"/>
  <c r="CV237" i="1" s="1"/>
  <c r="U237" i="1" s="1"/>
  <c r="AI237" i="1"/>
  <c r="AJ237" i="1"/>
  <c r="CX237" i="1" s="1"/>
  <c r="W237" i="1" s="1"/>
  <c r="CW237" i="1"/>
  <c r="FR237" i="1"/>
  <c r="GL237" i="1"/>
  <c r="GN237" i="1"/>
  <c r="GO237" i="1"/>
  <c r="CC248" i="1" s="1"/>
  <c r="CC231" i="1" s="1"/>
  <c r="GV237" i="1"/>
  <c r="HC237" i="1" s="1"/>
  <c r="GX237" i="1" s="1"/>
  <c r="C238" i="1"/>
  <c r="D238" i="1"/>
  <c r="I238" i="1"/>
  <c r="AC238" i="1"/>
  <c r="AE238" i="1"/>
  <c r="AF238" i="1"/>
  <c r="CT238" i="1" s="1"/>
  <c r="S238" i="1" s="1"/>
  <c r="AG238" i="1"/>
  <c r="CU238" i="1" s="1"/>
  <c r="T238" i="1" s="1"/>
  <c r="AH238" i="1"/>
  <c r="CV238" i="1" s="1"/>
  <c r="U238" i="1" s="1"/>
  <c r="AI238" i="1"/>
  <c r="CW238" i="1" s="1"/>
  <c r="AJ238" i="1"/>
  <c r="CX238" i="1" s="1"/>
  <c r="W238" i="1" s="1"/>
  <c r="CR238" i="1"/>
  <c r="Q238" i="1" s="1"/>
  <c r="J247" i="5" s="1"/>
  <c r="I249" i="5" s="1"/>
  <c r="P249" i="5" s="1"/>
  <c r="FR238" i="1"/>
  <c r="GL238" i="1"/>
  <c r="GN238" i="1"/>
  <c r="GO238" i="1"/>
  <c r="GV238" i="1"/>
  <c r="HC238" i="1" s="1"/>
  <c r="GX238" i="1" s="1"/>
  <c r="C239" i="1"/>
  <c r="D239" i="1"/>
  <c r="AC239" i="1"/>
  <c r="AE239" i="1"/>
  <c r="AD239" i="1" s="1"/>
  <c r="AF239" i="1"/>
  <c r="AG239" i="1"/>
  <c r="CU239" i="1" s="1"/>
  <c r="T239" i="1" s="1"/>
  <c r="AH239" i="1"/>
  <c r="CV239" i="1" s="1"/>
  <c r="U239" i="1" s="1"/>
  <c r="AI239" i="1"/>
  <c r="CW239" i="1" s="1"/>
  <c r="V239" i="1" s="1"/>
  <c r="AJ239" i="1"/>
  <c r="CT239" i="1"/>
  <c r="S239" i="1" s="1"/>
  <c r="CX239" i="1"/>
  <c r="W239" i="1" s="1"/>
  <c r="FR239" i="1"/>
  <c r="GL239" i="1"/>
  <c r="GN239" i="1"/>
  <c r="GO239" i="1"/>
  <c r="GV239" i="1"/>
  <c r="GX239" i="1"/>
  <c r="HC239" i="1"/>
  <c r="C240" i="1"/>
  <c r="D240" i="1"/>
  <c r="AC240" i="1"/>
  <c r="AE240" i="1"/>
  <c r="AF240" i="1"/>
  <c r="CT240" i="1" s="1"/>
  <c r="S240" i="1" s="1"/>
  <c r="AG240" i="1"/>
  <c r="CU240" i="1" s="1"/>
  <c r="T240" i="1" s="1"/>
  <c r="AH240" i="1"/>
  <c r="AI240" i="1"/>
  <c r="CW240" i="1" s="1"/>
  <c r="V240" i="1" s="1"/>
  <c r="AJ240" i="1"/>
  <c r="CR240" i="1"/>
  <c r="Q240" i="1" s="1"/>
  <c r="J251" i="5" s="1"/>
  <c r="I253" i="5" s="1"/>
  <c r="CV240" i="1"/>
  <c r="U240" i="1" s="1"/>
  <c r="CX240" i="1"/>
  <c r="W240" i="1" s="1"/>
  <c r="FR240" i="1"/>
  <c r="GL240" i="1"/>
  <c r="GN240" i="1"/>
  <c r="GO240" i="1"/>
  <c r="GV240" i="1"/>
  <c r="HC240" i="1" s="1"/>
  <c r="GX240" i="1" s="1"/>
  <c r="I241" i="1"/>
  <c r="AC241" i="1"/>
  <c r="AD241" i="1"/>
  <c r="AB241" i="1" s="1"/>
  <c r="AE241" i="1"/>
  <c r="CR241" i="1" s="1"/>
  <c r="Q241" i="1" s="1"/>
  <c r="AF241" i="1"/>
  <c r="CT241" i="1" s="1"/>
  <c r="S241" i="1" s="1"/>
  <c r="AG241" i="1"/>
  <c r="CU241" i="1" s="1"/>
  <c r="T241" i="1" s="1"/>
  <c r="AH241" i="1"/>
  <c r="CV241" i="1" s="1"/>
  <c r="U241" i="1" s="1"/>
  <c r="AI241" i="1"/>
  <c r="AJ241" i="1"/>
  <c r="CX241" i="1" s="1"/>
  <c r="W241" i="1" s="1"/>
  <c r="CQ241" i="1"/>
  <c r="P241" i="1" s="1"/>
  <c r="CS241" i="1"/>
  <c r="R241" i="1" s="1"/>
  <c r="GK241" i="1" s="1"/>
  <c r="CW241" i="1"/>
  <c r="V241" i="1" s="1"/>
  <c r="FR241" i="1"/>
  <c r="GL241" i="1"/>
  <c r="GN241" i="1"/>
  <c r="GO241" i="1"/>
  <c r="GV241" i="1"/>
  <c r="HC241" i="1"/>
  <c r="GX241" i="1" s="1"/>
  <c r="I242" i="1"/>
  <c r="AC242" i="1"/>
  <c r="AD242" i="1"/>
  <c r="AB242" i="1" s="1"/>
  <c r="AE242" i="1"/>
  <c r="CR242" i="1" s="1"/>
  <c r="Q242" i="1" s="1"/>
  <c r="AF242" i="1"/>
  <c r="AG242" i="1"/>
  <c r="AH242" i="1"/>
  <c r="CV242" i="1" s="1"/>
  <c r="AI242" i="1"/>
  <c r="CW242" i="1" s="1"/>
  <c r="V242" i="1" s="1"/>
  <c r="AJ242" i="1"/>
  <c r="CX242" i="1" s="1"/>
  <c r="CQ242" i="1"/>
  <c r="CS242" i="1"/>
  <c r="CU242" i="1"/>
  <c r="FR242" i="1"/>
  <c r="GL242" i="1"/>
  <c r="GN242" i="1"/>
  <c r="GO242" i="1"/>
  <c r="GV242" i="1"/>
  <c r="HC242" i="1"/>
  <c r="GX242" i="1" s="1"/>
  <c r="C243" i="1"/>
  <c r="D243" i="1"/>
  <c r="I243" i="1"/>
  <c r="AC243" i="1"/>
  <c r="CQ243" i="1" s="1"/>
  <c r="P243" i="1" s="1"/>
  <c r="AE243" i="1"/>
  <c r="CS243" i="1" s="1"/>
  <c r="R243" i="1" s="1"/>
  <c r="GK243" i="1" s="1"/>
  <c r="AF243" i="1"/>
  <c r="CT243" i="1" s="1"/>
  <c r="AG243" i="1"/>
  <c r="AH243" i="1"/>
  <c r="CV243" i="1" s="1"/>
  <c r="AI243" i="1"/>
  <c r="AJ243" i="1"/>
  <c r="CX243" i="1" s="1"/>
  <c r="CR243" i="1"/>
  <c r="CU243" i="1"/>
  <c r="CW243" i="1"/>
  <c r="V243" i="1" s="1"/>
  <c r="FR243" i="1"/>
  <c r="GL243" i="1"/>
  <c r="GN243" i="1"/>
  <c r="GO243" i="1"/>
  <c r="GV243" i="1"/>
  <c r="HC243" i="1" s="1"/>
  <c r="GX243" i="1" s="1"/>
  <c r="C244" i="1"/>
  <c r="D244" i="1"/>
  <c r="I244" i="1"/>
  <c r="AC244" i="1"/>
  <c r="CQ244" i="1" s="1"/>
  <c r="P244" i="1" s="1"/>
  <c r="J261" i="5" s="1"/>
  <c r="AD244" i="1"/>
  <c r="AB244" i="1" s="1"/>
  <c r="AE244" i="1"/>
  <c r="U257" i="5" s="1"/>
  <c r="AF244" i="1"/>
  <c r="AG244" i="1"/>
  <c r="CU244" i="1" s="1"/>
  <c r="T244" i="1" s="1"/>
  <c r="AH244" i="1"/>
  <c r="CV244" i="1" s="1"/>
  <c r="U244" i="1" s="1"/>
  <c r="AI244" i="1"/>
  <c r="AJ244" i="1"/>
  <c r="CX244" i="1" s="1"/>
  <c r="W244" i="1" s="1"/>
  <c r="CR244" i="1"/>
  <c r="Q244" i="1" s="1"/>
  <c r="J259" i="5" s="1"/>
  <c r="CS244" i="1"/>
  <c r="CW244" i="1"/>
  <c r="V244" i="1" s="1"/>
  <c r="FR244" i="1"/>
  <c r="GL244" i="1"/>
  <c r="GN244" i="1"/>
  <c r="GO244" i="1"/>
  <c r="GV244" i="1"/>
  <c r="GX244" i="1"/>
  <c r="HC244" i="1"/>
  <c r="C245" i="1"/>
  <c r="D245" i="1"/>
  <c r="I245" i="1"/>
  <c r="AC245" i="1"/>
  <c r="AE245" i="1"/>
  <c r="CR245" i="1" s="1"/>
  <c r="Q245" i="1" s="1"/>
  <c r="AF245" i="1"/>
  <c r="CT245" i="1" s="1"/>
  <c r="AG245" i="1"/>
  <c r="AH245" i="1"/>
  <c r="CV245" i="1" s="1"/>
  <c r="AI245" i="1"/>
  <c r="CW245" i="1" s="1"/>
  <c r="V245" i="1" s="1"/>
  <c r="AJ245" i="1"/>
  <c r="CX245" i="1" s="1"/>
  <c r="CQ245" i="1"/>
  <c r="CU245" i="1"/>
  <c r="T245" i="1" s="1"/>
  <c r="FR245" i="1"/>
  <c r="GL245" i="1"/>
  <c r="GN245" i="1"/>
  <c r="GO245" i="1"/>
  <c r="GV245" i="1"/>
  <c r="HC245" i="1"/>
  <c r="GX245" i="1" s="1"/>
  <c r="C246" i="1"/>
  <c r="D246" i="1"/>
  <c r="I246" i="1"/>
  <c r="AC246" i="1"/>
  <c r="CQ246" i="1" s="1"/>
  <c r="P246" i="1" s="1"/>
  <c r="J269" i="5" s="1"/>
  <c r="AE246" i="1"/>
  <c r="U264" i="5" s="1"/>
  <c r="AF246" i="1"/>
  <c r="AG246" i="1"/>
  <c r="AH246" i="1"/>
  <c r="CV246" i="1" s="1"/>
  <c r="U246" i="1" s="1"/>
  <c r="K273" i="5" s="1"/>
  <c r="AI246" i="1"/>
  <c r="AJ246" i="1"/>
  <c r="CX246" i="1" s="1"/>
  <c r="CU246" i="1"/>
  <c r="T246" i="1" s="1"/>
  <c r="CW246" i="1"/>
  <c r="V246" i="1" s="1"/>
  <c r="FR246" i="1"/>
  <c r="GL246" i="1"/>
  <c r="GN246" i="1"/>
  <c r="FT248" i="1" s="1"/>
  <c r="FT231" i="1" s="1"/>
  <c r="GO246" i="1"/>
  <c r="GV246" i="1"/>
  <c r="HC246" i="1" s="1"/>
  <c r="GX246" i="1" s="1"/>
  <c r="B248" i="1"/>
  <c r="B231" i="1" s="1"/>
  <c r="C248" i="1"/>
  <c r="C231" i="1" s="1"/>
  <c r="D248" i="1"/>
  <c r="D231" i="1" s="1"/>
  <c r="F248" i="1"/>
  <c r="F231" i="1" s="1"/>
  <c r="G248" i="1"/>
  <c r="BX248" i="1"/>
  <c r="BX231" i="1" s="1"/>
  <c r="BZ248" i="1"/>
  <c r="BZ231" i="1" s="1"/>
  <c r="CK248" i="1"/>
  <c r="CK231" i="1" s="1"/>
  <c r="CL248" i="1"/>
  <c r="CL231" i="1" s="1"/>
  <c r="CM248" i="1"/>
  <c r="CM231" i="1" s="1"/>
  <c r="FP248" i="1"/>
  <c r="FP231" i="1" s="1"/>
  <c r="FU248" i="1"/>
  <c r="FU231" i="1" s="1"/>
  <c r="GC248" i="1"/>
  <c r="GC231" i="1" s="1"/>
  <c r="GD248" i="1"/>
  <c r="GD231" i="1" s="1"/>
  <c r="GE248" i="1"/>
  <c r="GE231" i="1" s="1"/>
  <c r="D278" i="1"/>
  <c r="E280" i="1"/>
  <c r="Z280" i="1"/>
  <c r="AA280" i="1"/>
  <c r="AM280" i="1"/>
  <c r="AN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R280" i="1"/>
  <c r="DS280" i="1"/>
  <c r="EE280" i="1"/>
  <c r="EF280" i="1"/>
  <c r="EW280" i="1"/>
  <c r="EX280" i="1"/>
  <c r="EY280" i="1"/>
  <c r="EZ280" i="1"/>
  <c r="FA280" i="1"/>
  <c r="FB280" i="1"/>
  <c r="FC280" i="1"/>
  <c r="FD280" i="1"/>
  <c r="FE280" i="1"/>
  <c r="FF280" i="1"/>
  <c r="FG280" i="1"/>
  <c r="FH280" i="1"/>
  <c r="FI280" i="1"/>
  <c r="FJ280" i="1"/>
  <c r="FK280" i="1"/>
  <c r="FL280" i="1"/>
  <c r="FM280" i="1"/>
  <c r="FN280" i="1"/>
  <c r="FO280" i="1"/>
  <c r="GF280" i="1"/>
  <c r="GG280" i="1"/>
  <c r="GH280" i="1"/>
  <c r="GI280" i="1"/>
  <c r="GJ280" i="1"/>
  <c r="GK280" i="1"/>
  <c r="GL280" i="1"/>
  <c r="GM280" i="1"/>
  <c r="GN280" i="1"/>
  <c r="GO280" i="1"/>
  <c r="GP280" i="1"/>
  <c r="GQ280" i="1"/>
  <c r="GR280" i="1"/>
  <c r="GS280" i="1"/>
  <c r="GT280" i="1"/>
  <c r="GU280" i="1"/>
  <c r="GV280" i="1"/>
  <c r="GW280" i="1"/>
  <c r="GX280" i="1"/>
  <c r="C282" i="1"/>
  <c r="D282" i="1"/>
  <c r="I282" i="1"/>
  <c r="AC282" i="1"/>
  <c r="CQ282" i="1" s="1"/>
  <c r="P282" i="1" s="1"/>
  <c r="AE282" i="1"/>
  <c r="CS282" i="1" s="1"/>
  <c r="R282" i="1" s="1"/>
  <c r="AF282" i="1"/>
  <c r="CT282" i="1" s="1"/>
  <c r="AG282" i="1"/>
  <c r="AH282" i="1"/>
  <c r="CV282" i="1" s="1"/>
  <c r="AI282" i="1"/>
  <c r="AJ282" i="1"/>
  <c r="CX282" i="1" s="1"/>
  <c r="CR282" i="1"/>
  <c r="CU282" i="1"/>
  <c r="CW282" i="1"/>
  <c r="V282" i="1" s="1"/>
  <c r="FR282" i="1"/>
  <c r="GL282" i="1"/>
  <c r="GN282" i="1"/>
  <c r="GO282" i="1"/>
  <c r="GV282" i="1"/>
  <c r="HC282" i="1" s="1"/>
  <c r="GX282" i="1" s="1"/>
  <c r="C283" i="1"/>
  <c r="D283" i="1"/>
  <c r="I283" i="1"/>
  <c r="AC283" i="1"/>
  <c r="CQ283" i="1" s="1"/>
  <c r="P283" i="1" s="1"/>
  <c r="J283" i="5" s="1"/>
  <c r="AD283" i="1"/>
  <c r="AB283" i="1" s="1"/>
  <c r="AE283" i="1"/>
  <c r="U280" i="5" s="1"/>
  <c r="AF283" i="1"/>
  <c r="AG283" i="1"/>
  <c r="CU283" i="1" s="1"/>
  <c r="T283" i="1" s="1"/>
  <c r="DY287" i="1" s="1"/>
  <c r="DY280" i="1" s="1"/>
  <c r="AH283" i="1"/>
  <c r="CV283" i="1" s="1"/>
  <c r="U283" i="1" s="1"/>
  <c r="K287" i="5" s="1"/>
  <c r="AI283" i="1"/>
  <c r="AJ283" i="1"/>
  <c r="CX283" i="1" s="1"/>
  <c r="W283" i="1" s="1"/>
  <c r="CR283" i="1"/>
  <c r="Q283" i="1" s="1"/>
  <c r="CS283" i="1"/>
  <c r="CW283" i="1"/>
  <c r="V283" i="1" s="1"/>
  <c r="FR283" i="1"/>
  <c r="FQ287" i="1" s="1"/>
  <c r="FQ280" i="1" s="1"/>
  <c r="GL283" i="1"/>
  <c r="GN283" i="1"/>
  <c r="GO283" i="1"/>
  <c r="GV283" i="1"/>
  <c r="GX283" i="1"/>
  <c r="GB287" i="1" s="1"/>
  <c r="GB280" i="1" s="1"/>
  <c r="HC283" i="1"/>
  <c r="AC284" i="1"/>
  <c r="AE284" i="1"/>
  <c r="CR284" i="1" s="1"/>
  <c r="AF284" i="1"/>
  <c r="CT284" i="1" s="1"/>
  <c r="AG284" i="1"/>
  <c r="AH284" i="1"/>
  <c r="CV284" i="1" s="1"/>
  <c r="AI284" i="1"/>
  <c r="CW284" i="1" s="1"/>
  <c r="AJ284" i="1"/>
  <c r="CX284" i="1" s="1"/>
  <c r="CQ284" i="1"/>
  <c r="CU284" i="1"/>
  <c r="FR284" i="1"/>
  <c r="BY287" i="1" s="1"/>
  <c r="GL284" i="1"/>
  <c r="GN284" i="1"/>
  <c r="CB287" i="1" s="1"/>
  <c r="GO284" i="1"/>
  <c r="GV284" i="1"/>
  <c r="HC284" i="1"/>
  <c r="I285" i="1"/>
  <c r="E284" i="5" s="1"/>
  <c r="AC285" i="1"/>
  <c r="CQ285" i="1" s="1"/>
  <c r="P285" i="1" s="1"/>
  <c r="AE285" i="1"/>
  <c r="U284" i="5" s="1"/>
  <c r="AF285" i="1"/>
  <c r="AG285" i="1"/>
  <c r="AH285" i="1"/>
  <c r="CV285" i="1" s="1"/>
  <c r="U285" i="1" s="1"/>
  <c r="DZ287" i="1" s="1"/>
  <c r="AI285" i="1"/>
  <c r="AJ285" i="1"/>
  <c r="CX285" i="1" s="1"/>
  <c r="CU285" i="1"/>
  <c r="T285" i="1" s="1"/>
  <c r="CW285" i="1"/>
  <c r="V285" i="1" s="1"/>
  <c r="FR285" i="1"/>
  <c r="GL285" i="1"/>
  <c r="FR287" i="1" s="1"/>
  <c r="FR280" i="1" s="1"/>
  <c r="GN285" i="1"/>
  <c r="GO285" i="1"/>
  <c r="GV285" i="1"/>
  <c r="HC285" i="1"/>
  <c r="GX285" i="1" s="1"/>
  <c r="B287" i="1"/>
  <c r="B280" i="1" s="1"/>
  <c r="C287" i="1"/>
  <c r="C280" i="1" s="1"/>
  <c r="D287" i="1"/>
  <c r="D280" i="1" s="1"/>
  <c r="F287" i="1"/>
  <c r="F280" i="1" s="1"/>
  <c r="G287" i="1"/>
  <c r="AT287" i="1"/>
  <c r="AT280" i="1" s="1"/>
  <c r="BX287" i="1"/>
  <c r="BZ287" i="1"/>
  <c r="CC287" i="1"/>
  <c r="CC280" i="1" s="1"/>
  <c r="CK287" i="1"/>
  <c r="CK280" i="1" s="1"/>
  <c r="CL287" i="1"/>
  <c r="CL280" i="1" s="1"/>
  <c r="CM287" i="1"/>
  <c r="CM280" i="1" s="1"/>
  <c r="FP287" i="1"/>
  <c r="FP280" i="1" s="1"/>
  <c r="FT287" i="1"/>
  <c r="FT280" i="1" s="1"/>
  <c r="FU287" i="1"/>
  <c r="FU280" i="1" s="1"/>
  <c r="GC287" i="1"/>
  <c r="GC280" i="1" s="1"/>
  <c r="GD287" i="1"/>
  <c r="GD280" i="1" s="1"/>
  <c r="GE287" i="1"/>
  <c r="GE280" i="1" s="1"/>
  <c r="B317" i="1"/>
  <c r="B156" i="1" s="1"/>
  <c r="C317" i="1"/>
  <c r="C156" i="1" s="1"/>
  <c r="D317" i="1"/>
  <c r="D156" i="1" s="1"/>
  <c r="F317" i="1"/>
  <c r="F156" i="1" s="1"/>
  <c r="G317" i="1"/>
  <c r="D347" i="1"/>
  <c r="E349" i="1"/>
  <c r="Z349" i="1"/>
  <c r="AA349" i="1"/>
  <c r="AM349" i="1"/>
  <c r="AN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R349" i="1"/>
  <c r="DS349" i="1"/>
  <c r="EE349" i="1"/>
  <c r="EF349" i="1"/>
  <c r="EW349" i="1"/>
  <c r="EX349" i="1"/>
  <c r="EY349" i="1"/>
  <c r="EZ349" i="1"/>
  <c r="FA349" i="1"/>
  <c r="FB349" i="1"/>
  <c r="FC349" i="1"/>
  <c r="FD349" i="1"/>
  <c r="FE349" i="1"/>
  <c r="FF349" i="1"/>
  <c r="FG349" i="1"/>
  <c r="FH349" i="1"/>
  <c r="FI349" i="1"/>
  <c r="FJ349" i="1"/>
  <c r="FK349" i="1"/>
  <c r="FL349" i="1"/>
  <c r="FM349" i="1"/>
  <c r="FN349" i="1"/>
  <c r="FO349" i="1"/>
  <c r="GF349" i="1"/>
  <c r="GG349" i="1"/>
  <c r="GH349" i="1"/>
  <c r="GI349" i="1"/>
  <c r="GJ349" i="1"/>
  <c r="GK349" i="1"/>
  <c r="GL349" i="1"/>
  <c r="GM349" i="1"/>
  <c r="GN349" i="1"/>
  <c r="GO349" i="1"/>
  <c r="GP349" i="1"/>
  <c r="GQ349" i="1"/>
  <c r="GR349" i="1"/>
  <c r="GS349" i="1"/>
  <c r="GT349" i="1"/>
  <c r="GU349" i="1"/>
  <c r="GV349" i="1"/>
  <c r="GW349" i="1"/>
  <c r="GX349" i="1"/>
  <c r="C351" i="1"/>
  <c r="D351" i="1"/>
  <c r="I351" i="1"/>
  <c r="AC351" i="1"/>
  <c r="CQ351" i="1" s="1"/>
  <c r="P351" i="1" s="1"/>
  <c r="AD351" i="1"/>
  <c r="AE351" i="1"/>
  <c r="AF351" i="1"/>
  <c r="CT351" i="1" s="1"/>
  <c r="S351" i="1" s="1"/>
  <c r="AG351" i="1"/>
  <c r="CU351" i="1" s="1"/>
  <c r="T351" i="1" s="1"/>
  <c r="AH351" i="1"/>
  <c r="CV351" i="1" s="1"/>
  <c r="U351" i="1" s="1"/>
  <c r="AI351" i="1"/>
  <c r="CW351" i="1" s="1"/>
  <c r="V351" i="1" s="1"/>
  <c r="AJ351" i="1"/>
  <c r="CX351" i="1" s="1"/>
  <c r="W351" i="1" s="1"/>
  <c r="CR351" i="1"/>
  <c r="Q351" i="1" s="1"/>
  <c r="CS351" i="1"/>
  <c r="R351" i="1" s="1"/>
  <c r="FR351" i="1"/>
  <c r="GL351" i="1"/>
  <c r="GN351" i="1"/>
  <c r="GO351" i="1"/>
  <c r="CC358" i="1" s="1"/>
  <c r="CC349" i="1" s="1"/>
  <c r="GV351" i="1"/>
  <c r="HC351" i="1"/>
  <c r="GX351" i="1" s="1"/>
  <c r="C352" i="1"/>
  <c r="D352" i="1"/>
  <c r="I352" i="1"/>
  <c r="AC352" i="1"/>
  <c r="AD352" i="1"/>
  <c r="AB352" i="1" s="1"/>
  <c r="AE352" i="1"/>
  <c r="U297" i="5" s="1"/>
  <c r="AF352" i="1"/>
  <c r="AG352" i="1"/>
  <c r="CU352" i="1" s="1"/>
  <c r="T352" i="1" s="1"/>
  <c r="AH352" i="1"/>
  <c r="CV352" i="1" s="1"/>
  <c r="U352" i="1" s="1"/>
  <c r="K303" i="5" s="1"/>
  <c r="AI352" i="1"/>
  <c r="CW352" i="1" s="1"/>
  <c r="V352" i="1" s="1"/>
  <c r="AJ352" i="1"/>
  <c r="CX352" i="1" s="1"/>
  <c r="W352" i="1" s="1"/>
  <c r="CQ352" i="1"/>
  <c r="P352" i="1" s="1"/>
  <c r="J300" i="5" s="1"/>
  <c r="CS352" i="1"/>
  <c r="FR352" i="1"/>
  <c r="FQ358" i="1" s="1"/>
  <c r="GL352" i="1"/>
  <c r="FR358" i="1" s="1"/>
  <c r="FR349" i="1" s="1"/>
  <c r="GN352" i="1"/>
  <c r="GO352" i="1"/>
  <c r="FU358" i="1" s="1"/>
  <c r="FU349" i="1" s="1"/>
  <c r="GV352" i="1"/>
  <c r="HC352" i="1"/>
  <c r="GX352" i="1" s="1"/>
  <c r="C353" i="1"/>
  <c r="D353" i="1"/>
  <c r="AC353" i="1"/>
  <c r="AE353" i="1"/>
  <c r="AD353" i="1" s="1"/>
  <c r="AF353" i="1"/>
  <c r="CT353" i="1" s="1"/>
  <c r="S353" i="1" s="1"/>
  <c r="AG353" i="1"/>
  <c r="CU353" i="1" s="1"/>
  <c r="T353" i="1" s="1"/>
  <c r="AH353" i="1"/>
  <c r="AI353" i="1"/>
  <c r="CW353" i="1" s="1"/>
  <c r="V353" i="1" s="1"/>
  <c r="AJ353" i="1"/>
  <c r="CR353" i="1"/>
  <c r="Q353" i="1" s="1"/>
  <c r="CV353" i="1"/>
  <c r="U353" i="1" s="1"/>
  <c r="CX353" i="1"/>
  <c r="W353" i="1" s="1"/>
  <c r="FR353" i="1"/>
  <c r="GL353" i="1"/>
  <c r="GN353" i="1"/>
  <c r="GO353" i="1"/>
  <c r="GV353" i="1"/>
  <c r="HC353" i="1" s="1"/>
  <c r="GX353" i="1" s="1"/>
  <c r="CJ358" i="1" s="1"/>
  <c r="C354" i="1"/>
  <c r="D354" i="1"/>
  <c r="AC354" i="1"/>
  <c r="CQ354" i="1" s="1"/>
  <c r="P354" i="1" s="1"/>
  <c r="AE354" i="1"/>
  <c r="U305" i="5" s="1"/>
  <c r="AF354" i="1"/>
  <c r="AG354" i="1"/>
  <c r="AH354" i="1"/>
  <c r="CV354" i="1" s="1"/>
  <c r="U354" i="1" s="1"/>
  <c r="K313" i="5" s="1"/>
  <c r="AI354" i="1"/>
  <c r="AJ354" i="1"/>
  <c r="CX354" i="1" s="1"/>
  <c r="W354" i="1" s="1"/>
  <c r="CU354" i="1"/>
  <c r="T354" i="1" s="1"/>
  <c r="CW354" i="1"/>
  <c r="V354" i="1" s="1"/>
  <c r="FR354" i="1"/>
  <c r="GL354" i="1"/>
  <c r="GN354" i="1"/>
  <c r="FT358" i="1" s="1"/>
  <c r="FT349" i="1" s="1"/>
  <c r="GO354" i="1"/>
  <c r="GV354" i="1"/>
  <c r="HC354" i="1" s="1"/>
  <c r="GX354" i="1" s="1"/>
  <c r="C355" i="1"/>
  <c r="D355" i="1"/>
  <c r="I355" i="1"/>
  <c r="AC355" i="1"/>
  <c r="CQ355" i="1" s="1"/>
  <c r="P355" i="1" s="1"/>
  <c r="AD355" i="1"/>
  <c r="AE355" i="1"/>
  <c r="AF355" i="1"/>
  <c r="CT355" i="1" s="1"/>
  <c r="S355" i="1" s="1"/>
  <c r="AG355" i="1"/>
  <c r="CU355" i="1" s="1"/>
  <c r="T355" i="1" s="1"/>
  <c r="AH355" i="1"/>
  <c r="CV355" i="1" s="1"/>
  <c r="AI355" i="1"/>
  <c r="CW355" i="1" s="1"/>
  <c r="V355" i="1" s="1"/>
  <c r="AJ355" i="1"/>
  <c r="CX355" i="1" s="1"/>
  <c r="W355" i="1" s="1"/>
  <c r="CR355" i="1"/>
  <c r="Q355" i="1" s="1"/>
  <c r="CS355" i="1"/>
  <c r="R355" i="1" s="1"/>
  <c r="GK355" i="1" s="1"/>
  <c r="FR355" i="1"/>
  <c r="GL355" i="1"/>
  <c r="GN355" i="1"/>
  <c r="CB358" i="1" s="1"/>
  <c r="GO355" i="1"/>
  <c r="GV355" i="1"/>
  <c r="GX355" i="1"/>
  <c r="HC355" i="1"/>
  <c r="C356" i="1"/>
  <c r="D356" i="1"/>
  <c r="I356" i="1"/>
  <c r="AC356" i="1"/>
  <c r="AE356" i="1"/>
  <c r="U315" i="5" s="1"/>
  <c r="AF356" i="1"/>
  <c r="AG356" i="1"/>
  <c r="CU356" i="1" s="1"/>
  <c r="T356" i="1" s="1"/>
  <c r="AH356" i="1"/>
  <c r="CV356" i="1" s="1"/>
  <c r="U356" i="1" s="1"/>
  <c r="K321" i="5" s="1"/>
  <c r="AI356" i="1"/>
  <c r="AJ356" i="1"/>
  <c r="CX356" i="1" s="1"/>
  <c r="W356" i="1" s="1"/>
  <c r="CQ356" i="1"/>
  <c r="CW356" i="1"/>
  <c r="FR356" i="1"/>
  <c r="GL356" i="1"/>
  <c r="GN356" i="1"/>
  <c r="GO356" i="1"/>
  <c r="GV356" i="1"/>
  <c r="HC356" i="1" s="1"/>
  <c r="GX356" i="1" s="1"/>
  <c r="B358" i="1"/>
  <c r="B349" i="1" s="1"/>
  <c r="C358" i="1"/>
  <c r="C349" i="1" s="1"/>
  <c r="D358" i="1"/>
  <c r="D349" i="1" s="1"/>
  <c r="F358" i="1"/>
  <c r="F349" i="1" s="1"/>
  <c r="G358" i="1"/>
  <c r="BX358" i="1"/>
  <c r="BX349" i="1" s="1"/>
  <c r="BY358" i="1"/>
  <c r="BY349" i="1" s="1"/>
  <c r="CK358" i="1"/>
  <c r="CK349" i="1" s="1"/>
  <c r="CL358" i="1"/>
  <c r="CL349" i="1" s="1"/>
  <c r="CM358" i="1"/>
  <c r="CM349" i="1" s="1"/>
  <c r="FP358" i="1"/>
  <c r="FP349" i="1" s="1"/>
  <c r="GC358" i="1"/>
  <c r="GC349" i="1" s="1"/>
  <c r="GD358" i="1"/>
  <c r="GD349" i="1" s="1"/>
  <c r="GE358" i="1"/>
  <c r="GE349" i="1" s="1"/>
  <c r="D388" i="1"/>
  <c r="E390" i="1"/>
  <c r="Z390" i="1"/>
  <c r="AA390" i="1"/>
  <c r="AM390" i="1"/>
  <c r="AN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DC390" i="1"/>
  <c r="DD390" i="1"/>
  <c r="DE390" i="1"/>
  <c r="DF390" i="1"/>
  <c r="DR390" i="1"/>
  <c r="DS390" i="1"/>
  <c r="EE390" i="1"/>
  <c r="EF390" i="1"/>
  <c r="EW390" i="1"/>
  <c r="EX390" i="1"/>
  <c r="EY390" i="1"/>
  <c r="EZ390" i="1"/>
  <c r="FA390" i="1"/>
  <c r="FB390" i="1"/>
  <c r="FC390" i="1"/>
  <c r="FD390" i="1"/>
  <c r="FE390" i="1"/>
  <c r="FF390" i="1"/>
  <c r="FG390" i="1"/>
  <c r="FH390" i="1"/>
  <c r="FI390" i="1"/>
  <c r="FJ390" i="1"/>
  <c r="FK390" i="1"/>
  <c r="FL390" i="1"/>
  <c r="FM390" i="1"/>
  <c r="FN390" i="1"/>
  <c r="FO390" i="1"/>
  <c r="GF390" i="1"/>
  <c r="GG390" i="1"/>
  <c r="GH390" i="1"/>
  <c r="GI390" i="1"/>
  <c r="GJ390" i="1"/>
  <c r="GK390" i="1"/>
  <c r="GL390" i="1"/>
  <c r="GM390" i="1"/>
  <c r="GN390" i="1"/>
  <c r="GO390" i="1"/>
  <c r="GP390" i="1"/>
  <c r="GQ390" i="1"/>
  <c r="GR390" i="1"/>
  <c r="GS390" i="1"/>
  <c r="GT390" i="1"/>
  <c r="GU390" i="1"/>
  <c r="GV390" i="1"/>
  <c r="GW390" i="1"/>
  <c r="GX390" i="1"/>
  <c r="C392" i="1"/>
  <c r="D392" i="1"/>
  <c r="I392" i="1"/>
  <c r="AC392" i="1"/>
  <c r="AE392" i="1"/>
  <c r="CR392" i="1" s="1"/>
  <c r="Q392" i="1" s="1"/>
  <c r="AF392" i="1"/>
  <c r="CT392" i="1" s="1"/>
  <c r="S392" i="1" s="1"/>
  <c r="AG392" i="1"/>
  <c r="AH392" i="1"/>
  <c r="CV392" i="1" s="1"/>
  <c r="U392" i="1" s="1"/>
  <c r="AI392" i="1"/>
  <c r="CW392" i="1" s="1"/>
  <c r="V392" i="1" s="1"/>
  <c r="AJ392" i="1"/>
  <c r="CX392" i="1" s="1"/>
  <c r="CQ392" i="1"/>
  <c r="P392" i="1" s="1"/>
  <c r="CU392" i="1"/>
  <c r="T392" i="1" s="1"/>
  <c r="FR392" i="1"/>
  <c r="GL392" i="1"/>
  <c r="GN392" i="1"/>
  <c r="GO392" i="1"/>
  <c r="GV392" i="1"/>
  <c r="HC392" i="1" s="1"/>
  <c r="GX392" i="1" s="1"/>
  <c r="C393" i="1"/>
  <c r="D393" i="1"/>
  <c r="I393" i="1"/>
  <c r="AC393" i="1"/>
  <c r="CQ393" i="1" s="1"/>
  <c r="P393" i="1" s="1"/>
  <c r="J333" i="5" s="1"/>
  <c r="AD393" i="1"/>
  <c r="AE393" i="1"/>
  <c r="U328" i="5" s="1"/>
  <c r="AF393" i="1"/>
  <c r="AG393" i="1"/>
  <c r="CU393" i="1" s="1"/>
  <c r="T393" i="1" s="1"/>
  <c r="AH393" i="1"/>
  <c r="CV393" i="1" s="1"/>
  <c r="U393" i="1" s="1"/>
  <c r="K337" i="5" s="1"/>
  <c r="AI393" i="1"/>
  <c r="CW393" i="1" s="1"/>
  <c r="V393" i="1" s="1"/>
  <c r="AJ393" i="1"/>
  <c r="CX393" i="1" s="1"/>
  <c r="W393" i="1" s="1"/>
  <c r="CR393" i="1"/>
  <c r="Q393" i="1" s="1"/>
  <c r="J331" i="5" s="1"/>
  <c r="FR393" i="1"/>
  <c r="FQ401" i="1" s="1"/>
  <c r="GL393" i="1"/>
  <c r="GN393" i="1"/>
  <c r="GO393" i="1"/>
  <c r="FU401" i="1" s="1"/>
  <c r="GV393" i="1"/>
  <c r="HC393" i="1"/>
  <c r="GX393" i="1" s="1"/>
  <c r="C394" i="1"/>
  <c r="D394" i="1"/>
  <c r="I394" i="1"/>
  <c r="AC394" i="1"/>
  <c r="AD394" i="1"/>
  <c r="AB394" i="1" s="1"/>
  <c r="AE394" i="1"/>
  <c r="CR394" i="1" s="1"/>
  <c r="Q394" i="1" s="1"/>
  <c r="AF394" i="1"/>
  <c r="CT394" i="1" s="1"/>
  <c r="S394" i="1" s="1"/>
  <c r="AG394" i="1"/>
  <c r="CU394" i="1" s="1"/>
  <c r="T394" i="1" s="1"/>
  <c r="AH394" i="1"/>
  <c r="CV394" i="1" s="1"/>
  <c r="U394" i="1" s="1"/>
  <c r="AI394" i="1"/>
  <c r="CW394" i="1" s="1"/>
  <c r="V394" i="1" s="1"/>
  <c r="AJ394" i="1"/>
  <c r="CX394" i="1" s="1"/>
  <c r="W394" i="1" s="1"/>
  <c r="CQ394" i="1"/>
  <c r="P394" i="1" s="1"/>
  <c r="CS394" i="1"/>
  <c r="R394" i="1" s="1"/>
  <c r="GK394" i="1" s="1"/>
  <c r="FR394" i="1"/>
  <c r="BY401" i="1" s="1"/>
  <c r="BY390" i="1" s="1"/>
  <c r="GL394" i="1"/>
  <c r="GN394" i="1"/>
  <c r="GO394" i="1"/>
  <c r="GV394" i="1"/>
  <c r="HC394" i="1"/>
  <c r="GX394" i="1" s="1"/>
  <c r="C395" i="1"/>
  <c r="D395" i="1"/>
  <c r="I395" i="1"/>
  <c r="AC395" i="1"/>
  <c r="AE395" i="1"/>
  <c r="CS395" i="1" s="1"/>
  <c r="AF395" i="1"/>
  <c r="AG395" i="1"/>
  <c r="AH395" i="1"/>
  <c r="CV395" i="1" s="1"/>
  <c r="AI395" i="1"/>
  <c r="CW395" i="1" s="1"/>
  <c r="V395" i="1" s="1"/>
  <c r="AJ395" i="1"/>
  <c r="CX395" i="1" s="1"/>
  <c r="CQ395" i="1"/>
  <c r="P395" i="1" s="1"/>
  <c r="CR395" i="1"/>
  <c r="Q395" i="1" s="1"/>
  <c r="CU395" i="1"/>
  <c r="T395" i="1" s="1"/>
  <c r="FR395" i="1"/>
  <c r="GL395" i="1"/>
  <c r="GN395" i="1"/>
  <c r="GO395" i="1"/>
  <c r="GV395" i="1"/>
  <c r="HC395" i="1" s="1"/>
  <c r="GX395" i="1" s="1"/>
  <c r="C396" i="1"/>
  <c r="D396" i="1"/>
  <c r="I396" i="1"/>
  <c r="AC396" i="1"/>
  <c r="CQ396" i="1" s="1"/>
  <c r="P396" i="1" s="1"/>
  <c r="AD396" i="1"/>
  <c r="AE396" i="1"/>
  <c r="AF396" i="1"/>
  <c r="CT396" i="1" s="1"/>
  <c r="S396" i="1" s="1"/>
  <c r="AG396" i="1"/>
  <c r="CU396" i="1" s="1"/>
  <c r="T396" i="1" s="1"/>
  <c r="AH396" i="1"/>
  <c r="CV396" i="1" s="1"/>
  <c r="U396" i="1" s="1"/>
  <c r="AI396" i="1"/>
  <c r="AJ396" i="1"/>
  <c r="CX396" i="1" s="1"/>
  <c r="W396" i="1" s="1"/>
  <c r="CR396" i="1"/>
  <c r="Q396" i="1" s="1"/>
  <c r="CS396" i="1"/>
  <c r="R396" i="1" s="1"/>
  <c r="GK396" i="1" s="1"/>
  <c r="CW396" i="1"/>
  <c r="V396" i="1" s="1"/>
  <c r="FR396" i="1"/>
  <c r="GL396" i="1"/>
  <c r="GN396" i="1"/>
  <c r="GO396" i="1"/>
  <c r="GV396" i="1"/>
  <c r="HC396" i="1"/>
  <c r="GX396" i="1" s="1"/>
  <c r="C397" i="1"/>
  <c r="D397" i="1"/>
  <c r="I397" i="1"/>
  <c r="AC397" i="1"/>
  <c r="AD397" i="1"/>
  <c r="AB397" i="1" s="1"/>
  <c r="AE397" i="1"/>
  <c r="CR397" i="1" s="1"/>
  <c r="Q397" i="1" s="1"/>
  <c r="AF397" i="1"/>
  <c r="AG397" i="1"/>
  <c r="AH397" i="1"/>
  <c r="CV397" i="1" s="1"/>
  <c r="AI397" i="1"/>
  <c r="CW397" i="1" s="1"/>
  <c r="V397" i="1" s="1"/>
  <c r="AJ397" i="1"/>
  <c r="CX397" i="1" s="1"/>
  <c r="CQ397" i="1"/>
  <c r="CS397" i="1"/>
  <c r="CU397" i="1"/>
  <c r="FR397" i="1"/>
  <c r="GL397" i="1"/>
  <c r="GN397" i="1"/>
  <c r="GO397" i="1"/>
  <c r="GV397" i="1"/>
  <c r="HC397" i="1"/>
  <c r="GX397" i="1" s="1"/>
  <c r="C398" i="1"/>
  <c r="D398" i="1"/>
  <c r="I398" i="1"/>
  <c r="AC398" i="1"/>
  <c r="CQ398" i="1" s="1"/>
  <c r="P398" i="1" s="1"/>
  <c r="AE398" i="1"/>
  <c r="CS398" i="1" s="1"/>
  <c r="R398" i="1" s="1"/>
  <c r="GK398" i="1" s="1"/>
  <c r="AF398" i="1"/>
  <c r="CT398" i="1" s="1"/>
  <c r="AG398" i="1"/>
  <c r="AH398" i="1"/>
  <c r="CV398" i="1" s="1"/>
  <c r="AI398" i="1"/>
  <c r="AJ398" i="1"/>
  <c r="CX398" i="1" s="1"/>
  <c r="CR398" i="1"/>
  <c r="CU398" i="1"/>
  <c r="CW398" i="1"/>
  <c r="V398" i="1" s="1"/>
  <c r="FR398" i="1"/>
  <c r="GL398" i="1"/>
  <c r="GN398" i="1"/>
  <c r="GO398" i="1"/>
  <c r="GV398" i="1"/>
  <c r="HC398" i="1" s="1"/>
  <c r="GX398" i="1" s="1"/>
  <c r="C399" i="1"/>
  <c r="D399" i="1"/>
  <c r="I399" i="1"/>
  <c r="AC399" i="1"/>
  <c r="CQ399" i="1" s="1"/>
  <c r="P399" i="1" s="1"/>
  <c r="AD399" i="1"/>
  <c r="AB399" i="1" s="1"/>
  <c r="AE399" i="1"/>
  <c r="U355" i="5" s="1"/>
  <c r="AF399" i="1"/>
  <c r="AG399" i="1"/>
  <c r="CU399" i="1" s="1"/>
  <c r="T399" i="1" s="1"/>
  <c r="AH399" i="1"/>
  <c r="CV399" i="1" s="1"/>
  <c r="U399" i="1" s="1"/>
  <c r="K361" i="5" s="1"/>
  <c r="AI399" i="1"/>
  <c r="AJ399" i="1"/>
  <c r="CX399" i="1" s="1"/>
  <c r="W399" i="1" s="1"/>
  <c r="CR399" i="1"/>
  <c r="Q399" i="1" s="1"/>
  <c r="CS399" i="1"/>
  <c r="CW399" i="1"/>
  <c r="V399" i="1" s="1"/>
  <c r="FR399" i="1"/>
  <c r="GL399" i="1"/>
  <c r="GN399" i="1"/>
  <c r="FT401" i="1" s="1"/>
  <c r="GO399" i="1"/>
  <c r="GV399" i="1"/>
  <c r="GX399" i="1"/>
  <c r="HC399" i="1"/>
  <c r="B401" i="1"/>
  <c r="B390" i="1" s="1"/>
  <c r="C401" i="1"/>
  <c r="C390" i="1" s="1"/>
  <c r="D401" i="1"/>
  <c r="D390" i="1" s="1"/>
  <c r="F401" i="1"/>
  <c r="F390" i="1" s="1"/>
  <c r="G401" i="1"/>
  <c r="BX401" i="1"/>
  <c r="BX390" i="1" s="1"/>
  <c r="CC401" i="1"/>
  <c r="CC390" i="1" s="1"/>
  <c r="CK401" i="1"/>
  <c r="CK390" i="1" s="1"/>
  <c r="CL401" i="1"/>
  <c r="CL390" i="1" s="1"/>
  <c r="CM401" i="1"/>
  <c r="CM390" i="1" s="1"/>
  <c r="FP401" i="1"/>
  <c r="FP390" i="1" s="1"/>
  <c r="GC401" i="1"/>
  <c r="GC390" i="1" s="1"/>
  <c r="GD401" i="1"/>
  <c r="GD390" i="1" s="1"/>
  <c r="GE401" i="1"/>
  <c r="GE390" i="1" s="1"/>
  <c r="B431" i="1"/>
  <c r="B22" i="1" s="1"/>
  <c r="C431" i="1"/>
  <c r="C22" i="1" s="1"/>
  <c r="D431" i="1"/>
  <c r="D22" i="1" s="1"/>
  <c r="F431" i="1"/>
  <c r="F22" i="1" s="1"/>
  <c r="G431" i="1"/>
  <c r="B461" i="1"/>
  <c r="B18" i="1" s="1"/>
  <c r="C461" i="1"/>
  <c r="C18" i="1" s="1"/>
  <c r="D461" i="1"/>
  <c r="D18" i="1" s="1"/>
  <c r="F461" i="1"/>
  <c r="F18" i="1" s="1"/>
  <c r="G461" i="1"/>
  <c r="J309" i="5" l="1"/>
  <c r="BZ160" i="1"/>
  <c r="CG199" i="1"/>
  <c r="CG160" i="1" s="1"/>
  <c r="FQ349" i="1"/>
  <c r="GA358" i="1"/>
  <c r="GA349" i="1" s="1"/>
  <c r="EB287" i="1"/>
  <c r="V180" i="1"/>
  <c r="FQ87" i="1"/>
  <c r="GA94" i="1"/>
  <c r="GA87" i="1" s="1"/>
  <c r="BY160" i="1"/>
  <c r="CI199" i="1"/>
  <c r="CI160" i="1" s="1"/>
  <c r="FQ231" i="1"/>
  <c r="GA248" i="1"/>
  <c r="GA231" i="1" s="1"/>
  <c r="CY32" i="1"/>
  <c r="X32" i="1" s="1"/>
  <c r="CZ32" i="1"/>
  <c r="Y32" i="1" s="1"/>
  <c r="J358" i="5"/>
  <c r="CJ248" i="1"/>
  <c r="R395" i="1"/>
  <c r="GK395" i="1" s="1"/>
  <c r="V339" i="5"/>
  <c r="GB358" i="1"/>
  <c r="GB349" i="1" s="1"/>
  <c r="BY280" i="1"/>
  <c r="AP287" i="1"/>
  <c r="FQ160" i="1"/>
  <c r="GA199" i="1"/>
  <c r="GA160" i="1" s="1"/>
  <c r="CJ401" i="1"/>
  <c r="FU390" i="1"/>
  <c r="EL401" i="1"/>
  <c r="DZ280" i="1"/>
  <c r="DM287" i="1"/>
  <c r="DM280" i="1" s="1"/>
  <c r="GX190" i="1"/>
  <c r="GB248" i="1"/>
  <c r="GB231" i="1" s="1"/>
  <c r="T180" i="1"/>
  <c r="BY231" i="1"/>
  <c r="CI248" i="1"/>
  <c r="CI231" i="1" s="1"/>
  <c r="BY30" i="1"/>
  <c r="CI55" i="1"/>
  <c r="CI30" i="1" s="1"/>
  <c r="FQ390" i="1"/>
  <c r="EH401" i="1"/>
  <c r="EH390" i="1" s="1"/>
  <c r="Q180" i="1"/>
  <c r="T397" i="1"/>
  <c r="I53" i="1"/>
  <c r="O40" i="8"/>
  <c r="M40" i="8"/>
  <c r="T282" i="1"/>
  <c r="AD245" i="1"/>
  <c r="AB245" i="1" s="1"/>
  <c r="P160" i="5"/>
  <c r="K160" i="5"/>
  <c r="CT399" i="1"/>
  <c r="S399" i="1" s="1"/>
  <c r="J357" i="5" s="1"/>
  <c r="S355" i="5"/>
  <c r="Q355" i="5"/>
  <c r="ET401" i="1"/>
  <c r="ET390" i="1" s="1"/>
  <c r="FR401" i="1"/>
  <c r="GA401" i="1" s="1"/>
  <c r="AD398" i="1"/>
  <c r="AB398" i="1" s="1"/>
  <c r="W392" i="1"/>
  <c r="U355" i="1"/>
  <c r="CR352" i="1"/>
  <c r="Q352" i="1" s="1"/>
  <c r="AD282" i="1"/>
  <c r="AB282" i="1" s="1"/>
  <c r="FY248" i="1"/>
  <c r="FY231" i="1" s="1"/>
  <c r="S245" i="1"/>
  <c r="AF248" i="1" s="1"/>
  <c r="AD243" i="1"/>
  <c r="AB243" i="1" s="1"/>
  <c r="N76" i="8"/>
  <c r="K76" i="8"/>
  <c r="U236" i="1"/>
  <c r="K243" i="5" s="1"/>
  <c r="CT234" i="1"/>
  <c r="S234" i="1" s="1"/>
  <c r="J233" i="5" s="1"/>
  <c r="S231" i="5"/>
  <c r="Q231" i="5"/>
  <c r="N59" i="8"/>
  <c r="K59" i="8"/>
  <c r="I180" i="1"/>
  <c r="CR179" i="1"/>
  <c r="Q179" i="1" s="1"/>
  <c r="J189" i="5" s="1"/>
  <c r="I58" i="8"/>
  <c r="E186" i="5"/>
  <c r="I57" i="8"/>
  <c r="C187" i="5"/>
  <c r="CS178" i="1"/>
  <c r="R178" i="1" s="1"/>
  <c r="GK178" i="1" s="1"/>
  <c r="CR177" i="1"/>
  <c r="Q177" i="1" s="1"/>
  <c r="J178" i="5" s="1"/>
  <c r="W175" i="1"/>
  <c r="CS170" i="1"/>
  <c r="R170" i="1" s="1"/>
  <c r="CR169" i="1"/>
  <c r="Q169" i="1" s="1"/>
  <c r="J154" i="5" s="1"/>
  <c r="I156" i="5" s="1"/>
  <c r="P156" i="5" s="1"/>
  <c r="W168" i="1"/>
  <c r="N31" i="8"/>
  <c r="K31" i="8"/>
  <c r="W48" i="1"/>
  <c r="J77" i="5"/>
  <c r="N13" i="8"/>
  <c r="K13" i="8"/>
  <c r="CQ43" i="1"/>
  <c r="P43" i="1" s="1"/>
  <c r="J69" i="5" s="1"/>
  <c r="I71" i="5" s="1"/>
  <c r="P71" i="5" s="1"/>
  <c r="O69" i="8"/>
  <c r="M69" i="8"/>
  <c r="M60" i="8"/>
  <c r="O60" i="8"/>
  <c r="O58" i="8"/>
  <c r="M58" i="8"/>
  <c r="O54" i="8"/>
  <c r="M54" i="8"/>
  <c r="O16" i="8"/>
  <c r="M16" i="8"/>
  <c r="CT285" i="1"/>
  <c r="S285" i="1" s="1"/>
  <c r="Q284" i="5"/>
  <c r="S284" i="5"/>
  <c r="BY87" i="1"/>
  <c r="CI94" i="1"/>
  <c r="CI87" i="1" s="1"/>
  <c r="O63" i="8"/>
  <c r="M63" i="8"/>
  <c r="T398" i="1"/>
  <c r="AD284" i="1"/>
  <c r="AB284" i="1" s="1"/>
  <c r="AD234" i="1"/>
  <c r="AB234" i="1" s="1"/>
  <c r="O92" i="8"/>
  <c r="M92" i="8"/>
  <c r="O52" i="8"/>
  <c r="M52" i="8"/>
  <c r="M29" i="8"/>
  <c r="O29" i="8"/>
  <c r="I106" i="8"/>
  <c r="I107" i="8"/>
  <c r="E355" i="5"/>
  <c r="C356" i="5"/>
  <c r="W395" i="1"/>
  <c r="EB401" i="1" s="1"/>
  <c r="CT356" i="1"/>
  <c r="S356" i="1" s="1"/>
  <c r="J317" i="5" s="1"/>
  <c r="S315" i="5"/>
  <c r="Q315" i="5"/>
  <c r="BZ358" i="1"/>
  <c r="AD354" i="1"/>
  <c r="AB354" i="1" s="1"/>
  <c r="G280" i="1"/>
  <c r="A290" i="5"/>
  <c r="AD285" i="1"/>
  <c r="AB285" i="1" s="1"/>
  <c r="I87" i="8"/>
  <c r="I88" i="8"/>
  <c r="C281" i="5"/>
  <c r="E280" i="5"/>
  <c r="AD246" i="1"/>
  <c r="AB246" i="1" s="1"/>
  <c r="I78" i="8"/>
  <c r="I77" i="8"/>
  <c r="C258" i="5"/>
  <c r="E257" i="5"/>
  <c r="AD240" i="1"/>
  <c r="U250" i="5"/>
  <c r="V238" i="1"/>
  <c r="EA248" i="1" s="1"/>
  <c r="S237" i="1"/>
  <c r="U238" i="5"/>
  <c r="AD235" i="1"/>
  <c r="AB235" i="1" s="1"/>
  <c r="FY199" i="1"/>
  <c r="FY160" i="1" s="1"/>
  <c r="AD197" i="1"/>
  <c r="P72" i="8"/>
  <c r="S72" i="8"/>
  <c r="U220" i="5"/>
  <c r="CR196" i="1"/>
  <c r="AD195" i="1"/>
  <c r="U219" i="5"/>
  <c r="CR194" i="1"/>
  <c r="Q194" i="1" s="1"/>
  <c r="AD193" i="1"/>
  <c r="U213" i="5"/>
  <c r="V191" i="1"/>
  <c r="I190" i="1"/>
  <c r="V189" i="1"/>
  <c r="I188" i="1"/>
  <c r="I186" i="1"/>
  <c r="W178" i="1"/>
  <c r="S174" i="1"/>
  <c r="P41" i="8"/>
  <c r="S41" i="8"/>
  <c r="U161" i="5"/>
  <c r="AD163" i="1"/>
  <c r="U128" i="5"/>
  <c r="GX91" i="1"/>
  <c r="CJ94" i="1" s="1"/>
  <c r="CJ87" i="1" s="1"/>
  <c r="T90" i="1"/>
  <c r="GX51" i="1"/>
  <c r="T51" i="1"/>
  <c r="AD46" i="1"/>
  <c r="CR46" i="1"/>
  <c r="Q46" i="1" s="1"/>
  <c r="CR44" i="1"/>
  <c r="Q44" i="1" s="1"/>
  <c r="CS44" i="1"/>
  <c r="R44" i="1" s="1"/>
  <c r="GK44" i="1" s="1"/>
  <c r="AD40" i="1"/>
  <c r="CR40" i="1"/>
  <c r="Q40" i="1" s="1"/>
  <c r="O90" i="8"/>
  <c r="M90" i="8"/>
  <c r="O85" i="8"/>
  <c r="M85" i="8"/>
  <c r="O61" i="8"/>
  <c r="M61" i="8"/>
  <c r="O44" i="8"/>
  <c r="M44" i="8"/>
  <c r="CT354" i="1"/>
  <c r="S354" i="1" s="1"/>
  <c r="J306" i="5" s="1"/>
  <c r="S305" i="5"/>
  <c r="Q305" i="5"/>
  <c r="I76" i="8"/>
  <c r="C255" i="5"/>
  <c r="E254" i="5"/>
  <c r="O46" i="8"/>
  <c r="M46" i="8"/>
  <c r="S220" i="5"/>
  <c r="Q220" i="5"/>
  <c r="AB236" i="1"/>
  <c r="CX162" i="3"/>
  <c r="C232" i="5"/>
  <c r="E231" i="5"/>
  <c r="AB233" i="1"/>
  <c r="N72" i="8"/>
  <c r="K72" i="8"/>
  <c r="S192" i="1"/>
  <c r="W190" i="1"/>
  <c r="W188" i="1"/>
  <c r="W186" i="1"/>
  <c r="S183" i="1"/>
  <c r="S181" i="1"/>
  <c r="CZ181" i="1" s="1"/>
  <c r="Y181" i="1" s="1"/>
  <c r="T192" i="5" s="1"/>
  <c r="U180" i="1"/>
  <c r="CT175" i="1"/>
  <c r="S175" i="1" s="1"/>
  <c r="J166" i="5" s="1"/>
  <c r="S164" i="5"/>
  <c r="Q164" i="5"/>
  <c r="AB173" i="1"/>
  <c r="S165" i="1"/>
  <c r="J140" i="5" s="1"/>
  <c r="S162" i="1"/>
  <c r="AB46" i="1"/>
  <c r="AD34" i="1"/>
  <c r="AB34" i="1" s="1"/>
  <c r="CR34" i="1"/>
  <c r="Q34" i="1" s="1"/>
  <c r="R107" i="8"/>
  <c r="T107" i="8"/>
  <c r="O83" i="8"/>
  <c r="M83" i="8"/>
  <c r="M66" i="8"/>
  <c r="O66" i="8"/>
  <c r="O50" i="8"/>
  <c r="M50" i="8"/>
  <c r="CT246" i="1"/>
  <c r="S246" i="1" s="1"/>
  <c r="J266" i="5" s="1"/>
  <c r="S264" i="5"/>
  <c r="Q264" i="5"/>
  <c r="J180" i="5"/>
  <c r="CT236" i="1"/>
  <c r="S236" i="1" s="1"/>
  <c r="J240" i="5" s="1"/>
  <c r="S238" i="5"/>
  <c r="Q238" i="5"/>
  <c r="S213" i="5"/>
  <c r="Q213" i="5"/>
  <c r="W180" i="1"/>
  <c r="G26" i="1"/>
  <c r="A123" i="5"/>
  <c r="V90" i="1"/>
  <c r="Q398" i="1"/>
  <c r="CP398" i="1" s="1"/>
  <c r="O398" i="1" s="1"/>
  <c r="Q282" i="1"/>
  <c r="Q243" i="1"/>
  <c r="AD248" i="1" s="1"/>
  <c r="W397" i="1"/>
  <c r="U395" i="1"/>
  <c r="CS284" i="1"/>
  <c r="I84" i="8"/>
  <c r="I82" i="8"/>
  <c r="I80" i="8"/>
  <c r="I85" i="8"/>
  <c r="I83" i="8"/>
  <c r="I81" i="8"/>
  <c r="I79" i="8"/>
  <c r="E264" i="5"/>
  <c r="C265" i="5"/>
  <c r="CS245" i="1"/>
  <c r="R245" i="1" s="1"/>
  <c r="GK245" i="1" s="1"/>
  <c r="I263" i="5"/>
  <c r="W242" i="1"/>
  <c r="CR239" i="1"/>
  <c r="Q239" i="1" s="1"/>
  <c r="AD237" i="1"/>
  <c r="AB237" i="1" s="1"/>
  <c r="CX163" i="3"/>
  <c r="CS234" i="1"/>
  <c r="I72" i="8"/>
  <c r="E220" i="5"/>
  <c r="V194" i="1"/>
  <c r="I71" i="8"/>
  <c r="I69" i="8"/>
  <c r="I70" i="8"/>
  <c r="I68" i="8"/>
  <c r="E213" i="5"/>
  <c r="C214" i="5"/>
  <c r="CR192" i="1"/>
  <c r="Q192" i="1" s="1"/>
  <c r="U190" i="1"/>
  <c r="U188" i="1"/>
  <c r="U186" i="1"/>
  <c r="U178" i="1"/>
  <c r="U164" i="5"/>
  <c r="AD174" i="1"/>
  <c r="AB174" i="1" s="1"/>
  <c r="K41" i="8"/>
  <c r="N41" i="8"/>
  <c r="CX75" i="3"/>
  <c r="I38" i="8"/>
  <c r="E128" i="5"/>
  <c r="I37" i="8"/>
  <c r="C129" i="5"/>
  <c r="CR162" i="1"/>
  <c r="Q162" i="1" s="1"/>
  <c r="S91" i="1"/>
  <c r="Q90" i="1"/>
  <c r="DV94" i="1" s="1"/>
  <c r="R35" i="1"/>
  <c r="GK35" i="1" s="1"/>
  <c r="V46" i="5"/>
  <c r="M95" i="8"/>
  <c r="O95" i="8"/>
  <c r="O81" i="8"/>
  <c r="M81" i="8"/>
  <c r="O55" i="8"/>
  <c r="M55" i="8"/>
  <c r="O42" i="8"/>
  <c r="M42" i="8"/>
  <c r="M12" i="8"/>
  <c r="O12" i="8"/>
  <c r="P180" i="1"/>
  <c r="FQ30" i="1"/>
  <c r="R397" i="1"/>
  <c r="GK397" i="1" s="1"/>
  <c r="V347" i="5"/>
  <c r="W165" i="1"/>
  <c r="T92" i="1"/>
  <c r="EA287" i="1"/>
  <c r="EA280" i="1" s="1"/>
  <c r="G231" i="1"/>
  <c r="AF276" i="5"/>
  <c r="A276" i="5"/>
  <c r="R244" i="1"/>
  <c r="V257" i="5"/>
  <c r="J262" i="5" s="1"/>
  <c r="P242" i="1"/>
  <c r="J254" i="5" s="1"/>
  <c r="I256" i="5" s="1"/>
  <c r="P256" i="5" s="1"/>
  <c r="CT393" i="1"/>
  <c r="S393" i="1" s="1"/>
  <c r="Q328" i="5"/>
  <c r="S328" i="5"/>
  <c r="AD356" i="1"/>
  <c r="AB356" i="1" s="1"/>
  <c r="W398" i="1"/>
  <c r="AD392" i="1"/>
  <c r="AB392" i="1" s="1"/>
  <c r="FY358" i="1"/>
  <c r="FY349" i="1" s="1"/>
  <c r="G349" i="1"/>
  <c r="A324" i="5"/>
  <c r="V356" i="1"/>
  <c r="CS354" i="1"/>
  <c r="CT352" i="1"/>
  <c r="S352" i="1" s="1"/>
  <c r="J299" i="5" s="1"/>
  <c r="Q297" i="5"/>
  <c r="S297" i="5"/>
  <c r="CS285" i="1"/>
  <c r="I284" i="1"/>
  <c r="Q284" i="1" s="1"/>
  <c r="AD287" i="1" s="1"/>
  <c r="W282" i="1"/>
  <c r="CS246" i="1"/>
  <c r="W243" i="1"/>
  <c r="S245" i="5"/>
  <c r="Q245" i="5"/>
  <c r="V237" i="1"/>
  <c r="CX164" i="3"/>
  <c r="C239" i="5"/>
  <c r="E238" i="5"/>
  <c r="CS235" i="1"/>
  <c r="R235" i="1" s="1"/>
  <c r="GK235" i="1" s="1"/>
  <c r="CR234" i="1"/>
  <c r="Q234" i="1" s="1"/>
  <c r="CX161" i="3"/>
  <c r="W197" i="1"/>
  <c r="W195" i="1"/>
  <c r="W193" i="1"/>
  <c r="S207" i="5"/>
  <c r="Q207" i="5"/>
  <c r="S190" i="1"/>
  <c r="S206" i="5"/>
  <c r="Q206" i="5"/>
  <c r="S188" i="1"/>
  <c r="S205" i="5"/>
  <c r="Q205" i="5"/>
  <c r="S186" i="1"/>
  <c r="CZ186" i="1" s="1"/>
  <c r="Y186" i="1" s="1"/>
  <c r="S199" i="5"/>
  <c r="Q199" i="5"/>
  <c r="W184" i="1"/>
  <c r="AB182" i="1"/>
  <c r="S180" i="1"/>
  <c r="CT179" i="1"/>
  <c r="S179" i="1" s="1"/>
  <c r="S186" i="5"/>
  <c r="Q186" i="5"/>
  <c r="CT177" i="1"/>
  <c r="S177" i="1" s="1"/>
  <c r="J177" i="5" s="1"/>
  <c r="S175" i="5"/>
  <c r="Q175" i="5"/>
  <c r="AD175" i="1"/>
  <c r="AB175" i="1" s="1"/>
  <c r="V174" i="1"/>
  <c r="I41" i="8"/>
  <c r="C162" i="5"/>
  <c r="E161" i="5"/>
  <c r="S152" i="5"/>
  <c r="Q152" i="5"/>
  <c r="AD168" i="1"/>
  <c r="AB168" i="1" s="1"/>
  <c r="S145" i="5"/>
  <c r="Q145" i="5"/>
  <c r="W166" i="1"/>
  <c r="W163" i="1"/>
  <c r="V92" i="1"/>
  <c r="CR91" i="1"/>
  <c r="Q91" i="1" s="1"/>
  <c r="AD94" i="1" s="1"/>
  <c r="AD91" i="1"/>
  <c r="AB91" i="1" s="1"/>
  <c r="W53" i="1"/>
  <c r="O107" i="8"/>
  <c r="M107" i="8"/>
  <c r="O79" i="8"/>
  <c r="M79" i="8"/>
  <c r="M64" i="8"/>
  <c r="O64" i="8"/>
  <c r="O47" i="8"/>
  <c r="M47" i="8"/>
  <c r="M34" i="8"/>
  <c r="O34" i="8"/>
  <c r="I59" i="8"/>
  <c r="E193" i="5"/>
  <c r="J342" i="5"/>
  <c r="R242" i="1"/>
  <c r="GK242" i="1" s="1"/>
  <c r="V254" i="5"/>
  <c r="W192" i="1"/>
  <c r="AB355" i="1"/>
  <c r="R283" i="1"/>
  <c r="GK283" i="1" s="1"/>
  <c r="V280" i="5"/>
  <c r="G18" i="1"/>
  <c r="A370" i="5"/>
  <c r="AF370" i="5"/>
  <c r="DV401" i="1"/>
  <c r="U397" i="1"/>
  <c r="K353" i="5" s="1"/>
  <c r="CT395" i="1"/>
  <c r="S395" i="1" s="1"/>
  <c r="J341" i="5" s="1"/>
  <c r="S339" i="5"/>
  <c r="Q339" i="5"/>
  <c r="AB393" i="1"/>
  <c r="I99" i="8"/>
  <c r="I98" i="8"/>
  <c r="C316" i="5"/>
  <c r="E315" i="5"/>
  <c r="CR354" i="1"/>
  <c r="Q354" i="1" s="1"/>
  <c r="J307" i="5" s="1"/>
  <c r="AB351" i="1"/>
  <c r="F305" i="1"/>
  <c r="CR285" i="1"/>
  <c r="Q285" i="1" s="1"/>
  <c r="DV287" i="1" s="1"/>
  <c r="CR246" i="1"/>
  <c r="Q246" i="1" s="1"/>
  <c r="J267" i="5" s="1"/>
  <c r="P245" i="1"/>
  <c r="U242" i="1"/>
  <c r="AD238" i="1"/>
  <c r="U245" i="5"/>
  <c r="CX165" i="3"/>
  <c r="R236" i="1"/>
  <c r="GK236" i="1" s="1"/>
  <c r="V238" i="5"/>
  <c r="P234" i="1"/>
  <c r="G160" i="1"/>
  <c r="A227" i="5"/>
  <c r="U197" i="1"/>
  <c r="U195" i="1"/>
  <c r="T194" i="1"/>
  <c r="U193" i="1"/>
  <c r="K224" i="5" s="1"/>
  <c r="V192" i="1"/>
  <c r="AD191" i="1"/>
  <c r="S67" i="8"/>
  <c r="T67" i="8" s="1"/>
  <c r="P67" i="8"/>
  <c r="U207" i="5"/>
  <c r="CR190" i="1"/>
  <c r="Q190" i="1" s="1"/>
  <c r="AD189" i="1"/>
  <c r="U206" i="5"/>
  <c r="CR188" i="1"/>
  <c r="Q188" i="1" s="1"/>
  <c r="AD187" i="1"/>
  <c r="U205" i="5"/>
  <c r="CR186" i="1"/>
  <c r="Q186" i="1" s="1"/>
  <c r="AD185" i="1"/>
  <c r="AB185" i="1" s="1"/>
  <c r="U199" i="5"/>
  <c r="U184" i="1"/>
  <c r="V183" i="1"/>
  <c r="I182" i="1"/>
  <c r="V181" i="1"/>
  <c r="S178" i="1"/>
  <c r="AB176" i="1"/>
  <c r="R173" i="1"/>
  <c r="GK173" i="1" s="1"/>
  <c r="V161" i="5"/>
  <c r="S157" i="5"/>
  <c r="Q157" i="5"/>
  <c r="AD167" i="1"/>
  <c r="U145" i="5"/>
  <c r="U166" i="1"/>
  <c r="V165" i="1"/>
  <c r="U163" i="1"/>
  <c r="K136" i="5" s="1"/>
  <c r="V162" i="1"/>
  <c r="U92" i="1"/>
  <c r="I50" i="1"/>
  <c r="I52" i="1"/>
  <c r="CB55" i="1"/>
  <c r="CB30" i="1" s="1"/>
  <c r="M99" i="8"/>
  <c r="O99" i="8"/>
  <c r="O57" i="8"/>
  <c r="M57" i="8"/>
  <c r="O53" i="8"/>
  <c r="M53" i="8"/>
  <c r="M27" i="8"/>
  <c r="O27" i="8"/>
  <c r="T242" i="1"/>
  <c r="J191" i="5"/>
  <c r="O14" i="8"/>
  <c r="M14" i="8"/>
  <c r="G390" i="1"/>
  <c r="A364" i="5"/>
  <c r="W162" i="1"/>
  <c r="I34" i="8"/>
  <c r="E111" i="5"/>
  <c r="I33" i="8"/>
  <c r="C112" i="5"/>
  <c r="R399" i="1"/>
  <c r="GK399" i="1" s="1"/>
  <c r="V355" i="5"/>
  <c r="U398" i="1"/>
  <c r="AH401" i="1" s="1"/>
  <c r="U339" i="5"/>
  <c r="CS356" i="1"/>
  <c r="U243" i="1"/>
  <c r="CS237" i="1"/>
  <c r="R237" i="1" s="1"/>
  <c r="W234" i="1"/>
  <c r="CT197" i="1"/>
  <c r="S197" i="1" s="1"/>
  <c r="CT193" i="1"/>
  <c r="S193" i="1" s="1"/>
  <c r="J215" i="5" s="1"/>
  <c r="GX192" i="1"/>
  <c r="N67" i="8"/>
  <c r="K67" i="8"/>
  <c r="GX183" i="1"/>
  <c r="GB199" i="1" s="1"/>
  <c r="W182" i="1"/>
  <c r="GX181" i="1"/>
  <c r="I48" i="8"/>
  <c r="I46" i="8"/>
  <c r="I44" i="8"/>
  <c r="C165" i="5"/>
  <c r="I43" i="8"/>
  <c r="I47" i="8"/>
  <c r="I42" i="8"/>
  <c r="I45" i="8"/>
  <c r="E164" i="5"/>
  <c r="CS174" i="1"/>
  <c r="R174" i="1" s="1"/>
  <c r="GK174" i="1" s="1"/>
  <c r="AD171" i="1"/>
  <c r="U157" i="5"/>
  <c r="CX77" i="3"/>
  <c r="GX165" i="1"/>
  <c r="GX162" i="1"/>
  <c r="GX92" i="1"/>
  <c r="GX50" i="1"/>
  <c r="O75" i="8"/>
  <c r="M75" i="8"/>
  <c r="M62" i="8"/>
  <c r="O62" i="8"/>
  <c r="O45" i="8"/>
  <c r="M45" i="8"/>
  <c r="M25" i="8"/>
  <c r="O25" i="8"/>
  <c r="I105" i="8"/>
  <c r="E347" i="5"/>
  <c r="C348" i="5"/>
  <c r="G156" i="1"/>
  <c r="A293" i="5"/>
  <c r="S219" i="5"/>
  <c r="Q219" i="5"/>
  <c r="GX180" i="1"/>
  <c r="P397" i="1"/>
  <c r="FY401" i="1"/>
  <c r="CB401" i="1"/>
  <c r="U282" i="1"/>
  <c r="W245" i="1"/>
  <c r="CT397" i="1"/>
  <c r="S397" i="1" s="1"/>
  <c r="J349" i="5" s="1"/>
  <c r="S347" i="5"/>
  <c r="Q347" i="5"/>
  <c r="BZ401" i="1"/>
  <c r="AD395" i="1"/>
  <c r="AB395" i="1" s="1"/>
  <c r="I102" i="8"/>
  <c r="I103" i="8"/>
  <c r="I101" i="8"/>
  <c r="E328" i="5"/>
  <c r="C329" i="5"/>
  <c r="CS392" i="1"/>
  <c r="R392" i="1" s="1"/>
  <c r="CR356" i="1"/>
  <c r="Q356" i="1" s="1"/>
  <c r="W285" i="1"/>
  <c r="W246" i="1"/>
  <c r="EB248" i="1" s="1"/>
  <c r="CT242" i="1"/>
  <c r="S242" i="1" s="1"/>
  <c r="S254" i="5"/>
  <c r="Q254" i="5"/>
  <c r="P253" i="5"/>
  <c r="K253" i="5"/>
  <c r="CX166" i="3"/>
  <c r="I74" i="8"/>
  <c r="C246" i="5"/>
  <c r="E245" i="5"/>
  <c r="K249" i="5"/>
  <c r="W235" i="1"/>
  <c r="Q197" i="1"/>
  <c r="Q195" i="1"/>
  <c r="Q193" i="1"/>
  <c r="J216" i="5" s="1"/>
  <c r="T192" i="1"/>
  <c r="E207" i="5"/>
  <c r="I67" i="8"/>
  <c r="V190" i="1"/>
  <c r="V188" i="1"/>
  <c r="V186" i="1"/>
  <c r="I66" i="8"/>
  <c r="I64" i="8"/>
  <c r="I62" i="8"/>
  <c r="I60" i="8"/>
  <c r="I65" i="8"/>
  <c r="I63" i="8"/>
  <c r="I61" i="8"/>
  <c r="E199" i="5"/>
  <c r="C200" i="5"/>
  <c r="Q184" i="1"/>
  <c r="T183" i="1"/>
  <c r="T181" i="1"/>
  <c r="V179" i="1"/>
  <c r="CS175" i="1"/>
  <c r="CQ173" i="1"/>
  <c r="P173" i="1" s="1"/>
  <c r="AB171" i="1"/>
  <c r="AB170" i="1"/>
  <c r="CS168" i="1"/>
  <c r="R168" i="1" s="1"/>
  <c r="CX76" i="3"/>
  <c r="C146" i="5"/>
  <c r="E145" i="5"/>
  <c r="Q166" i="1"/>
  <c r="T165" i="1"/>
  <c r="CX73" i="3"/>
  <c r="Q163" i="1"/>
  <c r="J131" i="5" s="1"/>
  <c r="T162" i="1"/>
  <c r="CG94" i="1"/>
  <c r="CG87" i="1" s="1"/>
  <c r="CT92" i="1"/>
  <c r="S92" i="1" s="1"/>
  <c r="DX94" i="1" s="1"/>
  <c r="S115" i="5"/>
  <c r="Q115" i="5"/>
  <c r="GX90" i="1"/>
  <c r="GB94" i="1" s="1"/>
  <c r="GB87" i="1" s="1"/>
  <c r="U90" i="1"/>
  <c r="K118" i="5" s="1"/>
  <c r="AD89" i="1"/>
  <c r="AB89" i="1" s="1"/>
  <c r="CR89" i="1"/>
  <c r="Q89" i="1" s="1"/>
  <c r="T53" i="1"/>
  <c r="GX49" i="1"/>
  <c r="T49" i="1"/>
  <c r="DY55" i="1" s="1"/>
  <c r="AD33" i="1"/>
  <c r="U36" i="5"/>
  <c r="CR33" i="1"/>
  <c r="Q33" i="1" s="1"/>
  <c r="J39" i="5" s="1"/>
  <c r="O88" i="8"/>
  <c r="M88" i="8"/>
  <c r="O51" i="8"/>
  <c r="M51" i="8"/>
  <c r="O23" i="8"/>
  <c r="M23" i="8"/>
  <c r="CP241" i="1"/>
  <c r="O241" i="1" s="1"/>
  <c r="I30" i="8"/>
  <c r="E94" i="5"/>
  <c r="I29" i="8"/>
  <c r="C95" i="5"/>
  <c r="O39" i="8"/>
  <c r="M39" i="8"/>
  <c r="W183" i="1"/>
  <c r="GB401" i="1"/>
  <c r="CI287" i="1"/>
  <c r="G22" i="1"/>
  <c r="A367" i="5"/>
  <c r="S398" i="1"/>
  <c r="U347" i="5"/>
  <c r="AB396" i="1"/>
  <c r="CS393" i="1"/>
  <c r="P356" i="1"/>
  <c r="I93" i="8"/>
  <c r="I91" i="8"/>
  <c r="I92" i="8"/>
  <c r="I90" i="8"/>
  <c r="E297" i="5"/>
  <c r="C298" i="5"/>
  <c r="CG287" i="1"/>
  <c r="U284" i="1"/>
  <c r="AH287" i="1" s="1"/>
  <c r="S282" i="1"/>
  <c r="CZ282" i="1" s="1"/>
  <c r="Y282" i="1" s="1"/>
  <c r="CG248" i="1"/>
  <c r="CG231" i="1" s="1"/>
  <c r="U245" i="1"/>
  <c r="AH248" i="1" s="1"/>
  <c r="S243" i="1"/>
  <c r="S76" i="8"/>
  <c r="P76" i="8"/>
  <c r="U254" i="5"/>
  <c r="W236" i="1"/>
  <c r="U234" i="1"/>
  <c r="K236" i="5" s="1"/>
  <c r="S193" i="5"/>
  <c r="Q193" i="5"/>
  <c r="S192" i="5"/>
  <c r="Q192" i="5"/>
  <c r="I56" i="8"/>
  <c r="I54" i="8"/>
  <c r="I52" i="8"/>
  <c r="I50" i="8"/>
  <c r="I51" i="8"/>
  <c r="I49" i="8"/>
  <c r="E175" i="5"/>
  <c r="C176" i="5"/>
  <c r="I53" i="8"/>
  <c r="I55" i="8"/>
  <c r="CR175" i="1"/>
  <c r="Q175" i="1" s="1"/>
  <c r="J167" i="5" s="1"/>
  <c r="W173" i="1"/>
  <c r="CT169" i="1"/>
  <c r="S169" i="1" s="1"/>
  <c r="CP169" i="1" s="1"/>
  <c r="O169" i="1" s="1"/>
  <c r="CX78" i="3"/>
  <c r="I39" i="8"/>
  <c r="C153" i="5"/>
  <c r="E152" i="5"/>
  <c r="K156" i="5"/>
  <c r="CT167" i="1"/>
  <c r="S167" i="1" s="1"/>
  <c r="J147" i="5" s="1"/>
  <c r="S138" i="5"/>
  <c r="Q138" i="5"/>
  <c r="U115" i="5"/>
  <c r="CS92" i="1"/>
  <c r="T91" i="1"/>
  <c r="AG94" i="1" s="1"/>
  <c r="CQ89" i="1"/>
  <c r="P89" i="1" s="1"/>
  <c r="CP89" i="1" s="1"/>
  <c r="O89" i="1" s="1"/>
  <c r="GX53" i="1"/>
  <c r="S48" i="1"/>
  <c r="K64" i="5"/>
  <c r="O77" i="8"/>
  <c r="M77" i="8"/>
  <c r="O71" i="8"/>
  <c r="M71" i="8"/>
  <c r="O56" i="8"/>
  <c r="M56" i="8"/>
  <c r="M43" i="8"/>
  <c r="O43" i="8"/>
  <c r="M37" i="8"/>
  <c r="O37" i="8"/>
  <c r="O21" i="8"/>
  <c r="M21" i="8"/>
  <c r="O20" i="8"/>
  <c r="M20" i="8"/>
  <c r="CX74" i="3"/>
  <c r="C139" i="5"/>
  <c r="E138" i="5"/>
  <c r="U50" i="1"/>
  <c r="T243" i="1"/>
  <c r="AG248" i="1" s="1"/>
  <c r="S250" i="5"/>
  <c r="Q250" i="5"/>
  <c r="S196" i="1"/>
  <c r="W181" i="1"/>
  <c r="CT173" i="1"/>
  <c r="S173" i="1" s="1"/>
  <c r="S161" i="5"/>
  <c r="Q161" i="5"/>
  <c r="S128" i="5"/>
  <c r="Q128" i="5"/>
  <c r="I104" i="8"/>
  <c r="C340" i="5"/>
  <c r="E339" i="5"/>
  <c r="R352" i="1"/>
  <c r="V297" i="5"/>
  <c r="CT283" i="1"/>
  <c r="S283" i="1" s="1"/>
  <c r="S280" i="5"/>
  <c r="Q280" i="5"/>
  <c r="CT244" i="1"/>
  <c r="S244" i="1" s="1"/>
  <c r="S257" i="5"/>
  <c r="Q257" i="5"/>
  <c r="I196" i="1"/>
  <c r="I194" i="1"/>
  <c r="T190" i="1"/>
  <c r="T188" i="1"/>
  <c r="T186" i="1"/>
  <c r="AD183" i="1"/>
  <c r="AB183" i="1" s="1"/>
  <c r="S59" i="8"/>
  <c r="T59" i="8" s="1"/>
  <c r="P59" i="8"/>
  <c r="R59" i="8" s="1"/>
  <c r="U193" i="5"/>
  <c r="Q182" i="1"/>
  <c r="AD181" i="1"/>
  <c r="AB181" i="1" s="1"/>
  <c r="U192" i="5"/>
  <c r="R179" i="1"/>
  <c r="V186" i="5"/>
  <c r="R177" i="1"/>
  <c r="V175" i="5"/>
  <c r="J183" i="5" s="1"/>
  <c r="P175" i="1"/>
  <c r="R169" i="1"/>
  <c r="J155" i="5" s="1"/>
  <c r="V152" i="5"/>
  <c r="CP168" i="1"/>
  <c r="O168" i="1" s="1"/>
  <c r="R167" i="1"/>
  <c r="GK167" i="1" s="1"/>
  <c r="V145" i="5"/>
  <c r="AD165" i="1"/>
  <c r="U138" i="5"/>
  <c r="FY94" i="1"/>
  <c r="FY87" i="1" s="1"/>
  <c r="R91" i="1"/>
  <c r="GK91" i="1" s="1"/>
  <c r="CT90" i="1"/>
  <c r="S90" i="1" s="1"/>
  <c r="J113" i="5" s="1"/>
  <c r="S111" i="5"/>
  <c r="Q111" i="5"/>
  <c r="FR55" i="1"/>
  <c r="FR30" i="1" s="1"/>
  <c r="O102" i="8"/>
  <c r="M102" i="8"/>
  <c r="O96" i="8"/>
  <c r="M96" i="8"/>
  <c r="O65" i="8"/>
  <c r="M65" i="8"/>
  <c r="O49" i="8"/>
  <c r="M49" i="8"/>
  <c r="M48" i="8"/>
  <c r="O48" i="8"/>
  <c r="O18" i="8"/>
  <c r="M18" i="8"/>
  <c r="R90" i="1"/>
  <c r="V111" i="5"/>
  <c r="W51" i="1"/>
  <c r="W49" i="1"/>
  <c r="S83" i="5"/>
  <c r="Q83" i="5"/>
  <c r="CZ46" i="1"/>
  <c r="Y46" i="1" s="1"/>
  <c r="C70" i="5"/>
  <c r="E69" i="5"/>
  <c r="I13" i="8"/>
  <c r="CP42" i="1"/>
  <c r="O42" i="1" s="1"/>
  <c r="U38" i="1"/>
  <c r="M10" i="8"/>
  <c r="O10" i="8"/>
  <c r="G30" i="1"/>
  <c r="A108" i="5"/>
  <c r="U53" i="1"/>
  <c r="U51" i="1"/>
  <c r="T50" i="1"/>
  <c r="U49" i="1"/>
  <c r="K105" i="5" s="1"/>
  <c r="V48" i="1"/>
  <c r="AD47" i="1"/>
  <c r="AB47" i="1" s="1"/>
  <c r="U83" i="5"/>
  <c r="R45" i="1"/>
  <c r="V72" i="5"/>
  <c r="J80" i="5" s="1"/>
  <c r="R43" i="1"/>
  <c r="GK43" i="1" s="1"/>
  <c r="V69" i="5"/>
  <c r="S65" i="5"/>
  <c r="Q65" i="5"/>
  <c r="CT37" i="1"/>
  <c r="S37" i="1" s="1"/>
  <c r="J55" i="5" s="1"/>
  <c r="S53" i="5"/>
  <c r="Q53" i="5"/>
  <c r="CX7" i="3"/>
  <c r="T106" i="8"/>
  <c r="R106" i="8"/>
  <c r="R105" i="8"/>
  <c r="T105" i="8"/>
  <c r="T104" i="8"/>
  <c r="R104" i="8"/>
  <c r="R101" i="8"/>
  <c r="T101" i="8"/>
  <c r="R103" i="8"/>
  <c r="T103" i="8"/>
  <c r="T98" i="8"/>
  <c r="R98" i="8"/>
  <c r="T94" i="8"/>
  <c r="R94" i="8"/>
  <c r="T74" i="8"/>
  <c r="R74" i="8"/>
  <c r="R68" i="8"/>
  <c r="T68" i="8"/>
  <c r="R70" i="8"/>
  <c r="T70" i="8"/>
  <c r="T61" i="8"/>
  <c r="R61" i="8"/>
  <c r="T63" i="8"/>
  <c r="R63" i="8"/>
  <c r="T65" i="8"/>
  <c r="R65" i="8"/>
  <c r="R57" i="8"/>
  <c r="T57" i="8"/>
  <c r="R49" i="8"/>
  <c r="T49" i="8"/>
  <c r="R51" i="8"/>
  <c r="T51" i="8"/>
  <c r="R53" i="8"/>
  <c r="T53" i="8"/>
  <c r="R55" i="8"/>
  <c r="T55" i="8"/>
  <c r="R42" i="8"/>
  <c r="T42" i="8"/>
  <c r="R44" i="8"/>
  <c r="T44" i="8"/>
  <c r="R46" i="8"/>
  <c r="T46" i="8"/>
  <c r="T48" i="8"/>
  <c r="R48" i="8"/>
  <c r="T40" i="8"/>
  <c r="R40" i="8"/>
  <c r="S53" i="1"/>
  <c r="S51" i="1"/>
  <c r="CY51" i="1" s="1"/>
  <c r="X51" i="1" s="1"/>
  <c r="R100" i="5" s="1"/>
  <c r="S49" i="1"/>
  <c r="J96" i="5" s="1"/>
  <c r="GX48" i="1"/>
  <c r="I19" i="8"/>
  <c r="I17" i="8"/>
  <c r="I15" i="8"/>
  <c r="C73" i="5"/>
  <c r="I20" i="8"/>
  <c r="I18" i="8"/>
  <c r="I16" i="8"/>
  <c r="I14" i="8"/>
  <c r="E72" i="5"/>
  <c r="AD41" i="1"/>
  <c r="U65" i="5"/>
  <c r="U53" i="5"/>
  <c r="AD36" i="1"/>
  <c r="AB36" i="1" s="1"/>
  <c r="S46" i="5"/>
  <c r="Q46" i="5"/>
  <c r="O106" i="8"/>
  <c r="M106" i="8"/>
  <c r="O105" i="8"/>
  <c r="M105" i="8"/>
  <c r="O104" i="8"/>
  <c r="M104" i="8"/>
  <c r="O101" i="8"/>
  <c r="M101" i="8"/>
  <c r="O103" i="8"/>
  <c r="M103" i="8"/>
  <c r="O98" i="8"/>
  <c r="M98" i="8"/>
  <c r="O94" i="8"/>
  <c r="M94" i="8"/>
  <c r="O74" i="8"/>
  <c r="M74" i="8"/>
  <c r="O68" i="8"/>
  <c r="M68" i="8"/>
  <c r="O70" i="8"/>
  <c r="M70" i="8"/>
  <c r="K71" i="5"/>
  <c r="W90" i="1"/>
  <c r="Q53" i="1"/>
  <c r="Q51" i="1"/>
  <c r="Q49" i="1"/>
  <c r="J97" i="5" s="1"/>
  <c r="T48" i="1"/>
  <c r="I25" i="8"/>
  <c r="I23" i="8"/>
  <c r="I21" i="8"/>
  <c r="I27" i="8"/>
  <c r="E83" i="5"/>
  <c r="I24" i="8"/>
  <c r="I22" i="8"/>
  <c r="I28" i="8"/>
  <c r="C84" i="5"/>
  <c r="I26" i="8"/>
  <c r="AD37" i="1"/>
  <c r="AB37" i="1" s="1"/>
  <c r="AD35" i="1"/>
  <c r="AB35" i="1" s="1"/>
  <c r="U46" i="5"/>
  <c r="U34" i="1"/>
  <c r="T96" i="8"/>
  <c r="R96" i="8"/>
  <c r="T39" i="8"/>
  <c r="R39" i="8"/>
  <c r="T37" i="8"/>
  <c r="R37" i="8"/>
  <c r="T34" i="8"/>
  <c r="R34" i="8"/>
  <c r="T29" i="8"/>
  <c r="R29" i="8"/>
  <c r="T21" i="8"/>
  <c r="R21" i="8"/>
  <c r="T23" i="8"/>
  <c r="R23" i="8"/>
  <c r="T25" i="8"/>
  <c r="R25" i="8"/>
  <c r="T27" i="8"/>
  <c r="R27" i="8"/>
  <c r="R14" i="8"/>
  <c r="T14" i="8"/>
  <c r="R16" i="8"/>
  <c r="T16" i="8"/>
  <c r="R18" i="8"/>
  <c r="T18" i="8"/>
  <c r="R20" i="8"/>
  <c r="T20" i="8"/>
  <c r="T12" i="8"/>
  <c r="R12" i="8"/>
  <c r="G87" i="1"/>
  <c r="A121" i="5"/>
  <c r="W45" i="1"/>
  <c r="W43" i="1"/>
  <c r="AD38" i="1"/>
  <c r="AB38" i="1" s="1"/>
  <c r="CX9" i="3"/>
  <c r="U35" i="1"/>
  <c r="K51" i="5" s="1"/>
  <c r="V53" i="1"/>
  <c r="EA55" i="1" s="1"/>
  <c r="V51" i="1"/>
  <c r="V49" i="1"/>
  <c r="S60" i="5"/>
  <c r="Q60" i="5"/>
  <c r="CX10" i="3"/>
  <c r="E53" i="5"/>
  <c r="C54" i="5"/>
  <c r="CX8" i="3"/>
  <c r="E46" i="5"/>
  <c r="C47" i="5"/>
  <c r="T91" i="8"/>
  <c r="R91" i="8"/>
  <c r="T93" i="8"/>
  <c r="R93" i="8"/>
  <c r="T87" i="8"/>
  <c r="R87" i="8"/>
  <c r="T80" i="8"/>
  <c r="R80" i="8"/>
  <c r="T82" i="8"/>
  <c r="R82" i="8"/>
  <c r="T84" i="8"/>
  <c r="R84" i="8"/>
  <c r="T78" i="8"/>
  <c r="R78" i="8"/>
  <c r="T11" i="8"/>
  <c r="R11" i="8"/>
  <c r="T9" i="8"/>
  <c r="R9" i="8"/>
  <c r="W91" i="1"/>
  <c r="AB48" i="1"/>
  <c r="U45" i="1"/>
  <c r="K81" i="5" s="1"/>
  <c r="AD39" i="1"/>
  <c r="U60" i="5"/>
  <c r="CX11" i="3"/>
  <c r="R37" i="1"/>
  <c r="GK37" i="1" s="1"/>
  <c r="GP37" i="1" s="1"/>
  <c r="V53" i="5"/>
  <c r="S35" i="1"/>
  <c r="J48" i="5" s="1"/>
  <c r="S36" i="5"/>
  <c r="Q36" i="5"/>
  <c r="M91" i="8"/>
  <c r="O91" i="8"/>
  <c r="M93" i="8"/>
  <c r="O93" i="8"/>
  <c r="O87" i="8"/>
  <c r="M87" i="8"/>
  <c r="O80" i="8"/>
  <c r="M80" i="8"/>
  <c r="O82" i="8"/>
  <c r="M82" i="8"/>
  <c r="O84" i="8"/>
  <c r="M84" i="8"/>
  <c r="O78" i="8"/>
  <c r="M78" i="8"/>
  <c r="O11" i="8"/>
  <c r="M11" i="8"/>
  <c r="O9" i="8"/>
  <c r="M9" i="8"/>
  <c r="T102" i="8"/>
  <c r="R102" i="8"/>
  <c r="T99" i="8"/>
  <c r="R99" i="8"/>
  <c r="T69" i="8"/>
  <c r="R69" i="8"/>
  <c r="T71" i="8"/>
  <c r="R71" i="8"/>
  <c r="T60" i="8"/>
  <c r="R60" i="8"/>
  <c r="T62" i="8"/>
  <c r="R62" i="8"/>
  <c r="T64" i="8"/>
  <c r="R64" i="8"/>
  <c r="T66" i="8"/>
  <c r="R66" i="8"/>
  <c r="T58" i="8"/>
  <c r="R58" i="8"/>
  <c r="T50" i="8"/>
  <c r="R50" i="8"/>
  <c r="T52" i="8"/>
  <c r="R52" i="8"/>
  <c r="T54" i="8"/>
  <c r="R54" i="8"/>
  <c r="T56" i="8"/>
  <c r="R56" i="8"/>
  <c r="R43" i="8"/>
  <c r="T43" i="8"/>
  <c r="R45" i="8"/>
  <c r="T45" i="8"/>
  <c r="R47" i="8"/>
  <c r="T47" i="8"/>
  <c r="P92" i="1"/>
  <c r="U91" i="1"/>
  <c r="U111" i="5"/>
  <c r="S101" i="5"/>
  <c r="Q101" i="5"/>
  <c r="S100" i="5"/>
  <c r="Q100" i="5"/>
  <c r="Q94" i="5"/>
  <c r="S94" i="5"/>
  <c r="CT45" i="1"/>
  <c r="S45" i="1" s="1"/>
  <c r="CP45" i="1" s="1"/>
  <c r="O45" i="1" s="1"/>
  <c r="S72" i="5"/>
  <c r="Q72" i="5"/>
  <c r="CT43" i="1"/>
  <c r="S43" i="1" s="1"/>
  <c r="S69" i="5"/>
  <c r="Q69" i="5"/>
  <c r="CR41" i="1"/>
  <c r="Q41" i="1" s="1"/>
  <c r="J66" i="5" s="1"/>
  <c r="I68" i="5" s="1"/>
  <c r="CX12" i="3"/>
  <c r="C61" i="5"/>
  <c r="I11" i="8"/>
  <c r="E60" i="5"/>
  <c r="P37" i="1"/>
  <c r="CP37" i="1" s="1"/>
  <c r="O37" i="1" s="1"/>
  <c r="CR35" i="1"/>
  <c r="Q35" i="1" s="1"/>
  <c r="AB33" i="1"/>
  <c r="T95" i="8"/>
  <c r="R95" i="8"/>
  <c r="W92" i="1"/>
  <c r="AD90" i="1"/>
  <c r="AB90" i="1" s="1"/>
  <c r="AD53" i="1"/>
  <c r="U101" i="5"/>
  <c r="S31" i="8"/>
  <c r="P31" i="8"/>
  <c r="CR52" i="1"/>
  <c r="AD51" i="1"/>
  <c r="U100" i="5"/>
  <c r="CR50" i="1"/>
  <c r="Q50" i="1" s="1"/>
  <c r="AD49" i="1"/>
  <c r="U94" i="5"/>
  <c r="V47" i="1"/>
  <c r="U72" i="5"/>
  <c r="S44" i="1"/>
  <c r="CP44" i="1" s="1"/>
  <c r="O44" i="1" s="1"/>
  <c r="GM44" i="1" s="1"/>
  <c r="S13" i="8"/>
  <c r="T13" i="8" s="1"/>
  <c r="P13" i="8"/>
  <c r="U69" i="5"/>
  <c r="W37" i="1"/>
  <c r="P35" i="1"/>
  <c r="T34" i="1"/>
  <c r="I10" i="8"/>
  <c r="I9" i="8"/>
  <c r="C37" i="5"/>
  <c r="E36" i="5"/>
  <c r="T38" i="8"/>
  <c r="R38" i="8"/>
  <c r="T33" i="8"/>
  <c r="R33" i="8"/>
  <c r="T30" i="8"/>
  <c r="R30" i="8"/>
  <c r="R22" i="8"/>
  <c r="T22" i="8"/>
  <c r="R24" i="8"/>
  <c r="T24" i="8"/>
  <c r="T26" i="8"/>
  <c r="R26" i="8"/>
  <c r="T28" i="8"/>
  <c r="R28" i="8"/>
  <c r="T15" i="8"/>
  <c r="R15" i="8"/>
  <c r="T17" i="8"/>
  <c r="R17" i="8"/>
  <c r="T19" i="8"/>
  <c r="R19" i="8"/>
  <c r="T97" i="8"/>
  <c r="R97" i="8"/>
  <c r="O38" i="8"/>
  <c r="M38" i="8"/>
  <c r="M33" i="8"/>
  <c r="O33" i="8"/>
  <c r="M30" i="8"/>
  <c r="O30" i="8"/>
  <c r="O22" i="8"/>
  <c r="M22" i="8"/>
  <c r="O24" i="8"/>
  <c r="M24" i="8"/>
  <c r="O26" i="8"/>
  <c r="M26" i="8"/>
  <c r="O28" i="8"/>
  <c r="M28" i="8"/>
  <c r="O15" i="8"/>
  <c r="M15" i="8"/>
  <c r="O17" i="8"/>
  <c r="M17" i="8"/>
  <c r="O19" i="8"/>
  <c r="M19" i="8"/>
  <c r="M97" i="8"/>
  <c r="O97" i="8"/>
  <c r="T90" i="8"/>
  <c r="R90" i="8"/>
  <c r="T92" i="8"/>
  <c r="R92" i="8"/>
  <c r="R88" i="8"/>
  <c r="T88" i="8"/>
  <c r="R79" i="8"/>
  <c r="T79" i="8"/>
  <c r="R81" i="8"/>
  <c r="T81" i="8"/>
  <c r="R83" i="8"/>
  <c r="T83" i="8"/>
  <c r="R85" i="8"/>
  <c r="T85" i="8"/>
  <c r="R77" i="8"/>
  <c r="T77" i="8"/>
  <c r="R75" i="8"/>
  <c r="T75" i="8"/>
  <c r="T10" i="8"/>
  <c r="R10" i="8"/>
  <c r="P263" i="5"/>
  <c r="K263" i="5"/>
  <c r="GB390" i="1"/>
  <c r="ES401" i="1"/>
  <c r="FR390" i="1"/>
  <c r="EI401" i="1"/>
  <c r="CY398" i="1"/>
  <c r="X398" i="1" s="1"/>
  <c r="CZ398" i="1"/>
  <c r="Y398" i="1" s="1"/>
  <c r="CB390" i="1"/>
  <c r="AS401" i="1"/>
  <c r="CY396" i="1"/>
  <c r="X396" i="1" s="1"/>
  <c r="CZ396" i="1"/>
  <c r="Y396" i="1" s="1"/>
  <c r="CY394" i="1"/>
  <c r="X394" i="1" s="1"/>
  <c r="CZ394" i="1"/>
  <c r="Y394" i="1" s="1"/>
  <c r="EA401" i="1"/>
  <c r="CP393" i="1"/>
  <c r="O393" i="1" s="1"/>
  <c r="DU401" i="1"/>
  <c r="AG401" i="1"/>
  <c r="AJ401" i="1"/>
  <c r="CY392" i="1"/>
  <c r="X392" i="1" s="1"/>
  <c r="AK401" i="1" s="1"/>
  <c r="AF401" i="1"/>
  <c r="CZ392" i="1"/>
  <c r="Y392" i="1" s="1"/>
  <c r="CB349" i="1"/>
  <c r="AS358" i="1"/>
  <c r="CY355" i="1"/>
  <c r="X355" i="1" s="1"/>
  <c r="CZ355" i="1"/>
  <c r="Y355" i="1" s="1"/>
  <c r="DY358" i="1"/>
  <c r="DV358" i="1"/>
  <c r="EB358" i="1"/>
  <c r="DZ358" i="1"/>
  <c r="CY352" i="1"/>
  <c r="X352" i="1" s="1"/>
  <c r="R297" i="5" s="1"/>
  <c r="J301" i="5" s="1"/>
  <c r="DX358" i="1"/>
  <c r="CZ352" i="1"/>
  <c r="Y352" i="1" s="1"/>
  <c r="T297" i="5" s="1"/>
  <c r="J302" i="5" s="1"/>
  <c r="AI358" i="1"/>
  <c r="GK351" i="1"/>
  <c r="CP351" i="1"/>
  <c r="O351" i="1" s="1"/>
  <c r="CI280" i="1"/>
  <c r="AZ287" i="1"/>
  <c r="CG280" i="1"/>
  <c r="AX287" i="1"/>
  <c r="DN287" i="1"/>
  <c r="CP285" i="1"/>
  <c r="O285" i="1" s="1"/>
  <c r="J284" i="5" s="1"/>
  <c r="DU287" i="1"/>
  <c r="AH280" i="1"/>
  <c r="U287" i="1"/>
  <c r="P414" i="1"/>
  <c r="P410" i="1"/>
  <c r="EV401" i="1"/>
  <c r="DV390" i="1"/>
  <c r="DI401" i="1"/>
  <c r="FT390" i="1"/>
  <c r="EK401" i="1"/>
  <c r="CY399" i="1"/>
  <c r="X399" i="1" s="1"/>
  <c r="CJ390" i="1"/>
  <c r="BA401" i="1"/>
  <c r="CY397" i="1"/>
  <c r="X397" i="1" s="1"/>
  <c r="CZ397" i="1"/>
  <c r="Y397" i="1" s="1"/>
  <c r="T347" i="5" s="1"/>
  <c r="J352" i="5" s="1"/>
  <c r="CG401" i="1"/>
  <c r="CI401" i="1"/>
  <c r="BZ390" i="1"/>
  <c r="AQ401" i="1"/>
  <c r="CP396" i="1"/>
  <c r="O396" i="1" s="1"/>
  <c r="CY395" i="1"/>
  <c r="X395" i="1" s="1"/>
  <c r="CZ395" i="1"/>
  <c r="Y395" i="1" s="1"/>
  <c r="T339" i="5" s="1"/>
  <c r="J344" i="5" s="1"/>
  <c r="CP394" i="1"/>
  <c r="O394" i="1" s="1"/>
  <c r="DY401" i="1"/>
  <c r="CY393" i="1"/>
  <c r="X393" i="1" s="1"/>
  <c r="CZ393" i="1"/>
  <c r="Y393" i="1" s="1"/>
  <c r="AI401" i="1"/>
  <c r="GK392" i="1"/>
  <c r="AE401" i="1"/>
  <c r="CP392" i="1"/>
  <c r="O392" i="1" s="1"/>
  <c r="AC401" i="1"/>
  <c r="CY356" i="1"/>
  <c r="X356" i="1" s="1"/>
  <c r="CZ356" i="1"/>
  <c r="Y356" i="1" s="1"/>
  <c r="T315" i="5" s="1"/>
  <c r="J320" i="5" s="1"/>
  <c r="CG358" i="1"/>
  <c r="CI358" i="1"/>
  <c r="BZ349" i="1"/>
  <c r="AQ358" i="1"/>
  <c r="CP355" i="1"/>
  <c r="O355" i="1" s="1"/>
  <c r="CY354" i="1"/>
  <c r="X354" i="1" s="1"/>
  <c r="CZ354" i="1"/>
  <c r="Y354" i="1" s="1"/>
  <c r="T305" i="5" s="1"/>
  <c r="J311" i="5" s="1"/>
  <c r="CJ349" i="1"/>
  <c r="BA358" i="1"/>
  <c r="CZ353" i="1"/>
  <c r="Y353" i="1" s="1"/>
  <c r="CY353" i="1"/>
  <c r="X353" i="1" s="1"/>
  <c r="AB353" i="1"/>
  <c r="EA358" i="1"/>
  <c r="GK352" i="1"/>
  <c r="CP352" i="1"/>
  <c r="O352" i="1" s="1"/>
  <c r="DU358" i="1"/>
  <c r="AG358" i="1"/>
  <c r="AD358" i="1"/>
  <c r="AJ358" i="1"/>
  <c r="AH358" i="1"/>
  <c r="CY351" i="1"/>
  <c r="X351" i="1" s="1"/>
  <c r="AK358" i="1" s="1"/>
  <c r="AF358" i="1"/>
  <c r="CZ351" i="1"/>
  <c r="Y351" i="1" s="1"/>
  <c r="AL358" i="1" s="1"/>
  <c r="EU401" i="1"/>
  <c r="EG401" i="1"/>
  <c r="BC401" i="1"/>
  <c r="AO401" i="1"/>
  <c r="EU358" i="1"/>
  <c r="ES358" i="1"/>
  <c r="EK358" i="1"/>
  <c r="EI358" i="1"/>
  <c r="EG358" i="1"/>
  <c r="BC358" i="1"/>
  <c r="AO358" i="1"/>
  <c r="CS353" i="1"/>
  <c r="R353" i="1" s="1"/>
  <c r="GK353" i="1" s="1"/>
  <c r="CQ353" i="1"/>
  <c r="P353" i="1" s="1"/>
  <c r="CP353" i="1" s="1"/>
  <c r="O353" i="1" s="1"/>
  <c r="P309" i="1"/>
  <c r="GA287" i="1"/>
  <c r="FY287" i="1"/>
  <c r="EV287" i="1"/>
  <c r="ET287" i="1"/>
  <c r="EL287" i="1"/>
  <c r="EH287" i="1"/>
  <c r="DL287" i="1"/>
  <c r="BD287" i="1"/>
  <c r="BB287" i="1"/>
  <c r="CP283" i="1"/>
  <c r="O283" i="1" s="1"/>
  <c r="CP246" i="1"/>
  <c r="O246" i="1" s="1"/>
  <c r="CP244" i="1"/>
  <c r="O244" i="1" s="1"/>
  <c r="CZ243" i="1"/>
  <c r="Y243" i="1" s="1"/>
  <c r="CY243" i="1"/>
  <c r="X243" i="1" s="1"/>
  <c r="CP242" i="1"/>
  <c r="O242" i="1" s="1"/>
  <c r="CZ241" i="1"/>
  <c r="Y241" i="1" s="1"/>
  <c r="GP241" i="1" s="1"/>
  <c r="CY241" i="1"/>
  <c r="X241" i="1" s="1"/>
  <c r="CY240" i="1"/>
  <c r="X240" i="1" s="1"/>
  <c r="R250" i="5" s="1"/>
  <c r="CZ240" i="1"/>
  <c r="Y240" i="1" s="1"/>
  <c r="T250" i="5" s="1"/>
  <c r="AB240" i="1"/>
  <c r="CY239" i="1"/>
  <c r="X239" i="1" s="1"/>
  <c r="CZ239" i="1"/>
  <c r="Y239" i="1" s="1"/>
  <c r="AB239" i="1"/>
  <c r="CY238" i="1"/>
  <c r="X238" i="1" s="1"/>
  <c r="R245" i="5" s="1"/>
  <c r="CZ238" i="1"/>
  <c r="Y238" i="1" s="1"/>
  <c r="T245" i="5" s="1"/>
  <c r="AB238" i="1"/>
  <c r="CJ231" i="1"/>
  <c r="BA248" i="1"/>
  <c r="CP237" i="1"/>
  <c r="O237" i="1" s="1"/>
  <c r="CZ236" i="1"/>
  <c r="Y236" i="1" s="1"/>
  <c r="T238" i="5" s="1"/>
  <c r="J242" i="5" s="1"/>
  <c r="CY236" i="1"/>
  <c r="X236" i="1" s="1"/>
  <c r="R238" i="5" s="1"/>
  <c r="J241" i="5" s="1"/>
  <c r="CP235" i="1"/>
  <c r="O235" i="1" s="1"/>
  <c r="DY248" i="1"/>
  <c r="DV248" i="1"/>
  <c r="DZ248" i="1"/>
  <c r="CZ234" i="1"/>
  <c r="Y234" i="1" s="1"/>
  <c r="T231" i="5" s="1"/>
  <c r="J235" i="5" s="1"/>
  <c r="CY234" i="1"/>
  <c r="X234" i="1" s="1"/>
  <c r="R231" i="5" s="1"/>
  <c r="J234" i="5" s="1"/>
  <c r="DX248" i="1"/>
  <c r="AJ248" i="1"/>
  <c r="CZ233" i="1"/>
  <c r="Y233" i="1" s="1"/>
  <c r="CY233" i="1"/>
  <c r="X233" i="1" s="1"/>
  <c r="CZ197" i="1"/>
  <c r="Y197" i="1" s="1"/>
  <c r="T220" i="5" s="1"/>
  <c r="CY197" i="1"/>
  <c r="X197" i="1" s="1"/>
  <c r="R220" i="5" s="1"/>
  <c r="AB197" i="1"/>
  <c r="CZ196" i="1"/>
  <c r="Y196" i="1" s="1"/>
  <c r="CY196" i="1"/>
  <c r="X196" i="1" s="1"/>
  <c r="AB196" i="1"/>
  <c r="CZ195" i="1"/>
  <c r="Y195" i="1" s="1"/>
  <c r="T219" i="5" s="1"/>
  <c r="CY195" i="1"/>
  <c r="X195" i="1" s="1"/>
  <c r="R219" i="5" s="1"/>
  <c r="AB195" i="1"/>
  <c r="AB194" i="1"/>
  <c r="CZ193" i="1"/>
  <c r="Y193" i="1" s="1"/>
  <c r="T213" i="5" s="1"/>
  <c r="J222" i="5" s="1"/>
  <c r="CY193" i="1"/>
  <c r="X193" i="1" s="1"/>
  <c r="R213" i="5" s="1"/>
  <c r="J221" i="5" s="1"/>
  <c r="AB193" i="1"/>
  <c r="CZ192" i="1"/>
  <c r="Y192" i="1" s="1"/>
  <c r="CY192" i="1"/>
  <c r="X192" i="1" s="1"/>
  <c r="AB192" i="1"/>
  <c r="CZ191" i="1"/>
  <c r="Y191" i="1" s="1"/>
  <c r="T207" i="5" s="1"/>
  <c r="CY191" i="1"/>
  <c r="X191" i="1" s="1"/>
  <c r="R207" i="5" s="1"/>
  <c r="AB191" i="1"/>
  <c r="CZ190" i="1"/>
  <c r="Y190" i="1" s="1"/>
  <c r="CY190" i="1"/>
  <c r="X190" i="1" s="1"/>
  <c r="AB190" i="1"/>
  <c r="CZ189" i="1"/>
  <c r="Y189" i="1" s="1"/>
  <c r="T206" i="5" s="1"/>
  <c r="CY189" i="1"/>
  <c r="X189" i="1" s="1"/>
  <c r="R206" i="5" s="1"/>
  <c r="AB189" i="1"/>
  <c r="CZ188" i="1"/>
  <c r="Y188" i="1" s="1"/>
  <c r="CY188" i="1"/>
  <c r="X188" i="1" s="1"/>
  <c r="AB188" i="1"/>
  <c r="CZ187" i="1"/>
  <c r="Y187" i="1" s="1"/>
  <c r="T205" i="5" s="1"/>
  <c r="CY187" i="1"/>
  <c r="X187" i="1" s="1"/>
  <c r="R205" i="5" s="1"/>
  <c r="AB187" i="1"/>
  <c r="AB186" i="1"/>
  <c r="CZ185" i="1"/>
  <c r="Y185" i="1" s="1"/>
  <c r="T199" i="5" s="1"/>
  <c r="J209" i="5" s="1"/>
  <c r="CY185" i="1"/>
  <c r="X185" i="1" s="1"/>
  <c r="R199" i="5" s="1"/>
  <c r="J208" i="5" s="1"/>
  <c r="CZ184" i="1"/>
  <c r="Y184" i="1" s="1"/>
  <c r="CY184" i="1"/>
  <c r="X184" i="1" s="1"/>
  <c r="AB184" i="1"/>
  <c r="CZ183" i="1"/>
  <c r="Y183" i="1" s="1"/>
  <c r="T193" i="5" s="1"/>
  <c r="CY183" i="1"/>
  <c r="X183" i="1" s="1"/>
  <c r="R193" i="5" s="1"/>
  <c r="EB199" i="1"/>
  <c r="CY181" i="1"/>
  <c r="X181" i="1" s="1"/>
  <c r="R192" i="5" s="1"/>
  <c r="BD401" i="1"/>
  <c r="BB401" i="1"/>
  <c r="AT401" i="1"/>
  <c r="AP401" i="1"/>
  <c r="CX242" i="3"/>
  <c r="CX244" i="3"/>
  <c r="CX243" i="3"/>
  <c r="CX240" i="3"/>
  <c r="CX241" i="3"/>
  <c r="CX239" i="3"/>
  <c r="CX238" i="3"/>
  <c r="CX237" i="3"/>
  <c r="CX236" i="3"/>
  <c r="CX235" i="3"/>
  <c r="CX234" i="3"/>
  <c r="CX233" i="3"/>
  <c r="CX232" i="3"/>
  <c r="CX231" i="3"/>
  <c r="CX228" i="3"/>
  <c r="CX230" i="3"/>
  <c r="CX229" i="3"/>
  <c r="CX227" i="3"/>
  <c r="CX224" i="3"/>
  <c r="CX226" i="3"/>
  <c r="CX225" i="3"/>
  <c r="CX223" i="3"/>
  <c r="EV358" i="1"/>
  <c r="ET358" i="1"/>
  <c r="ER358" i="1"/>
  <c r="EP358" i="1"/>
  <c r="EL358" i="1"/>
  <c r="EH358" i="1"/>
  <c r="BD358" i="1"/>
  <c r="BB358" i="1"/>
  <c r="AT358" i="1"/>
  <c r="AP358" i="1"/>
  <c r="CX220" i="3"/>
  <c r="CX222" i="3"/>
  <c r="CX221" i="3"/>
  <c r="CX218" i="3"/>
  <c r="CX217" i="3"/>
  <c r="CX219" i="3"/>
  <c r="CX202" i="3"/>
  <c r="CX204" i="3"/>
  <c r="CX206" i="3"/>
  <c r="CX203" i="3"/>
  <c r="CX205" i="3"/>
  <c r="CX198" i="3"/>
  <c r="CX200" i="3"/>
  <c r="CX199" i="3"/>
  <c r="CX197" i="3"/>
  <c r="CX201" i="3"/>
  <c r="EU287" i="1"/>
  <c r="ES287" i="1"/>
  <c r="EK287" i="1"/>
  <c r="EI287" i="1"/>
  <c r="EG287" i="1"/>
  <c r="CB280" i="1"/>
  <c r="AS287" i="1"/>
  <c r="BZ280" i="1"/>
  <c r="AQ287" i="1"/>
  <c r="BX280" i="1"/>
  <c r="AO287" i="1"/>
  <c r="BC287" i="1"/>
  <c r="CZ283" i="1"/>
  <c r="Y283" i="1" s="1"/>
  <c r="CY283" i="1"/>
  <c r="X283" i="1" s="1"/>
  <c r="GK282" i="1"/>
  <c r="CZ246" i="1"/>
  <c r="Y246" i="1" s="1"/>
  <c r="T264" i="5" s="1"/>
  <c r="J271" i="5" s="1"/>
  <c r="CY246" i="1"/>
  <c r="X246" i="1" s="1"/>
  <c r="R264" i="5" s="1"/>
  <c r="J270" i="5" s="1"/>
  <c r="CZ244" i="1"/>
  <c r="Y244" i="1" s="1"/>
  <c r="T257" i="5" s="1"/>
  <c r="CY244" i="1"/>
  <c r="X244" i="1" s="1"/>
  <c r="R257" i="5" s="1"/>
  <c r="CZ242" i="1"/>
  <c r="Y242" i="1" s="1"/>
  <c r="T254" i="5" s="1"/>
  <c r="CY242" i="1"/>
  <c r="X242" i="1" s="1"/>
  <c r="R254" i="5" s="1"/>
  <c r="GM241" i="1"/>
  <c r="CZ237" i="1"/>
  <c r="Y237" i="1" s="1"/>
  <c r="CY237" i="1"/>
  <c r="X237" i="1" s="1"/>
  <c r="CZ235" i="1"/>
  <c r="Y235" i="1" s="1"/>
  <c r="CY235" i="1"/>
  <c r="X235" i="1" s="1"/>
  <c r="CP234" i="1"/>
  <c r="O234" i="1" s="1"/>
  <c r="AI248" i="1"/>
  <c r="GK233" i="1"/>
  <c r="CP233" i="1"/>
  <c r="O233" i="1" s="1"/>
  <c r="DZ199" i="1"/>
  <c r="DV199" i="1"/>
  <c r="DY199" i="1"/>
  <c r="EA199" i="1"/>
  <c r="CX194" i="3"/>
  <c r="CX196" i="3"/>
  <c r="CX195" i="3"/>
  <c r="CX193" i="3"/>
  <c r="CX190" i="3"/>
  <c r="CX192" i="3"/>
  <c r="CX191" i="3"/>
  <c r="CX189" i="3"/>
  <c r="EV248" i="1"/>
  <c r="ET248" i="1"/>
  <c r="ER248" i="1"/>
  <c r="EP248" i="1"/>
  <c r="EL248" i="1"/>
  <c r="EH248" i="1"/>
  <c r="BD248" i="1"/>
  <c r="BB248" i="1"/>
  <c r="AZ248" i="1"/>
  <c r="AX248" i="1"/>
  <c r="AT248" i="1"/>
  <c r="AP248" i="1"/>
  <c r="CX182" i="3"/>
  <c r="CX184" i="3"/>
  <c r="CX186" i="3"/>
  <c r="CX188" i="3"/>
  <c r="CX183" i="3"/>
  <c r="CX187" i="3"/>
  <c r="CX181" i="3"/>
  <c r="CX185" i="3"/>
  <c r="CX174" i="3"/>
  <c r="CX173" i="3"/>
  <c r="CX175" i="3"/>
  <c r="CX176" i="3"/>
  <c r="CX178" i="3"/>
  <c r="CX180" i="3"/>
  <c r="CX179" i="3"/>
  <c r="CX177" i="3"/>
  <c r="CX172" i="3"/>
  <c r="CX171" i="3"/>
  <c r="CX170" i="3"/>
  <c r="CX169" i="3"/>
  <c r="EV199" i="1"/>
  <c r="ET199" i="1"/>
  <c r="ER199" i="1"/>
  <c r="EP199" i="1"/>
  <c r="EL199" i="1"/>
  <c r="EH199" i="1"/>
  <c r="BD199" i="1"/>
  <c r="BB199" i="1"/>
  <c r="AZ199" i="1"/>
  <c r="AX199" i="1"/>
  <c r="AT199" i="1"/>
  <c r="AP199" i="1"/>
  <c r="CS197" i="1"/>
  <c r="CQ197" i="1"/>
  <c r="P197" i="1" s="1"/>
  <c r="CP197" i="1" s="1"/>
  <c r="O197" i="1" s="1"/>
  <c r="J220" i="5" s="1"/>
  <c r="CS196" i="1"/>
  <c r="R196" i="1" s="1"/>
  <c r="GK196" i="1" s="1"/>
  <c r="CQ196" i="1"/>
  <c r="P196" i="1" s="1"/>
  <c r="CS195" i="1"/>
  <c r="CQ195" i="1"/>
  <c r="P195" i="1" s="1"/>
  <c r="CP195" i="1" s="1"/>
  <c r="O195" i="1" s="1"/>
  <c r="J219" i="5" s="1"/>
  <c r="CS194" i="1"/>
  <c r="R194" i="1" s="1"/>
  <c r="GK194" i="1" s="1"/>
  <c r="CQ194" i="1"/>
  <c r="P194" i="1" s="1"/>
  <c r="CS193" i="1"/>
  <c r="CQ193" i="1"/>
  <c r="P193" i="1" s="1"/>
  <c r="CX154" i="3"/>
  <c r="CX156" i="3"/>
  <c r="CX158" i="3"/>
  <c r="CX160" i="3"/>
  <c r="CX155" i="3"/>
  <c r="CX157" i="3"/>
  <c r="CX159" i="3"/>
  <c r="CS192" i="1"/>
  <c r="R192" i="1" s="1"/>
  <c r="GK192" i="1" s="1"/>
  <c r="CQ192" i="1"/>
  <c r="P192" i="1" s="1"/>
  <c r="CP192" i="1" s="1"/>
  <c r="O192" i="1" s="1"/>
  <c r="CX148" i="3"/>
  <c r="CX150" i="3"/>
  <c r="CX152" i="3"/>
  <c r="CX147" i="3"/>
  <c r="CX149" i="3"/>
  <c r="CX151" i="3"/>
  <c r="CX153" i="3"/>
  <c r="CS191" i="1"/>
  <c r="CQ191" i="1"/>
  <c r="P191" i="1" s="1"/>
  <c r="CP191" i="1" s="1"/>
  <c r="O191" i="1" s="1"/>
  <c r="J207" i="5" s="1"/>
  <c r="CS190" i="1"/>
  <c r="R190" i="1" s="1"/>
  <c r="GK190" i="1" s="1"/>
  <c r="CQ190" i="1"/>
  <c r="P190" i="1" s="1"/>
  <c r="CP190" i="1" s="1"/>
  <c r="O190" i="1" s="1"/>
  <c r="CS189" i="1"/>
  <c r="CQ189" i="1"/>
  <c r="P189" i="1" s="1"/>
  <c r="CP189" i="1" s="1"/>
  <c r="O189" i="1" s="1"/>
  <c r="J206" i="5" s="1"/>
  <c r="CS188" i="1"/>
  <c r="R188" i="1" s="1"/>
  <c r="GK188" i="1" s="1"/>
  <c r="CQ188" i="1"/>
  <c r="P188" i="1" s="1"/>
  <c r="CP188" i="1" s="1"/>
  <c r="O188" i="1" s="1"/>
  <c r="CS187" i="1"/>
  <c r="CQ187" i="1"/>
  <c r="P187" i="1" s="1"/>
  <c r="CP187" i="1" s="1"/>
  <c r="O187" i="1" s="1"/>
  <c r="J205" i="5" s="1"/>
  <c r="CS186" i="1"/>
  <c r="R186" i="1" s="1"/>
  <c r="GK186" i="1" s="1"/>
  <c r="CQ186" i="1"/>
  <c r="P186" i="1" s="1"/>
  <c r="CP186" i="1" s="1"/>
  <c r="O186" i="1" s="1"/>
  <c r="CS185" i="1"/>
  <c r="CQ185" i="1"/>
  <c r="P185" i="1" s="1"/>
  <c r="CX136" i="3"/>
  <c r="CX138" i="3"/>
  <c r="CX140" i="3"/>
  <c r="CX142" i="3"/>
  <c r="CX144" i="3"/>
  <c r="CX146" i="3"/>
  <c r="CX137" i="3"/>
  <c r="CX139" i="3"/>
  <c r="CX141" i="3"/>
  <c r="CX143" i="3"/>
  <c r="CX145" i="3"/>
  <c r="CS184" i="1"/>
  <c r="R184" i="1" s="1"/>
  <c r="GK184" i="1" s="1"/>
  <c r="CQ184" i="1"/>
  <c r="P184" i="1" s="1"/>
  <c r="CP184" i="1" s="1"/>
  <c r="O184" i="1" s="1"/>
  <c r="CX126" i="3"/>
  <c r="CX128" i="3"/>
  <c r="CX130" i="3"/>
  <c r="CX132" i="3"/>
  <c r="CX134" i="3"/>
  <c r="CX125" i="3"/>
  <c r="CX127" i="3"/>
  <c r="CX129" i="3"/>
  <c r="CX131" i="3"/>
  <c r="CX133" i="3"/>
  <c r="CX135" i="3"/>
  <c r="CS183" i="1"/>
  <c r="CQ183" i="1"/>
  <c r="P183" i="1" s="1"/>
  <c r="CP183" i="1" s="1"/>
  <c r="O183" i="1" s="1"/>
  <c r="J193" i="5" s="1"/>
  <c r="CS182" i="1"/>
  <c r="R182" i="1" s="1"/>
  <c r="GK182" i="1" s="1"/>
  <c r="CQ182" i="1"/>
  <c r="P182" i="1" s="1"/>
  <c r="CS181" i="1"/>
  <c r="CQ181" i="1"/>
  <c r="P181" i="1" s="1"/>
  <c r="CP178" i="1"/>
  <c r="O178" i="1" s="1"/>
  <c r="CY177" i="1"/>
  <c r="X177" i="1" s="1"/>
  <c r="R175" i="5" s="1"/>
  <c r="J181" i="5" s="1"/>
  <c r="CZ177" i="1"/>
  <c r="Y177" i="1" s="1"/>
  <c r="T175" i="5" s="1"/>
  <c r="J182" i="5" s="1"/>
  <c r="CP176" i="1"/>
  <c r="O176" i="1" s="1"/>
  <c r="CY175" i="1"/>
  <c r="X175" i="1" s="1"/>
  <c r="R164" i="5" s="1"/>
  <c r="J170" i="5" s="1"/>
  <c r="CZ175" i="1"/>
  <c r="Y175" i="1" s="1"/>
  <c r="T164" i="5" s="1"/>
  <c r="J171" i="5" s="1"/>
  <c r="CP174" i="1"/>
  <c r="O174" i="1" s="1"/>
  <c r="CY173" i="1"/>
  <c r="X173" i="1" s="1"/>
  <c r="R161" i="5" s="1"/>
  <c r="CZ173" i="1"/>
  <c r="Y173" i="1" s="1"/>
  <c r="T161" i="5" s="1"/>
  <c r="CP172" i="1"/>
  <c r="O172" i="1" s="1"/>
  <c r="CP170" i="1"/>
  <c r="O170" i="1" s="1"/>
  <c r="CZ169" i="1"/>
  <c r="Y169" i="1" s="1"/>
  <c r="T152" i="5" s="1"/>
  <c r="CY169" i="1"/>
  <c r="X169" i="1" s="1"/>
  <c r="R152" i="5" s="1"/>
  <c r="CY168" i="1"/>
  <c r="X168" i="1" s="1"/>
  <c r="GP168" i="1" s="1"/>
  <c r="CZ168" i="1"/>
  <c r="Y168" i="1" s="1"/>
  <c r="CY167" i="1"/>
  <c r="X167" i="1" s="1"/>
  <c r="R145" i="5" s="1"/>
  <c r="J148" i="5" s="1"/>
  <c r="CZ167" i="1"/>
  <c r="Y167" i="1" s="1"/>
  <c r="T145" i="5" s="1"/>
  <c r="J149" i="5" s="1"/>
  <c r="AB167" i="1"/>
  <c r="CY166" i="1"/>
  <c r="X166" i="1" s="1"/>
  <c r="CZ166" i="1"/>
  <c r="Y166" i="1" s="1"/>
  <c r="AB166" i="1"/>
  <c r="CY165" i="1"/>
  <c r="X165" i="1" s="1"/>
  <c r="R138" i="5" s="1"/>
  <c r="J141" i="5" s="1"/>
  <c r="CZ165" i="1"/>
  <c r="Y165" i="1" s="1"/>
  <c r="T138" i="5" s="1"/>
  <c r="J142" i="5" s="1"/>
  <c r="AB165" i="1"/>
  <c r="CY164" i="1"/>
  <c r="X164" i="1" s="1"/>
  <c r="CZ164" i="1"/>
  <c r="Y164" i="1" s="1"/>
  <c r="AB164" i="1"/>
  <c r="CY163" i="1"/>
  <c r="X163" i="1" s="1"/>
  <c r="R128" i="5" s="1"/>
  <c r="J133" i="5" s="1"/>
  <c r="CZ163" i="1"/>
  <c r="Y163" i="1" s="1"/>
  <c r="T128" i="5" s="1"/>
  <c r="J134" i="5" s="1"/>
  <c r="AB163" i="1"/>
  <c r="CY162" i="1"/>
  <c r="X162" i="1" s="1"/>
  <c r="CZ162" i="1"/>
  <c r="Y162" i="1" s="1"/>
  <c r="AB162" i="1"/>
  <c r="EU248" i="1"/>
  <c r="EK248" i="1"/>
  <c r="EI248" i="1"/>
  <c r="EG248" i="1"/>
  <c r="BC248" i="1"/>
  <c r="AS248" i="1"/>
  <c r="AQ248" i="1"/>
  <c r="AO248" i="1"/>
  <c r="CS240" i="1"/>
  <c r="CQ240" i="1"/>
  <c r="P240" i="1" s="1"/>
  <c r="CP240" i="1" s="1"/>
  <c r="O240" i="1" s="1"/>
  <c r="CS239" i="1"/>
  <c r="R239" i="1" s="1"/>
  <c r="AE248" i="1" s="1"/>
  <c r="CQ239" i="1"/>
  <c r="P239" i="1" s="1"/>
  <c r="CP239" i="1" s="1"/>
  <c r="O239" i="1" s="1"/>
  <c r="CS238" i="1"/>
  <c r="CQ238" i="1"/>
  <c r="P238" i="1" s="1"/>
  <c r="CP238" i="1" s="1"/>
  <c r="O238" i="1" s="1"/>
  <c r="EU199" i="1"/>
  <c r="EK199" i="1"/>
  <c r="EI199" i="1"/>
  <c r="EG199" i="1"/>
  <c r="BC199" i="1"/>
  <c r="AS199" i="1"/>
  <c r="AQ199" i="1"/>
  <c r="AO199" i="1"/>
  <c r="CY178" i="1"/>
  <c r="X178" i="1" s="1"/>
  <c r="CZ178" i="1"/>
  <c r="Y178" i="1" s="1"/>
  <c r="CY176" i="1"/>
  <c r="X176" i="1" s="1"/>
  <c r="CZ176" i="1"/>
  <c r="Y176" i="1" s="1"/>
  <c r="CY174" i="1"/>
  <c r="X174" i="1" s="1"/>
  <c r="CZ174" i="1"/>
  <c r="Y174" i="1" s="1"/>
  <c r="CY172" i="1"/>
  <c r="X172" i="1" s="1"/>
  <c r="CZ172" i="1"/>
  <c r="Y172" i="1" s="1"/>
  <c r="CZ171" i="1"/>
  <c r="Y171" i="1" s="1"/>
  <c r="T157" i="5" s="1"/>
  <c r="CY171" i="1"/>
  <c r="X171" i="1" s="1"/>
  <c r="R157" i="5" s="1"/>
  <c r="CZ170" i="1"/>
  <c r="Y170" i="1" s="1"/>
  <c r="CY170" i="1"/>
  <c r="X170" i="1" s="1"/>
  <c r="GM168" i="1"/>
  <c r="CS171" i="1"/>
  <c r="CQ171" i="1"/>
  <c r="P171" i="1" s="1"/>
  <c r="CP171" i="1" s="1"/>
  <c r="O171" i="1" s="1"/>
  <c r="DY94" i="1"/>
  <c r="EB94" i="1"/>
  <c r="DZ94" i="1"/>
  <c r="CZ90" i="1"/>
  <c r="Y90" i="1" s="1"/>
  <c r="CY90" i="1"/>
  <c r="X90" i="1" s="1"/>
  <c r="AJ94" i="1"/>
  <c r="AH94" i="1"/>
  <c r="CZ89" i="1"/>
  <c r="Y89" i="1" s="1"/>
  <c r="CY89" i="1"/>
  <c r="X89" i="1" s="1"/>
  <c r="AF94" i="1"/>
  <c r="DV55" i="1"/>
  <c r="CX120" i="3"/>
  <c r="CX122" i="3"/>
  <c r="CX124" i="3"/>
  <c r="CX121" i="3"/>
  <c r="CX123" i="3"/>
  <c r="CX116" i="3"/>
  <c r="CX118" i="3"/>
  <c r="CX115" i="3"/>
  <c r="CX117" i="3"/>
  <c r="CX119" i="3"/>
  <c r="CX106" i="3"/>
  <c r="CX108" i="3"/>
  <c r="CX110" i="3"/>
  <c r="CX112" i="3"/>
  <c r="CX114" i="3"/>
  <c r="CX107" i="3"/>
  <c r="CX109" i="3"/>
  <c r="CX111" i="3"/>
  <c r="CX113" i="3"/>
  <c r="CX98" i="3"/>
  <c r="CX100" i="3"/>
  <c r="CX102" i="3"/>
  <c r="CX104" i="3"/>
  <c r="CX97" i="3"/>
  <c r="CX99" i="3"/>
  <c r="CX101" i="3"/>
  <c r="CX103" i="3"/>
  <c r="CX105" i="3"/>
  <c r="CX90" i="3"/>
  <c r="CX92" i="3"/>
  <c r="CX94" i="3"/>
  <c r="CX96" i="3"/>
  <c r="CX89" i="3"/>
  <c r="CX91" i="3"/>
  <c r="CX93" i="3"/>
  <c r="CX95" i="3"/>
  <c r="CX82" i="3"/>
  <c r="CX84" i="3"/>
  <c r="CX86" i="3"/>
  <c r="CX88" i="3"/>
  <c r="CX81" i="3"/>
  <c r="CX83" i="3"/>
  <c r="CX85" i="3"/>
  <c r="CX87" i="3"/>
  <c r="CS166" i="1"/>
  <c r="R166" i="1" s="1"/>
  <c r="GK166" i="1" s="1"/>
  <c r="CQ166" i="1"/>
  <c r="P166" i="1" s="1"/>
  <c r="CP166" i="1" s="1"/>
  <c r="O166" i="1" s="1"/>
  <c r="CS165" i="1"/>
  <c r="CQ165" i="1"/>
  <c r="P165" i="1" s="1"/>
  <c r="CP165" i="1" s="1"/>
  <c r="O165" i="1" s="1"/>
  <c r="CS164" i="1"/>
  <c r="R164" i="1" s="1"/>
  <c r="GK164" i="1" s="1"/>
  <c r="CQ164" i="1"/>
  <c r="P164" i="1" s="1"/>
  <c r="CP164" i="1" s="1"/>
  <c r="O164" i="1" s="1"/>
  <c r="CS163" i="1"/>
  <c r="CQ163" i="1"/>
  <c r="P163" i="1" s="1"/>
  <c r="CX70" i="3"/>
  <c r="CX72" i="3"/>
  <c r="CX71" i="3"/>
  <c r="CS162" i="1"/>
  <c r="R162" i="1" s="1"/>
  <c r="CQ162" i="1"/>
  <c r="P162" i="1" s="1"/>
  <c r="CX68" i="3"/>
  <c r="CX67" i="3"/>
  <c r="CX69" i="3"/>
  <c r="CZ91" i="1"/>
  <c r="Y91" i="1" s="1"/>
  <c r="CY91" i="1"/>
  <c r="X91" i="1" s="1"/>
  <c r="EA94" i="1"/>
  <c r="GK90" i="1"/>
  <c r="DU94" i="1"/>
  <c r="AI94" i="1"/>
  <c r="GK89" i="1"/>
  <c r="AE94" i="1"/>
  <c r="CZ53" i="1"/>
  <c r="Y53" i="1" s="1"/>
  <c r="T101" i="5" s="1"/>
  <c r="CY53" i="1"/>
  <c r="X53" i="1" s="1"/>
  <c r="R101" i="5" s="1"/>
  <c r="AB53" i="1"/>
  <c r="AB52" i="1"/>
  <c r="AB51" i="1"/>
  <c r="AB50" i="1"/>
  <c r="CZ49" i="1"/>
  <c r="Y49" i="1" s="1"/>
  <c r="T94" i="5" s="1"/>
  <c r="CY49" i="1"/>
  <c r="X49" i="1" s="1"/>
  <c r="R94" i="5" s="1"/>
  <c r="AB49" i="1"/>
  <c r="CZ48" i="1"/>
  <c r="Y48" i="1" s="1"/>
  <c r="CY48" i="1"/>
  <c r="X48" i="1" s="1"/>
  <c r="GB55" i="1"/>
  <c r="EB55" i="1"/>
  <c r="CZ47" i="1"/>
  <c r="Y47" i="1" s="1"/>
  <c r="T83" i="5" s="1"/>
  <c r="J90" i="5" s="1"/>
  <c r="CY47" i="1"/>
  <c r="X47" i="1" s="1"/>
  <c r="R83" i="5" s="1"/>
  <c r="J89" i="5" s="1"/>
  <c r="EV94" i="1"/>
  <c r="ET94" i="1"/>
  <c r="ER94" i="1"/>
  <c r="EP94" i="1"/>
  <c r="EL94" i="1"/>
  <c r="EH94" i="1"/>
  <c r="BD94" i="1"/>
  <c r="BB94" i="1"/>
  <c r="AZ94" i="1"/>
  <c r="AX94" i="1"/>
  <c r="AT94" i="1"/>
  <c r="AP94" i="1"/>
  <c r="CX64" i="3"/>
  <c r="CX66" i="3"/>
  <c r="CX63" i="3"/>
  <c r="CX65" i="3"/>
  <c r="CX60" i="3"/>
  <c r="CX62" i="3"/>
  <c r="CX59" i="3"/>
  <c r="CX61" i="3"/>
  <c r="EV55" i="1"/>
  <c r="ET55" i="1"/>
  <c r="EL55" i="1"/>
  <c r="EH55" i="1"/>
  <c r="BD55" i="1"/>
  <c r="BB55" i="1"/>
  <c r="AZ55" i="1"/>
  <c r="AX55" i="1"/>
  <c r="AT55" i="1"/>
  <c r="AP55" i="1"/>
  <c r="CS53" i="1"/>
  <c r="CQ53" i="1"/>
  <c r="P53" i="1" s="1"/>
  <c r="CP53" i="1" s="1"/>
  <c r="O53" i="1" s="1"/>
  <c r="J101" i="5" s="1"/>
  <c r="CS52" i="1"/>
  <c r="CQ52" i="1"/>
  <c r="CS51" i="1"/>
  <c r="CQ51" i="1"/>
  <c r="P51" i="1" s="1"/>
  <c r="CS50" i="1"/>
  <c r="R50" i="1" s="1"/>
  <c r="GK50" i="1" s="1"/>
  <c r="CQ50" i="1"/>
  <c r="P50" i="1" s="1"/>
  <c r="CS49" i="1"/>
  <c r="CQ49" i="1"/>
  <c r="P49" i="1" s="1"/>
  <c r="CX54" i="3"/>
  <c r="CX56" i="3"/>
  <c r="CX58" i="3"/>
  <c r="CX55" i="3"/>
  <c r="CX57" i="3"/>
  <c r="CS48" i="1"/>
  <c r="R48" i="1" s="1"/>
  <c r="GK48" i="1" s="1"/>
  <c r="CQ48" i="1"/>
  <c r="P48" i="1" s="1"/>
  <c r="CP48" i="1" s="1"/>
  <c r="O48" i="1" s="1"/>
  <c r="CX50" i="3"/>
  <c r="CX52" i="3"/>
  <c r="CX49" i="3"/>
  <c r="CX51" i="3"/>
  <c r="CX53" i="3"/>
  <c r="CS47" i="1"/>
  <c r="CQ47" i="1"/>
  <c r="P47" i="1" s="1"/>
  <c r="CX40" i="3"/>
  <c r="CX42" i="3"/>
  <c r="CX44" i="3"/>
  <c r="CX46" i="3"/>
  <c r="CX48" i="3"/>
  <c r="CX41" i="3"/>
  <c r="CX43" i="3"/>
  <c r="CX45" i="3"/>
  <c r="CX47" i="3"/>
  <c r="CS46" i="1"/>
  <c r="R46" i="1" s="1"/>
  <c r="GK46" i="1" s="1"/>
  <c r="CQ46" i="1"/>
  <c r="P46" i="1" s="1"/>
  <c r="CP46" i="1" s="1"/>
  <c r="O46" i="1" s="1"/>
  <c r="CX24" i="3"/>
  <c r="CX26" i="3"/>
  <c r="CX28" i="3"/>
  <c r="CX30" i="3"/>
  <c r="CX23" i="3"/>
  <c r="CX25" i="3"/>
  <c r="CX27" i="3"/>
  <c r="CX29" i="3"/>
  <c r="CZ44" i="1"/>
  <c r="Y44" i="1" s="1"/>
  <c r="CY44" i="1"/>
  <c r="X44" i="1" s="1"/>
  <c r="CP43" i="1"/>
  <c r="O43" i="1" s="1"/>
  <c r="CZ42" i="1"/>
  <c r="Y42" i="1" s="1"/>
  <c r="CY42" i="1"/>
  <c r="X42" i="1" s="1"/>
  <c r="GM42" i="1" s="1"/>
  <c r="CY41" i="1"/>
  <c r="X41" i="1" s="1"/>
  <c r="R65" i="5" s="1"/>
  <c r="CZ41" i="1"/>
  <c r="Y41" i="1" s="1"/>
  <c r="T65" i="5" s="1"/>
  <c r="AB41" i="1"/>
  <c r="CY40" i="1"/>
  <c r="X40" i="1" s="1"/>
  <c r="CZ40" i="1"/>
  <c r="Y40" i="1" s="1"/>
  <c r="AB40" i="1"/>
  <c r="CY39" i="1"/>
  <c r="X39" i="1" s="1"/>
  <c r="R60" i="5" s="1"/>
  <c r="CZ39" i="1"/>
  <c r="Y39" i="1" s="1"/>
  <c r="T60" i="5" s="1"/>
  <c r="AB39" i="1"/>
  <c r="CP38" i="1"/>
  <c r="O38" i="1" s="1"/>
  <c r="CZ37" i="1"/>
  <c r="Y37" i="1" s="1"/>
  <c r="T53" i="5" s="1"/>
  <c r="J57" i="5" s="1"/>
  <c r="CY37" i="1"/>
  <c r="X37" i="1" s="1"/>
  <c r="CP36" i="1"/>
  <c r="O36" i="1" s="1"/>
  <c r="CP35" i="1"/>
  <c r="O35" i="1" s="1"/>
  <c r="EU94" i="1"/>
  <c r="ES94" i="1"/>
  <c r="EK94" i="1"/>
  <c r="EI94" i="1"/>
  <c r="EG94" i="1"/>
  <c r="BC94" i="1"/>
  <c r="BA94" i="1"/>
  <c r="AS94" i="1"/>
  <c r="AQ94" i="1"/>
  <c r="AO94" i="1"/>
  <c r="EU55" i="1"/>
  <c r="EK55" i="1"/>
  <c r="EG55" i="1"/>
  <c r="BC55" i="1"/>
  <c r="AS55" i="1"/>
  <c r="AQ55" i="1"/>
  <c r="AO55" i="1"/>
  <c r="CX32" i="3"/>
  <c r="CX34" i="3"/>
  <c r="CX36" i="3"/>
  <c r="CX38" i="3"/>
  <c r="CX31" i="3"/>
  <c r="CX33" i="3"/>
  <c r="CX35" i="3"/>
  <c r="CX37" i="3"/>
  <c r="CX39" i="3"/>
  <c r="CZ43" i="1"/>
  <c r="Y43" i="1" s="1"/>
  <c r="T69" i="5" s="1"/>
  <c r="CY43" i="1"/>
  <c r="X43" i="1" s="1"/>
  <c r="R69" i="5" s="1"/>
  <c r="GP42" i="1"/>
  <c r="CZ38" i="1"/>
  <c r="Y38" i="1" s="1"/>
  <c r="CY38" i="1"/>
  <c r="X38" i="1" s="1"/>
  <c r="CZ36" i="1"/>
  <c r="Y36" i="1" s="1"/>
  <c r="CY36" i="1"/>
  <c r="X36" i="1" s="1"/>
  <c r="CZ35" i="1"/>
  <c r="Y35" i="1" s="1"/>
  <c r="T46" i="5" s="1"/>
  <c r="J50" i="5" s="1"/>
  <c r="CY35" i="1"/>
  <c r="X35" i="1" s="1"/>
  <c r="R46" i="5" s="1"/>
  <c r="J49" i="5" s="1"/>
  <c r="CZ34" i="1"/>
  <c r="Y34" i="1" s="1"/>
  <c r="CY34" i="1"/>
  <c r="X34" i="1" s="1"/>
  <c r="CZ33" i="1"/>
  <c r="Y33" i="1" s="1"/>
  <c r="CY33" i="1"/>
  <c r="X33" i="1" s="1"/>
  <c r="CX16" i="3"/>
  <c r="CX18" i="3"/>
  <c r="CX20" i="3"/>
  <c r="CX22" i="3"/>
  <c r="CX15" i="3"/>
  <c r="CX17" i="3"/>
  <c r="CX19" i="3"/>
  <c r="CX21" i="3"/>
  <c r="CS34" i="1"/>
  <c r="R34" i="1" s="1"/>
  <c r="GK34" i="1" s="1"/>
  <c r="CQ34" i="1"/>
  <c r="P34" i="1" s="1"/>
  <c r="CP34" i="1" s="1"/>
  <c r="O34" i="1" s="1"/>
  <c r="CS33" i="1"/>
  <c r="CQ33" i="1"/>
  <c r="P33" i="1" s="1"/>
  <c r="CX4" i="3"/>
  <c r="CX6" i="3"/>
  <c r="CX5" i="3"/>
  <c r="AD32" i="1"/>
  <c r="CS32" i="1"/>
  <c r="R32" i="1" s="1"/>
  <c r="CS41" i="1"/>
  <c r="CQ41" i="1"/>
  <c r="P41" i="1" s="1"/>
  <c r="CS40" i="1"/>
  <c r="R40" i="1" s="1"/>
  <c r="CQ40" i="1"/>
  <c r="P40" i="1" s="1"/>
  <c r="CP40" i="1" s="1"/>
  <c r="O40" i="1" s="1"/>
  <c r="CS39" i="1"/>
  <c r="CQ39" i="1"/>
  <c r="P39" i="1" s="1"/>
  <c r="CP39" i="1" s="1"/>
  <c r="O39" i="1" s="1"/>
  <c r="AB32" i="1"/>
  <c r="CQ32" i="1"/>
  <c r="P32" i="1" s="1"/>
  <c r="CX2" i="3"/>
  <c r="CX1" i="3"/>
  <c r="CX3" i="3"/>
  <c r="DO401" i="1" l="1"/>
  <c r="EB390" i="1"/>
  <c r="DV280" i="1"/>
  <c r="DI287" i="1"/>
  <c r="AD199" i="1"/>
  <c r="AD160" i="1" s="1"/>
  <c r="GA390" i="1"/>
  <c r="ER401" i="1"/>
  <c r="AD280" i="1"/>
  <c r="Q287" i="1"/>
  <c r="GP169" i="1"/>
  <c r="GM169" i="1"/>
  <c r="I137" i="5"/>
  <c r="T111" i="5"/>
  <c r="J117" i="5" s="1"/>
  <c r="GP395" i="1"/>
  <c r="R339" i="5"/>
  <c r="J343" i="5" s="1"/>
  <c r="FY55" i="1"/>
  <c r="R36" i="5"/>
  <c r="J41" i="5" s="1"/>
  <c r="CZ51" i="1"/>
  <c r="Y51" i="1" s="1"/>
  <c r="T100" i="5" s="1"/>
  <c r="R111" i="5"/>
  <c r="R240" i="1"/>
  <c r="J252" i="5" s="1"/>
  <c r="V250" i="5"/>
  <c r="R183" i="1"/>
  <c r="GK183" i="1" s="1"/>
  <c r="GM183" i="1" s="1"/>
  <c r="V193" i="5"/>
  <c r="R195" i="1"/>
  <c r="GK195" i="1" s="1"/>
  <c r="V219" i="5"/>
  <c r="R280" i="5"/>
  <c r="J285" i="5" s="1"/>
  <c r="DX199" i="1"/>
  <c r="R13" i="8"/>
  <c r="J282" i="5"/>
  <c r="DX287" i="1"/>
  <c r="CP356" i="1"/>
  <c r="O356" i="1" s="1"/>
  <c r="GP356" i="1" s="1"/>
  <c r="J318" i="5"/>
  <c r="I322" i="5" s="1"/>
  <c r="I244" i="5"/>
  <c r="M76" i="8"/>
  <c r="AP280" i="1"/>
  <c r="F296" i="1"/>
  <c r="GX194" i="1"/>
  <c r="R393" i="1"/>
  <c r="V328" i="5"/>
  <c r="J336" i="5" s="1"/>
  <c r="O76" i="8"/>
  <c r="CP243" i="1"/>
  <c r="O243" i="1" s="1"/>
  <c r="AB248" i="1" s="1"/>
  <c r="EB280" i="1"/>
  <c r="DO287" i="1"/>
  <c r="R39" i="1"/>
  <c r="J63" i="5" s="1"/>
  <c r="V60" i="5"/>
  <c r="CP51" i="1"/>
  <c r="O51" i="1" s="1"/>
  <c r="J100" i="5" s="1"/>
  <c r="CP90" i="1"/>
  <c r="O90" i="1" s="1"/>
  <c r="DZ55" i="1"/>
  <c r="R185" i="1"/>
  <c r="V199" i="5"/>
  <c r="R191" i="1"/>
  <c r="GK191" i="1" s="1"/>
  <c r="GM191" i="1" s="1"/>
  <c r="V207" i="5"/>
  <c r="CZ399" i="1"/>
  <c r="Y399" i="1" s="1"/>
  <c r="T355" i="5" s="1"/>
  <c r="J360" i="5" s="1"/>
  <c r="AD401" i="1"/>
  <c r="CP175" i="1"/>
  <c r="O175" i="1" s="1"/>
  <c r="J169" i="5"/>
  <c r="I174" i="5" s="1"/>
  <c r="M67" i="8"/>
  <c r="V196" i="1"/>
  <c r="CP177" i="1"/>
  <c r="O177" i="1" s="1"/>
  <c r="T284" i="1"/>
  <c r="AG287" i="1" s="1"/>
  <c r="S52" i="1"/>
  <c r="V284" i="1"/>
  <c r="AI287" i="1" s="1"/>
  <c r="GX186" i="1"/>
  <c r="O67" i="8"/>
  <c r="R246" i="1"/>
  <c r="V264" i="5"/>
  <c r="J272" i="5" s="1"/>
  <c r="I274" i="5" s="1"/>
  <c r="P52" i="1"/>
  <c r="R197" i="1"/>
  <c r="GK197" i="1" s="1"/>
  <c r="V220" i="5"/>
  <c r="CY245" i="1"/>
  <c r="X245" i="1" s="1"/>
  <c r="R315" i="5"/>
  <c r="J319" i="5" s="1"/>
  <c r="GK177" i="1"/>
  <c r="J179" i="5"/>
  <c r="R92" i="1"/>
  <c r="V115" i="5"/>
  <c r="CP173" i="1"/>
  <c r="O173" i="1" s="1"/>
  <c r="J161" i="5"/>
  <c r="I163" i="5" s="1"/>
  <c r="CP179" i="1"/>
  <c r="O179" i="1" s="1"/>
  <c r="R41" i="8"/>
  <c r="R180" i="1"/>
  <c r="GK180" i="1" s="1"/>
  <c r="U182" i="1"/>
  <c r="ED55" i="1"/>
  <c r="DQ55" i="1" s="1"/>
  <c r="T36" i="5"/>
  <c r="J42" i="5" s="1"/>
  <c r="R51" i="1"/>
  <c r="GK51" i="1" s="1"/>
  <c r="GM51" i="1" s="1"/>
  <c r="V100" i="5"/>
  <c r="CZ245" i="1"/>
  <c r="Y245" i="1" s="1"/>
  <c r="V52" i="1"/>
  <c r="R175" i="1"/>
  <c r="V164" i="5"/>
  <c r="J172" i="5" s="1"/>
  <c r="W52" i="1"/>
  <c r="T196" i="1"/>
  <c r="AG199" i="1" s="1"/>
  <c r="CP245" i="1"/>
  <c r="O245" i="1" s="1"/>
  <c r="GX284" i="1"/>
  <c r="CJ287" i="1" s="1"/>
  <c r="R234" i="1"/>
  <c r="GK234" i="1" s="1"/>
  <c r="V231" i="5"/>
  <c r="W196" i="1"/>
  <c r="CP236" i="1"/>
  <c r="O236" i="1" s="1"/>
  <c r="CY92" i="1"/>
  <c r="X92" i="1" s="1"/>
  <c r="R115" i="5" s="1"/>
  <c r="R187" i="1"/>
  <c r="GK187" i="1" s="1"/>
  <c r="V205" i="5"/>
  <c r="T52" i="1"/>
  <c r="AG55" i="1" s="1"/>
  <c r="AG30" i="1" s="1"/>
  <c r="GK179" i="1"/>
  <c r="J190" i="5"/>
  <c r="U52" i="1"/>
  <c r="AH55" i="1" s="1"/>
  <c r="I185" i="5"/>
  <c r="R285" i="1"/>
  <c r="GK285" i="1" s="1"/>
  <c r="V284" i="5"/>
  <c r="Q196" i="1"/>
  <c r="M59" i="8"/>
  <c r="S284" i="1"/>
  <c r="EL390" i="1"/>
  <c r="P419" i="1"/>
  <c r="CP91" i="1"/>
  <c r="O91" i="1" s="1"/>
  <c r="S182" i="1"/>
  <c r="T280" i="5"/>
  <c r="J102" i="5"/>
  <c r="R163" i="1"/>
  <c r="J132" i="5" s="1"/>
  <c r="V128" i="5"/>
  <c r="J135" i="5" s="1"/>
  <c r="R53" i="1"/>
  <c r="GK53" i="1" s="1"/>
  <c r="GP53" i="1" s="1"/>
  <c r="V101" i="5"/>
  <c r="DX55" i="1"/>
  <c r="DX30" i="1" s="1"/>
  <c r="AC94" i="1"/>
  <c r="CF94" i="1" s="1"/>
  <c r="CZ92" i="1"/>
  <c r="Y92" i="1" s="1"/>
  <c r="T115" i="5" s="1"/>
  <c r="CP181" i="1"/>
  <c r="O181" i="1" s="1"/>
  <c r="J192" i="5" s="1"/>
  <c r="CP193" i="1"/>
  <c r="O193" i="1" s="1"/>
  <c r="J218" i="5"/>
  <c r="I225" i="5" s="1"/>
  <c r="CY186" i="1"/>
  <c r="X186" i="1" s="1"/>
  <c r="GM186" i="1" s="1"/>
  <c r="CY282" i="1"/>
  <c r="X282" i="1" s="1"/>
  <c r="P284" i="1"/>
  <c r="I346" i="5"/>
  <c r="I144" i="5"/>
  <c r="M72" i="8"/>
  <c r="CP167" i="1"/>
  <c r="O167" i="1" s="1"/>
  <c r="V50" i="1"/>
  <c r="T182" i="1"/>
  <c r="O59" i="8"/>
  <c r="R355" i="5"/>
  <c r="J359" i="5" s="1"/>
  <c r="I362" i="5" s="1"/>
  <c r="CP41" i="1"/>
  <c r="O41" i="1" s="1"/>
  <c r="R238" i="1"/>
  <c r="V245" i="5"/>
  <c r="ES248" i="1"/>
  <c r="ES231" i="1" s="1"/>
  <c r="R181" i="1"/>
  <c r="GK181" i="1" s="1"/>
  <c r="GM181" i="1" s="1"/>
  <c r="V192" i="5"/>
  <c r="J196" i="5" s="1"/>
  <c r="R193" i="1"/>
  <c r="V213" i="5"/>
  <c r="J223" i="5" s="1"/>
  <c r="CP282" i="1"/>
  <c r="O282" i="1" s="1"/>
  <c r="I151" i="5"/>
  <c r="J330" i="5"/>
  <c r="DX401" i="1"/>
  <c r="GA55" i="1"/>
  <c r="O72" i="8"/>
  <c r="V182" i="1"/>
  <c r="T72" i="8"/>
  <c r="W194" i="1"/>
  <c r="AJ199" i="1" s="1"/>
  <c r="CP399" i="1"/>
  <c r="O399" i="1" s="1"/>
  <c r="GP399" i="1" s="1"/>
  <c r="EI55" i="1"/>
  <c r="J103" i="5"/>
  <c r="CP47" i="1"/>
  <c r="O47" i="1" s="1"/>
  <c r="J88" i="5"/>
  <c r="I93" i="5" s="1"/>
  <c r="CP92" i="1"/>
  <c r="O92" i="1" s="1"/>
  <c r="J115" i="5" s="1"/>
  <c r="R47" i="1"/>
  <c r="V83" i="5"/>
  <c r="J91" i="5" s="1"/>
  <c r="R171" i="1"/>
  <c r="J159" i="5" s="1"/>
  <c r="V157" i="5"/>
  <c r="CP182" i="1"/>
  <c r="O182" i="1" s="1"/>
  <c r="R305" i="5"/>
  <c r="J310" i="5" s="1"/>
  <c r="I314" i="5" s="1"/>
  <c r="AL401" i="1"/>
  <c r="CZ45" i="1"/>
  <c r="Y45" i="1" s="1"/>
  <c r="T72" i="5" s="1"/>
  <c r="J79" i="5" s="1"/>
  <c r="J74" i="5"/>
  <c r="CY45" i="1"/>
  <c r="X45" i="1" s="1"/>
  <c r="R72" i="5" s="1"/>
  <c r="J78" i="5" s="1"/>
  <c r="GX52" i="1"/>
  <c r="CJ55" i="1" s="1"/>
  <c r="FY390" i="1"/>
  <c r="EP401" i="1"/>
  <c r="S194" i="1"/>
  <c r="CP395" i="1"/>
  <c r="O395" i="1" s="1"/>
  <c r="CZ179" i="1"/>
  <c r="Y179" i="1" s="1"/>
  <c r="T186" i="5" s="1"/>
  <c r="J195" i="5" s="1"/>
  <c r="J188" i="5"/>
  <c r="CY179" i="1"/>
  <c r="X179" i="1" s="1"/>
  <c r="R186" i="5" s="1"/>
  <c r="J194" i="5" s="1"/>
  <c r="I304" i="5"/>
  <c r="U194" i="1"/>
  <c r="R72" i="8"/>
  <c r="CZ285" i="1"/>
  <c r="Y285" i="1" s="1"/>
  <c r="T284" i="5" s="1"/>
  <c r="CY285" i="1"/>
  <c r="X285" i="1" s="1"/>
  <c r="R284" i="5" s="1"/>
  <c r="M13" i="8"/>
  <c r="GX196" i="1"/>
  <c r="GX188" i="1"/>
  <c r="CP185" i="1"/>
  <c r="O185" i="1" s="1"/>
  <c r="J204" i="5"/>
  <c r="P68" i="5"/>
  <c r="K68" i="5"/>
  <c r="T41" i="8"/>
  <c r="R52" i="1"/>
  <c r="GK52" i="1" s="1"/>
  <c r="R41" i="1"/>
  <c r="J67" i="5" s="1"/>
  <c r="V65" i="5"/>
  <c r="GP91" i="1"/>
  <c r="GM37" i="1"/>
  <c r="R53" i="5"/>
  <c r="J56" i="5" s="1"/>
  <c r="I59" i="5" s="1"/>
  <c r="CP49" i="1"/>
  <c r="O49" i="1" s="1"/>
  <c r="J99" i="5"/>
  <c r="R165" i="1"/>
  <c r="GK165" i="1" s="1"/>
  <c r="V138" i="5"/>
  <c r="R189" i="1"/>
  <c r="GK189" i="1" s="1"/>
  <c r="V206" i="5"/>
  <c r="ED401" i="1"/>
  <c r="T328" i="5"/>
  <c r="J335" i="5" s="1"/>
  <c r="R347" i="5"/>
  <c r="J351" i="5" s="1"/>
  <c r="Q52" i="1"/>
  <c r="AD55" i="1" s="1"/>
  <c r="R76" i="8"/>
  <c r="CP397" i="1"/>
  <c r="O397" i="1" s="1"/>
  <c r="GP397" i="1" s="1"/>
  <c r="J350" i="5"/>
  <c r="I354" i="5" s="1"/>
  <c r="W284" i="1"/>
  <c r="AJ287" i="1" s="1"/>
  <c r="R67" i="8"/>
  <c r="S50" i="1"/>
  <c r="CZ180" i="1"/>
  <c r="Y180" i="1" s="1"/>
  <c r="CY180" i="1"/>
  <c r="X180" i="1" s="1"/>
  <c r="R354" i="1"/>
  <c r="V305" i="5"/>
  <c r="J312" i="5" s="1"/>
  <c r="CP180" i="1"/>
  <c r="O180" i="1" s="1"/>
  <c r="O41" i="8"/>
  <c r="R284" i="1"/>
  <c r="K256" i="5"/>
  <c r="W50" i="1"/>
  <c r="AJ55" i="1" s="1"/>
  <c r="O13" i="8"/>
  <c r="I237" i="5"/>
  <c r="E101" i="5"/>
  <c r="I31" i="8"/>
  <c r="R33" i="1"/>
  <c r="J40" i="5" s="1"/>
  <c r="V36" i="5"/>
  <c r="J43" i="5" s="1"/>
  <c r="CP196" i="1"/>
  <c r="O196" i="1" s="1"/>
  <c r="GP44" i="1"/>
  <c r="R49" i="1"/>
  <c r="DW55" i="1" s="1"/>
  <c r="V94" i="5"/>
  <c r="EC401" i="1"/>
  <c r="EC390" i="1" s="1"/>
  <c r="R328" i="5"/>
  <c r="J334" i="5" s="1"/>
  <c r="DW287" i="1"/>
  <c r="DW280" i="1" s="1"/>
  <c r="I52" i="5"/>
  <c r="GK45" i="1"/>
  <c r="J76" i="5"/>
  <c r="T76" i="8"/>
  <c r="R356" i="1"/>
  <c r="GK356" i="1" s="1"/>
  <c r="V315" i="5"/>
  <c r="GK244" i="1"/>
  <c r="GM244" i="1" s="1"/>
  <c r="J260" i="5"/>
  <c r="U196" i="1"/>
  <c r="M41" i="8"/>
  <c r="K345" i="5"/>
  <c r="DZ401" i="1"/>
  <c r="GX182" i="1"/>
  <c r="CP354" i="1"/>
  <c r="O354" i="1" s="1"/>
  <c r="AE231" i="1"/>
  <c r="R248" i="1"/>
  <c r="GM34" i="1"/>
  <c r="GP34" i="1"/>
  <c r="AO30" i="1"/>
  <c r="F59" i="1"/>
  <c r="AO124" i="1"/>
  <c r="AS30" i="1"/>
  <c r="F72" i="1"/>
  <c r="AS124" i="1"/>
  <c r="EG30" i="1"/>
  <c r="P59" i="1"/>
  <c r="EG124" i="1"/>
  <c r="EK30" i="1"/>
  <c r="P72" i="1"/>
  <c r="EK124" i="1"/>
  <c r="F98" i="1"/>
  <c r="AO87" i="1"/>
  <c r="F111" i="1"/>
  <c r="AS87" i="1"/>
  <c r="F110" i="1"/>
  <c r="BC87" i="1"/>
  <c r="EI87" i="1"/>
  <c r="P104" i="1"/>
  <c r="ES87" i="1"/>
  <c r="P114" i="1"/>
  <c r="GM35" i="1"/>
  <c r="GP35" i="1"/>
  <c r="GP38" i="1"/>
  <c r="GM38" i="1"/>
  <c r="GM43" i="1"/>
  <c r="GP43" i="1"/>
  <c r="GP51" i="1"/>
  <c r="GM53" i="1"/>
  <c r="AP30" i="1"/>
  <c r="F64" i="1"/>
  <c r="AP124" i="1"/>
  <c r="AX30" i="1"/>
  <c r="F62" i="1"/>
  <c r="AX124" i="1"/>
  <c r="BB30" i="1"/>
  <c r="F68" i="1"/>
  <c r="BB124" i="1"/>
  <c r="EH30" i="1"/>
  <c r="P64" i="1"/>
  <c r="EH124" i="1"/>
  <c r="ET30" i="1"/>
  <c r="P68" i="1"/>
  <c r="ET124" i="1"/>
  <c r="AP87" i="1"/>
  <c r="F103" i="1"/>
  <c r="AX87" i="1"/>
  <c r="F101" i="1"/>
  <c r="BB87" i="1"/>
  <c r="F107" i="1"/>
  <c r="EH87" i="1"/>
  <c r="P103" i="1"/>
  <c r="EP87" i="1"/>
  <c r="P101" i="1"/>
  <c r="ET87" i="1"/>
  <c r="P107" i="1"/>
  <c r="DK55" i="1"/>
  <c r="GB30" i="1"/>
  <c r="ES55" i="1"/>
  <c r="AJ30" i="1"/>
  <c r="W55" i="1"/>
  <c r="AE87" i="1"/>
  <c r="R94" i="1"/>
  <c r="AG87" i="1"/>
  <c r="T94" i="1"/>
  <c r="FX94" i="1"/>
  <c r="FZ94" i="1"/>
  <c r="DU87" i="1"/>
  <c r="DH94" i="1"/>
  <c r="FW94" i="1"/>
  <c r="EA87" i="1"/>
  <c r="DN94" i="1"/>
  <c r="GK162" i="1"/>
  <c r="AE199" i="1"/>
  <c r="CP163" i="1"/>
  <c r="O163" i="1" s="1"/>
  <c r="DU199" i="1"/>
  <c r="GP164" i="1"/>
  <c r="GM164" i="1"/>
  <c r="GP165" i="1"/>
  <c r="GM165" i="1"/>
  <c r="GP166" i="1"/>
  <c r="GM166" i="1"/>
  <c r="EA30" i="1"/>
  <c r="DN55" i="1"/>
  <c r="DV30" i="1"/>
  <c r="DI55" i="1"/>
  <c r="AD30" i="1"/>
  <c r="Q55" i="1"/>
  <c r="AD87" i="1"/>
  <c r="Q94" i="1"/>
  <c r="AK94" i="1"/>
  <c r="AH87" i="1"/>
  <c r="U94" i="1"/>
  <c r="DX87" i="1"/>
  <c r="DK94" i="1"/>
  <c r="EB87" i="1"/>
  <c r="DO94" i="1"/>
  <c r="DY87" i="1"/>
  <c r="DL94" i="1"/>
  <c r="GM91" i="1"/>
  <c r="AO160" i="1"/>
  <c r="F203" i="1"/>
  <c r="AO317" i="1"/>
  <c r="AS160" i="1"/>
  <c r="F216" i="1"/>
  <c r="AS317" i="1"/>
  <c r="EG160" i="1"/>
  <c r="P203" i="1"/>
  <c r="EG317" i="1"/>
  <c r="EK160" i="1"/>
  <c r="P216" i="1"/>
  <c r="EK317" i="1"/>
  <c r="GM238" i="1"/>
  <c r="GP238" i="1"/>
  <c r="GM239" i="1"/>
  <c r="GP239" i="1"/>
  <c r="GM240" i="1"/>
  <c r="GP240" i="1"/>
  <c r="F252" i="1"/>
  <c r="AO231" i="1"/>
  <c r="F265" i="1"/>
  <c r="AS231" i="1"/>
  <c r="EG231" i="1"/>
  <c r="P252" i="1"/>
  <c r="EK231" i="1"/>
  <c r="P265" i="1"/>
  <c r="EU231" i="1"/>
  <c r="P264" i="1"/>
  <c r="GP172" i="1"/>
  <c r="GM172" i="1"/>
  <c r="GP176" i="1"/>
  <c r="GM176" i="1"/>
  <c r="GP186" i="1"/>
  <c r="GM187" i="1"/>
  <c r="GP187" i="1"/>
  <c r="GM188" i="1"/>
  <c r="GP188" i="1"/>
  <c r="GM189" i="1"/>
  <c r="GP189" i="1"/>
  <c r="GM190" i="1"/>
  <c r="GP190" i="1"/>
  <c r="GM195" i="1"/>
  <c r="GP195" i="1"/>
  <c r="GM196" i="1"/>
  <c r="GP196" i="1"/>
  <c r="GM197" i="1"/>
  <c r="GP197" i="1"/>
  <c r="AP160" i="1"/>
  <c r="F208" i="1"/>
  <c r="AP317" i="1"/>
  <c r="AX160" i="1"/>
  <c r="F206" i="1"/>
  <c r="AX317" i="1"/>
  <c r="BB160" i="1"/>
  <c r="F212" i="1"/>
  <c r="BB317" i="1"/>
  <c r="EH160" i="1"/>
  <c r="P208" i="1"/>
  <c r="EH317" i="1"/>
  <c r="EP160" i="1"/>
  <c r="P206" i="1"/>
  <c r="ET160" i="1"/>
  <c r="P212" i="1"/>
  <c r="ET317" i="1"/>
  <c r="AP231" i="1"/>
  <c r="F257" i="1"/>
  <c r="AX231" i="1"/>
  <c r="F255" i="1"/>
  <c r="BB231" i="1"/>
  <c r="F261" i="1"/>
  <c r="EH231" i="1"/>
  <c r="P257" i="1"/>
  <c r="EP231" i="1"/>
  <c r="P255" i="1"/>
  <c r="ET231" i="1"/>
  <c r="P261" i="1"/>
  <c r="EA160" i="1"/>
  <c r="DN199" i="1"/>
  <c r="DV160" i="1"/>
  <c r="DI199" i="1"/>
  <c r="GM233" i="1"/>
  <c r="GP233" i="1"/>
  <c r="AI231" i="1"/>
  <c r="V248" i="1"/>
  <c r="GM234" i="1"/>
  <c r="GP234" i="1"/>
  <c r="DT248" i="1"/>
  <c r="AI280" i="1"/>
  <c r="V287" i="1"/>
  <c r="AO280" i="1"/>
  <c r="F291" i="1"/>
  <c r="AQ280" i="1"/>
  <c r="F297" i="1"/>
  <c r="AS280" i="1"/>
  <c r="F304" i="1"/>
  <c r="EG280" i="1"/>
  <c r="P291" i="1"/>
  <c r="EK280" i="1"/>
  <c r="P304" i="1"/>
  <c r="EU280" i="1"/>
  <c r="P303" i="1"/>
  <c r="AT349" i="1"/>
  <c r="F376" i="1"/>
  <c r="BD349" i="1"/>
  <c r="F383" i="1"/>
  <c r="P376" i="1"/>
  <c r="EL349" i="1"/>
  <c r="P369" i="1"/>
  <c r="ER349" i="1"/>
  <c r="P383" i="1"/>
  <c r="EV349" i="1"/>
  <c r="AT390" i="1"/>
  <c r="F419" i="1"/>
  <c r="BD390" i="1"/>
  <c r="F426" i="1"/>
  <c r="EB160" i="1"/>
  <c r="DO199" i="1"/>
  <c r="AF231" i="1"/>
  <c r="S248" i="1"/>
  <c r="AL248" i="1"/>
  <c r="AJ231" i="1"/>
  <c r="W248" i="1"/>
  <c r="EC248" i="1"/>
  <c r="DZ231" i="1"/>
  <c r="DM248" i="1"/>
  <c r="DV231" i="1"/>
  <c r="DI248" i="1"/>
  <c r="GM235" i="1"/>
  <c r="GP235" i="1"/>
  <c r="F268" i="1"/>
  <c r="BA231" i="1"/>
  <c r="AG280" i="1"/>
  <c r="T287" i="1"/>
  <c r="BB280" i="1"/>
  <c r="F300" i="1"/>
  <c r="DL280" i="1"/>
  <c r="P308" i="1"/>
  <c r="EL280" i="1"/>
  <c r="P305" i="1"/>
  <c r="EV280" i="1"/>
  <c r="P312" i="1"/>
  <c r="GA280" i="1"/>
  <c r="ER287" i="1"/>
  <c r="ER317" i="1" s="1"/>
  <c r="BC349" i="1"/>
  <c r="F374" i="1"/>
  <c r="EI349" i="1"/>
  <c r="P368" i="1"/>
  <c r="ES349" i="1"/>
  <c r="P378" i="1"/>
  <c r="AO390" i="1"/>
  <c r="F405" i="1"/>
  <c r="EG390" i="1"/>
  <c r="P405" i="1"/>
  <c r="AL349" i="1"/>
  <c r="Y358" i="1"/>
  <c r="AK349" i="1"/>
  <c r="X358" i="1"/>
  <c r="AJ349" i="1"/>
  <c r="W358" i="1"/>
  <c r="AG349" i="1"/>
  <c r="T358" i="1"/>
  <c r="GP352" i="1"/>
  <c r="GM352" i="1"/>
  <c r="AQ349" i="1"/>
  <c r="F368" i="1"/>
  <c r="CI349" i="1"/>
  <c r="AZ358" i="1"/>
  <c r="AC390" i="1"/>
  <c r="P401" i="1"/>
  <c r="CE401" i="1"/>
  <c r="CF401" i="1"/>
  <c r="CH401" i="1"/>
  <c r="AE390" i="1"/>
  <c r="R401" i="1"/>
  <c r="AI390" i="1"/>
  <c r="V401" i="1"/>
  <c r="DP401" i="1"/>
  <c r="GP394" i="1"/>
  <c r="GM394" i="1"/>
  <c r="AQ390" i="1"/>
  <c r="F411" i="1"/>
  <c r="CI390" i="1"/>
  <c r="AZ401" i="1"/>
  <c r="GP398" i="1"/>
  <c r="GM398" i="1"/>
  <c r="EV390" i="1"/>
  <c r="P426" i="1"/>
  <c r="U280" i="1"/>
  <c r="F309" i="1"/>
  <c r="Q280" i="1"/>
  <c r="F299" i="1"/>
  <c r="DU280" i="1"/>
  <c r="FX287" i="1"/>
  <c r="FZ287" i="1"/>
  <c r="DH287" i="1"/>
  <c r="FW287" i="1"/>
  <c r="DJ287" i="1"/>
  <c r="DN280" i="1"/>
  <c r="P310" i="1"/>
  <c r="AX280" i="1"/>
  <c r="F294" i="1"/>
  <c r="AZ280" i="1"/>
  <c r="F298" i="1"/>
  <c r="AC358" i="1"/>
  <c r="AE358" i="1"/>
  <c r="AI349" i="1"/>
  <c r="V358" i="1"/>
  <c r="DX349" i="1"/>
  <c r="DK358" i="1"/>
  <c r="DZ349" i="1"/>
  <c r="DM358" i="1"/>
  <c r="DV349" i="1"/>
  <c r="DI358" i="1"/>
  <c r="AS349" i="1"/>
  <c r="F375" i="1"/>
  <c r="GM356" i="1"/>
  <c r="AL390" i="1"/>
  <c r="Y401" i="1"/>
  <c r="AK390" i="1"/>
  <c r="X401" i="1"/>
  <c r="AJ390" i="1"/>
  <c r="W401" i="1"/>
  <c r="AG390" i="1"/>
  <c r="T401" i="1"/>
  <c r="DT401" i="1"/>
  <c r="GM395" i="1"/>
  <c r="AS390" i="1"/>
  <c r="F418" i="1"/>
  <c r="GM397" i="1"/>
  <c r="GM399" i="1"/>
  <c r="EI390" i="1"/>
  <c r="P411" i="1"/>
  <c r="ES390" i="1"/>
  <c r="P421" i="1"/>
  <c r="DO390" i="1"/>
  <c r="P425" i="1"/>
  <c r="CP33" i="1"/>
  <c r="O33" i="1" s="1"/>
  <c r="DU55" i="1"/>
  <c r="CP32" i="1"/>
  <c r="O32" i="1" s="1"/>
  <c r="AC55" i="1"/>
  <c r="GM39" i="1"/>
  <c r="GP39" i="1"/>
  <c r="GM40" i="1"/>
  <c r="GP40" i="1"/>
  <c r="GM41" i="1"/>
  <c r="GP41" i="1"/>
  <c r="GK32" i="1"/>
  <c r="AE55" i="1"/>
  <c r="GK33" i="1"/>
  <c r="ED30" i="1"/>
  <c r="AQ30" i="1"/>
  <c r="F65" i="1"/>
  <c r="AQ124" i="1"/>
  <c r="BC30" i="1"/>
  <c r="F71" i="1"/>
  <c r="BC124" i="1"/>
  <c r="EI30" i="1"/>
  <c r="P65" i="1"/>
  <c r="EI124" i="1"/>
  <c r="EU30" i="1"/>
  <c r="P71" i="1"/>
  <c r="EU124" i="1"/>
  <c r="F104" i="1"/>
  <c r="AQ87" i="1"/>
  <c r="F114" i="1"/>
  <c r="BA87" i="1"/>
  <c r="EG87" i="1"/>
  <c r="P98" i="1"/>
  <c r="EK87" i="1"/>
  <c r="P111" i="1"/>
  <c r="EU87" i="1"/>
  <c r="P110" i="1"/>
  <c r="GM36" i="1"/>
  <c r="GP36" i="1"/>
  <c r="GM46" i="1"/>
  <c r="GP46" i="1"/>
  <c r="GM48" i="1"/>
  <c r="GP48" i="1"/>
  <c r="AT30" i="1"/>
  <c r="F73" i="1"/>
  <c r="AT124" i="1"/>
  <c r="AZ30" i="1"/>
  <c r="F66" i="1"/>
  <c r="AZ124" i="1"/>
  <c r="BD30" i="1"/>
  <c r="F80" i="1"/>
  <c r="BD124" i="1"/>
  <c r="EL30" i="1"/>
  <c r="P73" i="1"/>
  <c r="EL124" i="1"/>
  <c r="EV30" i="1"/>
  <c r="P80" i="1"/>
  <c r="EV124" i="1"/>
  <c r="AT87" i="1"/>
  <c r="F112" i="1"/>
  <c r="AZ87" i="1"/>
  <c r="F105" i="1"/>
  <c r="BD87" i="1"/>
  <c r="F119" i="1"/>
  <c r="EL87" i="1"/>
  <c r="P112" i="1"/>
  <c r="ER87" i="1"/>
  <c r="P105" i="1"/>
  <c r="EV87" i="1"/>
  <c r="P119" i="1"/>
  <c r="CJ30" i="1"/>
  <c r="BA55" i="1"/>
  <c r="EB30" i="1"/>
  <c r="DO55" i="1"/>
  <c r="GM89" i="1"/>
  <c r="CA94" i="1" s="1"/>
  <c r="GP89" i="1"/>
  <c r="CD94" i="1" s="1"/>
  <c r="AB94" i="1"/>
  <c r="AI87" i="1"/>
  <c r="V94" i="1"/>
  <c r="GM90" i="1"/>
  <c r="GP90" i="1"/>
  <c r="CP162" i="1"/>
  <c r="O162" i="1" s="1"/>
  <c r="AC199" i="1"/>
  <c r="DY30" i="1"/>
  <c r="DL55" i="1"/>
  <c r="DZ30" i="1"/>
  <c r="DM55" i="1"/>
  <c r="AF87" i="1"/>
  <c r="S94" i="1"/>
  <c r="AL94" i="1"/>
  <c r="AJ87" i="1"/>
  <c r="W94" i="1"/>
  <c r="DZ87" i="1"/>
  <c r="DM94" i="1"/>
  <c r="DV87" i="1"/>
  <c r="DI94" i="1"/>
  <c r="GP171" i="1"/>
  <c r="GM171" i="1"/>
  <c r="AQ160" i="1"/>
  <c r="F209" i="1"/>
  <c r="AQ317" i="1"/>
  <c r="BC160" i="1"/>
  <c r="F215" i="1"/>
  <c r="BC317" i="1"/>
  <c r="EI160" i="1"/>
  <c r="P209" i="1"/>
  <c r="EI317" i="1"/>
  <c r="EU160" i="1"/>
  <c r="P215" i="1"/>
  <c r="EU317" i="1"/>
  <c r="F258" i="1"/>
  <c r="AQ231" i="1"/>
  <c r="F264" i="1"/>
  <c r="BC231" i="1"/>
  <c r="EI231" i="1"/>
  <c r="P258" i="1"/>
  <c r="ED199" i="1"/>
  <c r="GP170" i="1"/>
  <c r="GM170" i="1"/>
  <c r="GP174" i="1"/>
  <c r="GM174" i="1"/>
  <c r="GP178" i="1"/>
  <c r="GM178" i="1"/>
  <c r="GM184" i="1"/>
  <c r="GP184" i="1"/>
  <c r="GM192" i="1"/>
  <c r="GP192" i="1"/>
  <c r="AT160" i="1"/>
  <c r="F217" i="1"/>
  <c r="AT317" i="1"/>
  <c r="AZ160" i="1"/>
  <c r="F210" i="1"/>
  <c r="AZ317" i="1"/>
  <c r="BD160" i="1"/>
  <c r="F224" i="1"/>
  <c r="BD317" i="1"/>
  <c r="EL160" i="1"/>
  <c r="P217" i="1"/>
  <c r="EL317" i="1"/>
  <c r="ER160" i="1"/>
  <c r="P210" i="1"/>
  <c r="EV160" i="1"/>
  <c r="P224" i="1"/>
  <c r="EV317" i="1"/>
  <c r="AT231" i="1"/>
  <c r="F266" i="1"/>
  <c r="AZ231" i="1"/>
  <c r="F259" i="1"/>
  <c r="BD231" i="1"/>
  <c r="F273" i="1"/>
  <c r="EL231" i="1"/>
  <c r="P266" i="1"/>
  <c r="ER231" i="1"/>
  <c r="P259" i="1"/>
  <c r="EV231" i="1"/>
  <c r="P273" i="1"/>
  <c r="DY160" i="1"/>
  <c r="DL199" i="1"/>
  <c r="DZ160" i="1"/>
  <c r="DM199" i="1"/>
  <c r="AC248" i="1"/>
  <c r="AG231" i="1"/>
  <c r="T248" i="1"/>
  <c r="DU248" i="1"/>
  <c r="EA231" i="1"/>
  <c r="DN248" i="1"/>
  <c r="GM282" i="1"/>
  <c r="GP282" i="1"/>
  <c r="BC280" i="1"/>
  <c r="F303" i="1"/>
  <c r="EI280" i="1"/>
  <c r="P297" i="1"/>
  <c r="ES280" i="1"/>
  <c r="P307" i="1"/>
  <c r="AP349" i="1"/>
  <c r="F367" i="1"/>
  <c r="BB349" i="1"/>
  <c r="F371" i="1"/>
  <c r="P367" i="1"/>
  <c r="EH349" i="1"/>
  <c r="P365" i="1"/>
  <c r="EP349" i="1"/>
  <c r="P371" i="1"/>
  <c r="ET349" i="1"/>
  <c r="AP390" i="1"/>
  <c r="F410" i="1"/>
  <c r="BB390" i="1"/>
  <c r="F414" i="1"/>
  <c r="DX160" i="1"/>
  <c r="DK199" i="1"/>
  <c r="GB160" i="1"/>
  <c r="ES199" i="1"/>
  <c r="AD231" i="1"/>
  <c r="Q248" i="1"/>
  <c r="AK248" i="1"/>
  <c r="AH231" i="1"/>
  <c r="U248" i="1"/>
  <c r="DX231" i="1"/>
  <c r="DK248" i="1"/>
  <c r="ED248" i="1"/>
  <c r="EB231" i="1"/>
  <c r="DO248" i="1"/>
  <c r="DY231" i="1"/>
  <c r="DL248" i="1"/>
  <c r="GP237" i="1"/>
  <c r="GM237" i="1"/>
  <c r="GM242" i="1"/>
  <c r="GP242" i="1"/>
  <c r="GM283" i="1"/>
  <c r="GP283" i="1"/>
  <c r="FV287" i="1" s="1"/>
  <c r="DT287" i="1"/>
  <c r="BD280" i="1"/>
  <c r="F312" i="1"/>
  <c r="EH280" i="1"/>
  <c r="P296" i="1"/>
  <c r="ET280" i="1"/>
  <c r="P300" i="1"/>
  <c r="FY280" i="1"/>
  <c r="EP287" i="1"/>
  <c r="GM353" i="1"/>
  <c r="GP353" i="1"/>
  <c r="AO349" i="1"/>
  <c r="F362" i="1"/>
  <c r="EG349" i="1"/>
  <c r="P362" i="1"/>
  <c r="EK349" i="1"/>
  <c r="P375" i="1"/>
  <c r="EU349" i="1"/>
  <c r="P374" i="1"/>
  <c r="BC390" i="1"/>
  <c r="F417" i="1"/>
  <c r="EU390" i="1"/>
  <c r="P417" i="1"/>
  <c r="AF349" i="1"/>
  <c r="S358" i="1"/>
  <c r="AH349" i="1"/>
  <c r="U358" i="1"/>
  <c r="AD349" i="1"/>
  <c r="Q358" i="1"/>
  <c r="DU349" i="1"/>
  <c r="DH358" i="1"/>
  <c r="FW358" i="1"/>
  <c r="FX358" i="1"/>
  <c r="FZ358" i="1"/>
  <c r="EA349" i="1"/>
  <c r="DN358" i="1"/>
  <c r="BA349" i="1"/>
  <c r="F378" i="1"/>
  <c r="GP355" i="1"/>
  <c r="GM355" i="1"/>
  <c r="CG349" i="1"/>
  <c r="AX358" i="1"/>
  <c r="GP392" i="1"/>
  <c r="AB401" i="1"/>
  <c r="GM392" i="1"/>
  <c r="ED390" i="1"/>
  <c r="DQ401" i="1"/>
  <c r="DY390" i="1"/>
  <c r="DL401" i="1"/>
  <c r="GP396" i="1"/>
  <c r="GM396" i="1"/>
  <c r="CG390" i="1"/>
  <c r="AX401" i="1"/>
  <c r="BA390" i="1"/>
  <c r="F421" i="1"/>
  <c r="EK390" i="1"/>
  <c r="P418" i="1"/>
  <c r="DI390" i="1"/>
  <c r="P413" i="1"/>
  <c r="ER390" i="1"/>
  <c r="P412" i="1"/>
  <c r="GP285" i="1"/>
  <c r="GP351" i="1"/>
  <c r="AB358" i="1"/>
  <c r="GM351" i="1"/>
  <c r="CA358" i="1" s="1"/>
  <c r="ED358" i="1"/>
  <c r="EC358" i="1"/>
  <c r="EB349" i="1"/>
  <c r="DO358" i="1"/>
  <c r="DY349" i="1"/>
  <c r="DL358" i="1"/>
  <c r="AF390" i="1"/>
  <c r="S401" i="1"/>
  <c r="AH390" i="1"/>
  <c r="U401" i="1"/>
  <c r="AD390" i="1"/>
  <c r="Q401" i="1"/>
  <c r="DU390" i="1"/>
  <c r="FX401" i="1"/>
  <c r="FZ401" i="1"/>
  <c r="DH401" i="1"/>
  <c r="FW401" i="1"/>
  <c r="EA390" i="1"/>
  <c r="DN401" i="1"/>
  <c r="K322" i="5" l="1"/>
  <c r="P322" i="5"/>
  <c r="AG160" i="1"/>
  <c r="T199" i="1"/>
  <c r="P354" i="5"/>
  <c r="K354" i="5"/>
  <c r="P362" i="5"/>
  <c r="K362" i="5"/>
  <c r="AJ280" i="1"/>
  <c r="W287" i="1"/>
  <c r="P225" i="5"/>
  <c r="K225" i="5"/>
  <c r="K59" i="5"/>
  <c r="P59" i="5"/>
  <c r="AH30" i="1"/>
  <c r="U55" i="1"/>
  <c r="F77" i="1" s="1"/>
  <c r="K274" i="5"/>
  <c r="P274" i="5"/>
  <c r="K314" i="5"/>
  <c r="P314" i="5"/>
  <c r="AJ160" i="1"/>
  <c r="W199" i="1"/>
  <c r="K174" i="5"/>
  <c r="P174" i="5"/>
  <c r="GA30" i="1"/>
  <c r="ER55" i="1"/>
  <c r="CH94" i="1"/>
  <c r="CH87" i="1" s="1"/>
  <c r="DW199" i="1"/>
  <c r="DW160" i="1" s="1"/>
  <c r="GK163" i="1"/>
  <c r="GP244" i="1"/>
  <c r="GP181" i="1"/>
  <c r="CJ199" i="1"/>
  <c r="GK284" i="1"/>
  <c r="AE287" i="1"/>
  <c r="CZ182" i="1"/>
  <c r="Y182" i="1" s="1"/>
  <c r="CY182" i="1"/>
  <c r="X182" i="1" s="1"/>
  <c r="AF199" i="1"/>
  <c r="K185" i="5"/>
  <c r="P185" i="5"/>
  <c r="GK92" i="1"/>
  <c r="GP92" i="1" s="1"/>
  <c r="DW94" i="1"/>
  <c r="CZ52" i="1"/>
  <c r="Y52" i="1" s="1"/>
  <c r="CY52" i="1"/>
  <c r="X52" i="1" s="1"/>
  <c r="EC287" i="1"/>
  <c r="EC55" i="1"/>
  <c r="GP167" i="1"/>
  <c r="GM167" i="1"/>
  <c r="AI199" i="1"/>
  <c r="GK193" i="1"/>
  <c r="J217" i="5"/>
  <c r="O31" i="8"/>
  <c r="DO280" i="1"/>
  <c r="P311" i="1"/>
  <c r="P244" i="5"/>
  <c r="K244" i="5"/>
  <c r="FY30" i="1"/>
  <c r="EP55" i="1"/>
  <c r="DT358" i="1"/>
  <c r="DZ390" i="1"/>
  <c r="DM401" i="1"/>
  <c r="GK47" i="1"/>
  <c r="J87" i="5"/>
  <c r="AI55" i="1"/>
  <c r="CP52" i="1"/>
  <c r="O52" i="1" s="1"/>
  <c r="GP177" i="1"/>
  <c r="GM177" i="1"/>
  <c r="DT94" i="1"/>
  <c r="R31" i="8"/>
  <c r="K237" i="5"/>
  <c r="P237" i="5"/>
  <c r="GK354" i="1"/>
  <c r="GM354" i="1" s="1"/>
  <c r="FS358" i="1" s="1"/>
  <c r="J308" i="5"/>
  <c r="DW358" i="1"/>
  <c r="I198" i="5"/>
  <c r="DX390" i="1"/>
  <c r="DK401" i="1"/>
  <c r="P144" i="5"/>
  <c r="K144" i="5"/>
  <c r="GP245" i="1"/>
  <c r="GM245" i="1"/>
  <c r="J210" i="5"/>
  <c r="I212" i="5" s="1"/>
  <c r="ED94" i="1"/>
  <c r="DI280" i="1"/>
  <c r="P299" i="1"/>
  <c r="GM180" i="1"/>
  <c r="GP180" i="1"/>
  <c r="M31" i="8"/>
  <c r="K52" i="5"/>
  <c r="P52" i="5"/>
  <c r="K93" i="5"/>
  <c r="P93" i="5"/>
  <c r="BA287" i="1"/>
  <c r="CJ280" i="1"/>
  <c r="EC199" i="1"/>
  <c r="EC160" i="1" s="1"/>
  <c r="I106" i="5"/>
  <c r="I338" i="5"/>
  <c r="DW248" i="1"/>
  <c r="J248" i="5"/>
  <c r="P346" i="5"/>
  <c r="K346" i="5"/>
  <c r="GK246" i="1"/>
  <c r="J268" i="5"/>
  <c r="GK185" i="1"/>
  <c r="GM185" i="1" s="1"/>
  <c r="J203" i="5"/>
  <c r="DX280" i="1"/>
  <c r="DK287" i="1"/>
  <c r="K137" i="5"/>
  <c r="P137" i="5"/>
  <c r="GM92" i="1"/>
  <c r="FS94" i="1" s="1"/>
  <c r="CZ284" i="1"/>
  <c r="Y284" i="1" s="1"/>
  <c r="AL287" i="1" s="1"/>
  <c r="CY284" i="1"/>
  <c r="X284" i="1" s="1"/>
  <c r="GP191" i="1"/>
  <c r="GP185" i="1"/>
  <c r="CD358" i="1"/>
  <c r="T55" i="1"/>
  <c r="F76" i="1" s="1"/>
  <c r="CE94" i="1"/>
  <c r="CE87" i="1" s="1"/>
  <c r="CP284" i="1"/>
  <c r="O284" i="1" s="1"/>
  <c r="AC287" i="1"/>
  <c r="GM179" i="1"/>
  <c r="GP179" i="1"/>
  <c r="J332" i="5"/>
  <c r="GK393" i="1"/>
  <c r="DW401" i="1"/>
  <c r="I288" i="5"/>
  <c r="J116" i="5"/>
  <c r="I119" i="5" s="1"/>
  <c r="P304" i="5"/>
  <c r="I324" i="5" s="1"/>
  <c r="K304" i="5"/>
  <c r="GP243" i="1"/>
  <c r="GM243" i="1"/>
  <c r="Q199" i="1"/>
  <c r="P94" i="1"/>
  <c r="CZ50" i="1"/>
  <c r="Y50" i="1" s="1"/>
  <c r="AL55" i="1" s="1"/>
  <c r="CY50" i="1"/>
  <c r="X50" i="1" s="1"/>
  <c r="AK55" i="1" s="1"/>
  <c r="AF55" i="1"/>
  <c r="T31" i="8"/>
  <c r="EC94" i="1"/>
  <c r="I82" i="5"/>
  <c r="P268" i="1"/>
  <c r="GP183" i="1"/>
  <c r="GM285" i="1"/>
  <c r="AC87" i="1"/>
  <c r="J104" i="5"/>
  <c r="CZ194" i="1"/>
  <c r="Y194" i="1" s="1"/>
  <c r="CY194" i="1"/>
  <c r="X194" i="1" s="1"/>
  <c r="CP194" i="1"/>
  <c r="O194" i="1" s="1"/>
  <c r="P151" i="5"/>
  <c r="K151" i="5"/>
  <c r="AK287" i="1"/>
  <c r="GP236" i="1"/>
  <c r="GM236" i="1"/>
  <c r="P163" i="5"/>
  <c r="K163" i="5"/>
  <c r="GP175" i="1"/>
  <c r="GM175" i="1"/>
  <c r="GP45" i="1"/>
  <c r="GK49" i="1"/>
  <c r="GP49" i="1" s="1"/>
  <c r="J98" i="5"/>
  <c r="J286" i="5"/>
  <c r="GK175" i="1"/>
  <c r="J168" i="5"/>
  <c r="GP173" i="1"/>
  <c r="GM173" i="1"/>
  <c r="CP50" i="1"/>
  <c r="O50" i="1" s="1"/>
  <c r="GM45" i="1"/>
  <c r="AF287" i="1"/>
  <c r="EP390" i="1"/>
  <c r="P408" i="1"/>
  <c r="ED287" i="1"/>
  <c r="AH199" i="1"/>
  <c r="I45" i="5"/>
  <c r="DH390" i="1"/>
  <c r="P404" i="1"/>
  <c r="FX390" i="1"/>
  <c r="EO401" i="1"/>
  <c r="S390" i="1"/>
  <c r="F416" i="1"/>
  <c r="P379" i="1"/>
  <c r="DL349" i="1"/>
  <c r="DO349" i="1"/>
  <c r="P382" i="1"/>
  <c r="CA349" i="1"/>
  <c r="AR358" i="1"/>
  <c r="AX349" i="1"/>
  <c r="F365" i="1"/>
  <c r="FZ349" i="1"/>
  <c r="EQ358" i="1"/>
  <c r="FV280" i="1"/>
  <c r="EM287" i="1"/>
  <c r="DL231" i="1"/>
  <c r="P269" i="1"/>
  <c r="DO231" i="1"/>
  <c r="P272" i="1"/>
  <c r="ED231" i="1"/>
  <c r="DQ248" i="1"/>
  <c r="F260" i="1"/>
  <c r="Q231" i="1"/>
  <c r="W160" i="1"/>
  <c r="F223" i="1"/>
  <c r="W317" i="1"/>
  <c r="ES160" i="1"/>
  <c r="P219" i="1"/>
  <c r="ES317" i="1"/>
  <c r="DK160" i="1"/>
  <c r="P214" i="1"/>
  <c r="T160" i="1"/>
  <c r="F220" i="1"/>
  <c r="T317" i="1"/>
  <c r="T231" i="1"/>
  <c r="F269" i="1"/>
  <c r="CF248" i="1"/>
  <c r="CH248" i="1"/>
  <c r="AC231" i="1"/>
  <c r="P248" i="1"/>
  <c r="CE248" i="1"/>
  <c r="ER156" i="1"/>
  <c r="P328" i="1"/>
  <c r="BD156" i="1"/>
  <c r="F342" i="1"/>
  <c r="AT156" i="1"/>
  <c r="F335" i="1"/>
  <c r="EI156" i="1"/>
  <c r="P327" i="1"/>
  <c r="AQ156" i="1"/>
  <c r="F327" i="1"/>
  <c r="F109" i="1"/>
  <c r="S87" i="1"/>
  <c r="DM30" i="1"/>
  <c r="P77" i="1"/>
  <c r="DM124" i="1"/>
  <c r="DL30" i="1"/>
  <c r="P76" i="1"/>
  <c r="DL124" i="1"/>
  <c r="AC160" i="1"/>
  <c r="CF199" i="1"/>
  <c r="CH199" i="1"/>
  <c r="P199" i="1"/>
  <c r="CE199" i="1"/>
  <c r="DT87" i="1"/>
  <c r="DG94" i="1"/>
  <c r="CD87" i="1"/>
  <c r="AU94" i="1"/>
  <c r="DO30" i="1"/>
  <c r="P79" i="1"/>
  <c r="DO124" i="1"/>
  <c r="BA30" i="1"/>
  <c r="F75" i="1"/>
  <c r="BA124" i="1"/>
  <c r="T124" i="1"/>
  <c r="EV26" i="1"/>
  <c r="P149" i="1"/>
  <c r="EV431" i="1"/>
  <c r="EL26" i="1"/>
  <c r="P142" i="1"/>
  <c r="EL431" i="1"/>
  <c r="AZ26" i="1"/>
  <c r="F135" i="1"/>
  <c r="AZ431" i="1"/>
  <c r="EU26" i="1"/>
  <c r="P140" i="1"/>
  <c r="EU431" i="1"/>
  <c r="BC26" i="1"/>
  <c r="F140" i="1"/>
  <c r="BC431" i="1"/>
  <c r="DQ30" i="1"/>
  <c r="P82" i="1"/>
  <c r="DW30" i="1"/>
  <c r="DJ55" i="1"/>
  <c r="AE30" i="1"/>
  <c r="R55" i="1"/>
  <c r="AC30" i="1"/>
  <c r="CF55" i="1"/>
  <c r="CH55" i="1"/>
  <c r="P55" i="1"/>
  <c r="CE55" i="1"/>
  <c r="DU30" i="1"/>
  <c r="FX55" i="1"/>
  <c r="FZ55" i="1"/>
  <c r="DH55" i="1"/>
  <c r="FW55" i="1"/>
  <c r="T390" i="1"/>
  <c r="F422" i="1"/>
  <c r="W390" i="1"/>
  <c r="F425" i="1"/>
  <c r="X390" i="1"/>
  <c r="F427" i="1"/>
  <c r="Y390" i="1"/>
  <c r="F428" i="1"/>
  <c r="DI349" i="1"/>
  <c r="P370" i="1"/>
  <c r="DM349" i="1"/>
  <c r="P380" i="1"/>
  <c r="DK349" i="1"/>
  <c r="P373" i="1"/>
  <c r="V349" i="1"/>
  <c r="F381" i="1"/>
  <c r="AE349" i="1"/>
  <c r="R358" i="1"/>
  <c r="DJ280" i="1"/>
  <c r="P301" i="1"/>
  <c r="FW280" i="1"/>
  <c r="EN287" i="1"/>
  <c r="FZ280" i="1"/>
  <c r="EQ287" i="1"/>
  <c r="CF390" i="1"/>
  <c r="AW401" i="1"/>
  <c r="P390" i="1"/>
  <c r="F404" i="1"/>
  <c r="AZ349" i="1"/>
  <c r="F369" i="1"/>
  <c r="F272" i="1"/>
  <c r="W231" i="1"/>
  <c r="AL231" i="1"/>
  <c r="Y248" i="1"/>
  <c r="DT231" i="1"/>
  <c r="DG248" i="1"/>
  <c r="CD248" i="1"/>
  <c r="DI160" i="1"/>
  <c r="P211" i="1"/>
  <c r="DI317" i="1"/>
  <c r="DN160" i="1"/>
  <c r="P222" i="1"/>
  <c r="DN317" i="1"/>
  <c r="ET156" i="1"/>
  <c r="P330" i="1"/>
  <c r="EH156" i="1"/>
  <c r="P326" i="1"/>
  <c r="AX156" i="1"/>
  <c r="F324" i="1"/>
  <c r="EK156" i="1"/>
  <c r="P334" i="1"/>
  <c r="AS156" i="1"/>
  <c r="F334" i="1"/>
  <c r="F106" i="1"/>
  <c r="Q87" i="1"/>
  <c r="Q30" i="1"/>
  <c r="F67" i="1"/>
  <c r="Q124" i="1"/>
  <c r="DI30" i="1"/>
  <c r="P67" i="1"/>
  <c r="DI124" i="1"/>
  <c r="DN30" i="1"/>
  <c r="P78" i="1"/>
  <c r="DN124" i="1"/>
  <c r="DU160" i="1"/>
  <c r="FX199" i="1"/>
  <c r="FZ199" i="1"/>
  <c r="DH199" i="1"/>
  <c r="FW199" i="1"/>
  <c r="AE160" i="1"/>
  <c r="R199" i="1"/>
  <c r="DN87" i="1"/>
  <c r="P117" i="1"/>
  <c r="FW87" i="1"/>
  <c r="EN94" i="1"/>
  <c r="FX87" i="1"/>
  <c r="EO94" i="1"/>
  <c r="P87" i="1"/>
  <c r="F97" i="1"/>
  <c r="W30" i="1"/>
  <c r="F79" i="1"/>
  <c r="W124" i="1"/>
  <c r="ES30" i="1"/>
  <c r="P75" i="1"/>
  <c r="ES124" i="1"/>
  <c r="DK30" i="1"/>
  <c r="P70" i="1"/>
  <c r="DK124" i="1"/>
  <c r="ET26" i="1"/>
  <c r="P137" i="1"/>
  <c r="ET431" i="1"/>
  <c r="EH26" i="1"/>
  <c r="P133" i="1"/>
  <c r="EH431" i="1"/>
  <c r="AX26" i="1"/>
  <c r="F131" i="1"/>
  <c r="AX431" i="1"/>
  <c r="EK26" i="1"/>
  <c r="P141" i="1"/>
  <c r="EK431" i="1"/>
  <c r="AS26" i="1"/>
  <c r="F141" i="1"/>
  <c r="AS431" i="1"/>
  <c r="R231" i="1"/>
  <c r="F262" i="1"/>
  <c r="Q390" i="1"/>
  <c r="F413" i="1"/>
  <c r="U390" i="1"/>
  <c r="F423" i="1"/>
  <c r="EC349" i="1"/>
  <c r="DP358" i="1"/>
  <c r="CD349" i="1"/>
  <c r="AU358" i="1"/>
  <c r="AB390" i="1"/>
  <c r="O401" i="1"/>
  <c r="P381" i="1"/>
  <c r="DN349" i="1"/>
  <c r="FW349" i="1"/>
  <c r="EN358" i="1"/>
  <c r="DN390" i="1"/>
  <c r="P424" i="1"/>
  <c r="FW390" i="1"/>
  <c r="EN401" i="1"/>
  <c r="FZ390" i="1"/>
  <c r="EQ401" i="1"/>
  <c r="ED349" i="1"/>
  <c r="DQ358" i="1"/>
  <c r="AB349" i="1"/>
  <c r="O358" i="1"/>
  <c r="AX390" i="1"/>
  <c r="F408" i="1"/>
  <c r="DL390" i="1"/>
  <c r="P422" i="1"/>
  <c r="DQ390" i="1"/>
  <c r="P428" i="1"/>
  <c r="CA401" i="1"/>
  <c r="CD401" i="1"/>
  <c r="FX349" i="1"/>
  <c r="EO358" i="1"/>
  <c r="P361" i="1"/>
  <c r="DH349" i="1"/>
  <c r="Q349" i="1"/>
  <c r="F370" i="1"/>
  <c r="U349" i="1"/>
  <c r="F380" i="1"/>
  <c r="S349" i="1"/>
  <c r="F373" i="1"/>
  <c r="EP280" i="1"/>
  <c r="P294" i="1"/>
  <c r="DT280" i="1"/>
  <c r="DG287" i="1"/>
  <c r="FS287" i="1"/>
  <c r="DK231" i="1"/>
  <c r="P263" i="1"/>
  <c r="F270" i="1"/>
  <c r="U231" i="1"/>
  <c r="AK231" i="1"/>
  <c r="X248" i="1"/>
  <c r="DN231" i="1"/>
  <c r="P271" i="1"/>
  <c r="FX248" i="1"/>
  <c r="FZ248" i="1"/>
  <c r="DU231" i="1"/>
  <c r="DH248" i="1"/>
  <c r="FW248" i="1"/>
  <c r="Q160" i="1"/>
  <c r="F211" i="1"/>
  <c r="Q317" i="1"/>
  <c r="DM160" i="1"/>
  <c r="P221" i="1"/>
  <c r="DM317" i="1"/>
  <c r="DL160" i="1"/>
  <c r="P220" i="1"/>
  <c r="DL317" i="1"/>
  <c r="EV156" i="1"/>
  <c r="P342" i="1"/>
  <c r="EL156" i="1"/>
  <c r="P335" i="1"/>
  <c r="AZ156" i="1"/>
  <c r="F328" i="1"/>
  <c r="ED160" i="1"/>
  <c r="DQ199" i="1"/>
  <c r="EU156" i="1"/>
  <c r="P333" i="1"/>
  <c r="BC156" i="1"/>
  <c r="F333" i="1"/>
  <c r="DI87" i="1"/>
  <c r="P106" i="1"/>
  <c r="DM87" i="1"/>
  <c r="P116" i="1"/>
  <c r="F118" i="1"/>
  <c r="W87" i="1"/>
  <c r="AL87" i="1"/>
  <c r="Y94" i="1"/>
  <c r="GP162" i="1"/>
  <c r="GM162" i="1"/>
  <c r="AB199" i="1"/>
  <c r="FV94" i="1"/>
  <c r="V87" i="1"/>
  <c r="F117" i="1"/>
  <c r="AB87" i="1"/>
  <c r="O94" i="1"/>
  <c r="CA87" i="1"/>
  <c r="AR94" i="1"/>
  <c r="BD26" i="1"/>
  <c r="F149" i="1"/>
  <c r="BD431" i="1"/>
  <c r="AT26" i="1"/>
  <c r="F142" i="1"/>
  <c r="AT431" i="1"/>
  <c r="EI26" i="1"/>
  <c r="P134" i="1"/>
  <c r="EI431" i="1"/>
  <c r="AQ26" i="1"/>
  <c r="F134" i="1"/>
  <c r="AQ431" i="1"/>
  <c r="GM32" i="1"/>
  <c r="GP32" i="1"/>
  <c r="GM33" i="1"/>
  <c r="GP33" i="1"/>
  <c r="DT55" i="1"/>
  <c r="DT390" i="1"/>
  <c r="DG401" i="1"/>
  <c r="AC349" i="1"/>
  <c r="P358" i="1"/>
  <c r="CE358" i="1"/>
  <c r="CF358" i="1"/>
  <c r="CH358" i="1"/>
  <c r="DH280" i="1"/>
  <c r="P290" i="1"/>
  <c r="FX280" i="1"/>
  <c r="EO287" i="1"/>
  <c r="AZ390" i="1"/>
  <c r="F412" i="1"/>
  <c r="DP390" i="1"/>
  <c r="P427" i="1"/>
  <c r="V390" i="1"/>
  <c r="F424" i="1"/>
  <c r="R390" i="1"/>
  <c r="F415" i="1"/>
  <c r="CH390" i="1"/>
  <c r="AY401" i="1"/>
  <c r="CE390" i="1"/>
  <c r="AV401" i="1"/>
  <c r="DT349" i="1"/>
  <c r="DG358" i="1"/>
  <c r="T349" i="1"/>
  <c r="F379" i="1"/>
  <c r="W349" i="1"/>
  <c r="F382" i="1"/>
  <c r="X349" i="1"/>
  <c r="F384" i="1"/>
  <c r="Y349" i="1"/>
  <c r="F385" i="1"/>
  <c r="ER280" i="1"/>
  <c r="P298" i="1"/>
  <c r="T280" i="1"/>
  <c r="F308" i="1"/>
  <c r="DI231" i="1"/>
  <c r="P260" i="1"/>
  <c r="DM231" i="1"/>
  <c r="P270" i="1"/>
  <c r="EC231" i="1"/>
  <c r="DP248" i="1"/>
  <c r="F263" i="1"/>
  <c r="S231" i="1"/>
  <c r="DO160" i="1"/>
  <c r="P223" i="1"/>
  <c r="DO317" i="1"/>
  <c r="V280" i="1"/>
  <c r="F310" i="1"/>
  <c r="V231" i="1"/>
  <c r="F271" i="1"/>
  <c r="AB231" i="1"/>
  <c r="O248" i="1"/>
  <c r="CA248" i="1"/>
  <c r="EP317" i="1"/>
  <c r="BB156" i="1"/>
  <c r="F330" i="1"/>
  <c r="AP156" i="1"/>
  <c r="F326" i="1"/>
  <c r="EG156" i="1"/>
  <c r="P321" i="1"/>
  <c r="AO156" i="1"/>
  <c r="F321" i="1"/>
  <c r="DL87" i="1"/>
  <c r="P115" i="1"/>
  <c r="DO87" i="1"/>
  <c r="P118" i="1"/>
  <c r="DK87" i="1"/>
  <c r="P109" i="1"/>
  <c r="F116" i="1"/>
  <c r="U87" i="1"/>
  <c r="AK87" i="1"/>
  <c r="X94" i="1"/>
  <c r="GP163" i="1"/>
  <c r="GM163" i="1"/>
  <c r="DT199" i="1"/>
  <c r="DH87" i="1"/>
  <c r="P97" i="1"/>
  <c r="FZ87" i="1"/>
  <c r="EQ94" i="1"/>
  <c r="T87" i="1"/>
  <c r="F115" i="1"/>
  <c r="R87" i="1"/>
  <c r="F108" i="1"/>
  <c r="AV94" i="1"/>
  <c r="CF87" i="1"/>
  <c r="AW94" i="1"/>
  <c r="BB26" i="1"/>
  <c r="F137" i="1"/>
  <c r="BB431" i="1"/>
  <c r="AP26" i="1"/>
  <c r="F133" i="1"/>
  <c r="AP431" i="1"/>
  <c r="EG26" i="1"/>
  <c r="P128" i="1"/>
  <c r="EG431" i="1"/>
  <c r="AO26" i="1"/>
  <c r="F128" i="1"/>
  <c r="AO431" i="1"/>
  <c r="FS87" i="1" l="1"/>
  <c r="EJ94" i="1"/>
  <c r="GM50" i="1"/>
  <c r="GP50" i="1"/>
  <c r="ED87" i="1"/>
  <c r="DQ94" i="1"/>
  <c r="CA199" i="1"/>
  <c r="AR199" i="1" s="1"/>
  <c r="U30" i="1"/>
  <c r="AI30" i="1"/>
  <c r="V55" i="1"/>
  <c r="W280" i="1"/>
  <c r="F311" i="1"/>
  <c r="S287" i="1"/>
  <c r="AF280" i="1"/>
  <c r="AC280" i="1"/>
  <c r="CF287" i="1"/>
  <c r="CH287" i="1"/>
  <c r="P287" i="1"/>
  <c r="CE287" i="1"/>
  <c r="DW231" i="1"/>
  <c r="DJ248" i="1"/>
  <c r="K198" i="5"/>
  <c r="P198" i="5"/>
  <c r="I293" i="5" s="1"/>
  <c r="FS199" i="1"/>
  <c r="DJ199" i="1"/>
  <c r="GP284" i="1"/>
  <c r="CD287" i="1" s="1"/>
  <c r="GM284" i="1"/>
  <c r="CA287" i="1" s="1"/>
  <c r="AB287" i="1"/>
  <c r="P338" i="5"/>
  <c r="I364" i="5" s="1"/>
  <c r="K338" i="5"/>
  <c r="DJ358" i="1"/>
  <c r="DW349" i="1"/>
  <c r="GM47" i="1"/>
  <c r="GP47" i="1"/>
  <c r="GM193" i="1"/>
  <c r="GP193" i="1"/>
  <c r="GM49" i="1"/>
  <c r="GP354" i="1"/>
  <c r="FV358" i="1" s="1"/>
  <c r="T30" i="1"/>
  <c r="K82" i="5"/>
  <c r="P82" i="5"/>
  <c r="K119" i="5"/>
  <c r="P119" i="5"/>
  <c r="I121" i="5" s="1"/>
  <c r="K212" i="5"/>
  <c r="P212" i="5"/>
  <c r="I276" i="5"/>
  <c r="AL199" i="1"/>
  <c r="ER30" i="1"/>
  <c r="P66" i="1"/>
  <c r="ER124" i="1"/>
  <c r="DM390" i="1"/>
  <c r="P423" i="1"/>
  <c r="GM182" i="1"/>
  <c r="GP182" i="1"/>
  <c r="CD199" i="1" s="1"/>
  <c r="AK199" i="1"/>
  <c r="FV55" i="1"/>
  <c r="AK280" i="1"/>
  <c r="X287" i="1"/>
  <c r="EC87" i="1"/>
  <c r="DP94" i="1"/>
  <c r="P288" i="5"/>
  <c r="I290" i="5" s="1"/>
  <c r="K288" i="5"/>
  <c r="F307" i="1"/>
  <c r="BA280" i="1"/>
  <c r="EP124" i="1"/>
  <c r="EP30" i="1"/>
  <c r="P62" i="1"/>
  <c r="AF160" i="1"/>
  <c r="S199" i="1"/>
  <c r="DK280" i="1"/>
  <c r="P302" i="1"/>
  <c r="FS55" i="1"/>
  <c r="DK317" i="1"/>
  <c r="DW390" i="1"/>
  <c r="DJ401" i="1"/>
  <c r="DP55" i="1"/>
  <c r="EC30" i="1"/>
  <c r="AE280" i="1"/>
  <c r="R287" i="1"/>
  <c r="AB55" i="1"/>
  <c r="AB30" i="1" s="1"/>
  <c r="DP199" i="1"/>
  <c r="P45" i="5"/>
  <c r="K45" i="5"/>
  <c r="AF30" i="1"/>
  <c r="S55" i="1"/>
  <c r="GP393" i="1"/>
  <c r="FV401" i="1" s="1"/>
  <c r="GM393" i="1"/>
  <c r="FS401" i="1" s="1"/>
  <c r="DP287" i="1"/>
  <c r="EC280" i="1"/>
  <c r="CD55" i="1"/>
  <c r="AU55" i="1" s="1"/>
  <c r="AH160" i="1"/>
  <c r="U199" i="1"/>
  <c r="GM194" i="1"/>
  <c r="GP194" i="1"/>
  <c r="AK30" i="1"/>
  <c r="X55" i="1"/>
  <c r="GM246" i="1"/>
  <c r="FS248" i="1" s="1"/>
  <c r="GP246" i="1"/>
  <c r="FV248" i="1" s="1"/>
  <c r="EM248" i="1" s="1"/>
  <c r="CJ160" i="1"/>
  <c r="BA199" i="1"/>
  <c r="V199" i="1"/>
  <c r="AI160" i="1"/>
  <c r="CA55" i="1"/>
  <c r="AR55" i="1" s="1"/>
  <c r="AY94" i="1"/>
  <c r="U124" i="1"/>
  <c r="ED280" i="1"/>
  <c r="DQ287" i="1"/>
  <c r="AL30" i="1"/>
  <c r="Y55" i="1"/>
  <c r="FV199" i="1"/>
  <c r="EM199" i="1" s="1"/>
  <c r="P106" i="5"/>
  <c r="K106" i="5"/>
  <c r="AL280" i="1"/>
  <c r="Y287" i="1"/>
  <c r="DK390" i="1"/>
  <c r="P416" i="1"/>
  <c r="GP52" i="1"/>
  <c r="GM52" i="1"/>
  <c r="DW87" i="1"/>
  <c r="DJ94" i="1"/>
  <c r="DJ124" i="1" s="1"/>
  <c r="AO22" i="1"/>
  <c r="F435" i="1"/>
  <c r="AO461" i="1"/>
  <c r="AP22" i="1"/>
  <c r="AP461" i="1"/>
  <c r="F440" i="1"/>
  <c r="G16" i="2" s="1"/>
  <c r="G18" i="2" s="1"/>
  <c r="FS160" i="1"/>
  <c r="EJ199" i="1"/>
  <c r="X87" i="1"/>
  <c r="F120" i="1"/>
  <c r="EP156" i="1"/>
  <c r="P324" i="1"/>
  <c r="F250" i="1"/>
  <c r="O231" i="1"/>
  <c r="FV231" i="1"/>
  <c r="DO156" i="1"/>
  <c r="P341" i="1"/>
  <c r="DP231" i="1"/>
  <c r="P274" i="1"/>
  <c r="DG349" i="1"/>
  <c r="P360" i="1"/>
  <c r="AV390" i="1"/>
  <c r="F406" i="1"/>
  <c r="AY390" i="1"/>
  <c r="F409" i="1"/>
  <c r="EO280" i="1"/>
  <c r="P293" i="1"/>
  <c r="CH349" i="1"/>
  <c r="AY358" i="1"/>
  <c r="CE349" i="1"/>
  <c r="AV358" i="1"/>
  <c r="FV30" i="1"/>
  <c r="EM55" i="1"/>
  <c r="O55" i="1"/>
  <c r="EI22" i="1"/>
  <c r="P441" i="1"/>
  <c r="EI461" i="1"/>
  <c r="BD22" i="1"/>
  <c r="F456" i="1"/>
  <c r="BD461" i="1"/>
  <c r="AR87" i="1"/>
  <c r="F122" i="1"/>
  <c r="F96" i="1"/>
  <c r="O87" i="1"/>
  <c r="FV87" i="1"/>
  <c r="EM94" i="1"/>
  <c r="F121" i="1"/>
  <c r="Y87" i="1"/>
  <c r="DQ160" i="1"/>
  <c r="P226" i="1"/>
  <c r="DQ317" i="1"/>
  <c r="DL156" i="1"/>
  <c r="P338" i="1"/>
  <c r="Q156" i="1"/>
  <c r="F329" i="1"/>
  <c r="DH231" i="1"/>
  <c r="P251" i="1"/>
  <c r="FZ231" i="1"/>
  <c r="EQ248" i="1"/>
  <c r="X231" i="1"/>
  <c r="F274" i="1"/>
  <c r="FS280" i="1"/>
  <c r="EJ287" i="1"/>
  <c r="CA390" i="1"/>
  <c r="AR401" i="1"/>
  <c r="AS22" i="1"/>
  <c r="F448" i="1"/>
  <c r="E16" i="2" s="1"/>
  <c r="AS461" i="1"/>
  <c r="AX22" i="1"/>
  <c r="AX461" i="1"/>
  <c r="F438" i="1"/>
  <c r="ET22" i="1"/>
  <c r="P444" i="1"/>
  <c r="ET461" i="1"/>
  <c r="DK26" i="1"/>
  <c r="P139" i="1"/>
  <c r="DK431" i="1"/>
  <c r="W26" i="1"/>
  <c r="F148" i="1"/>
  <c r="W431" i="1"/>
  <c r="DH160" i="1"/>
  <c r="P202" i="1"/>
  <c r="DH317" i="1"/>
  <c r="FX160" i="1"/>
  <c r="EO199" i="1"/>
  <c r="DN26" i="1"/>
  <c r="P147" i="1"/>
  <c r="DN431" i="1"/>
  <c r="Q26" i="1"/>
  <c r="F136" i="1"/>
  <c r="Q431" i="1"/>
  <c r="DI156" i="1"/>
  <c r="P329" i="1"/>
  <c r="AW390" i="1"/>
  <c r="F407" i="1"/>
  <c r="EQ280" i="1"/>
  <c r="P295" i="1"/>
  <c r="EN280" i="1"/>
  <c r="P292" i="1"/>
  <c r="R349" i="1"/>
  <c r="F372" i="1"/>
  <c r="FS390" i="1"/>
  <c r="EJ401" i="1"/>
  <c r="DH30" i="1"/>
  <c r="P58" i="1"/>
  <c r="DH124" i="1"/>
  <c r="FX30" i="1"/>
  <c r="EO55" i="1"/>
  <c r="P30" i="1"/>
  <c r="F58" i="1"/>
  <c r="P124" i="1"/>
  <c r="CF30" i="1"/>
  <c r="AW55" i="1"/>
  <c r="R30" i="1"/>
  <c r="F69" i="1"/>
  <c r="R124" i="1"/>
  <c r="DJ30" i="1"/>
  <c r="P69" i="1"/>
  <c r="BC22" i="1"/>
  <c r="F447" i="1"/>
  <c r="BC461" i="1"/>
  <c r="AZ22" i="1"/>
  <c r="AZ461" i="1"/>
  <c r="F442" i="1"/>
  <c r="EV22" i="1"/>
  <c r="P456" i="1"/>
  <c r="EV461" i="1"/>
  <c r="BA26" i="1"/>
  <c r="F144" i="1"/>
  <c r="P160" i="1"/>
  <c r="F202" i="1"/>
  <c r="P317" i="1"/>
  <c r="CF160" i="1"/>
  <c r="AW199" i="1"/>
  <c r="DJ160" i="1"/>
  <c r="P213" i="1"/>
  <c r="DJ317" i="1"/>
  <c r="DL26" i="1"/>
  <c r="P145" i="1"/>
  <c r="DL431" i="1"/>
  <c r="U26" i="1"/>
  <c r="F146" i="1"/>
  <c r="P231" i="1"/>
  <c r="F251" i="1"/>
  <c r="CH231" i="1"/>
  <c r="AY248" i="1"/>
  <c r="T156" i="1"/>
  <c r="F338" i="1"/>
  <c r="ES156" i="1"/>
  <c r="P337" i="1"/>
  <c r="DQ231" i="1"/>
  <c r="P275" i="1"/>
  <c r="EM280" i="1"/>
  <c r="P306" i="1"/>
  <c r="EQ349" i="1"/>
  <c r="P366" i="1"/>
  <c r="AR349" i="1"/>
  <c r="F386" i="1"/>
  <c r="EO390" i="1"/>
  <c r="P407" i="1"/>
  <c r="EG22" i="1"/>
  <c r="P435" i="1"/>
  <c r="EG461" i="1"/>
  <c r="BB22" i="1"/>
  <c r="BB461" i="1"/>
  <c r="F444" i="1"/>
  <c r="F100" i="1"/>
  <c r="AW87" i="1"/>
  <c r="AV87" i="1"/>
  <c r="F99" i="1"/>
  <c r="EQ87" i="1"/>
  <c r="P102" i="1"/>
  <c r="DT160" i="1"/>
  <c r="DG199" i="1"/>
  <c r="FV160" i="1"/>
  <c r="CA231" i="1"/>
  <c r="AR248" i="1"/>
  <c r="CF349" i="1"/>
  <c r="AW358" i="1"/>
  <c r="P349" i="1"/>
  <c r="F361" i="1"/>
  <c r="DG390" i="1"/>
  <c r="P403" i="1"/>
  <c r="DT30" i="1"/>
  <c r="DG55" i="1"/>
  <c r="FS30" i="1"/>
  <c r="EJ55" i="1"/>
  <c r="AQ22" i="1"/>
  <c r="F441" i="1"/>
  <c r="AQ461" i="1"/>
  <c r="AT22" i="1"/>
  <c r="AT461" i="1"/>
  <c r="F449" i="1"/>
  <c r="F16" i="2" s="1"/>
  <c r="F18" i="2" s="1"/>
  <c r="AB160" i="1"/>
  <c r="O199" i="1"/>
  <c r="DM156" i="1"/>
  <c r="P339" i="1"/>
  <c r="FW231" i="1"/>
  <c r="EN248" i="1"/>
  <c r="FX231" i="1"/>
  <c r="EO248" i="1"/>
  <c r="DG280" i="1"/>
  <c r="P289" i="1"/>
  <c r="EO349" i="1"/>
  <c r="P364" i="1"/>
  <c r="CD390" i="1"/>
  <c r="AU401" i="1"/>
  <c r="O349" i="1"/>
  <c r="F360" i="1"/>
  <c r="DQ349" i="1"/>
  <c r="P385" i="1"/>
  <c r="EQ390" i="1"/>
  <c r="P409" i="1"/>
  <c r="EN390" i="1"/>
  <c r="P406" i="1"/>
  <c r="P363" i="1"/>
  <c r="EN349" i="1"/>
  <c r="O390" i="1"/>
  <c r="F403" i="1"/>
  <c r="AU349" i="1"/>
  <c r="F377" i="1"/>
  <c r="P384" i="1"/>
  <c r="DP349" i="1"/>
  <c r="X124" i="1"/>
  <c r="EK22" i="1"/>
  <c r="P448" i="1"/>
  <c r="T16" i="2" s="1"/>
  <c r="EK461" i="1"/>
  <c r="EH22" i="1"/>
  <c r="P440" i="1"/>
  <c r="V16" i="2" s="1"/>
  <c r="V18" i="2" s="1"/>
  <c r="EH461" i="1"/>
  <c r="ES26" i="1"/>
  <c r="P144" i="1"/>
  <c r="ES431" i="1"/>
  <c r="F102" i="1"/>
  <c r="AY87" i="1"/>
  <c r="EO87" i="1"/>
  <c r="P100" i="1"/>
  <c r="EN87" i="1"/>
  <c r="P99" i="1"/>
  <c r="R160" i="1"/>
  <c r="F213" i="1"/>
  <c r="R317" i="1"/>
  <c r="FW160" i="1"/>
  <c r="EN199" i="1"/>
  <c r="FZ160" i="1"/>
  <c r="EQ199" i="1"/>
  <c r="DI26" i="1"/>
  <c r="P136" i="1"/>
  <c r="DI431" i="1"/>
  <c r="DP160" i="1"/>
  <c r="P225" i="1"/>
  <c r="DP317" i="1"/>
  <c r="DN156" i="1"/>
  <c r="P340" i="1"/>
  <c r="CD231" i="1"/>
  <c r="AU248" i="1"/>
  <c r="DG231" i="1"/>
  <c r="P250" i="1"/>
  <c r="F275" i="1"/>
  <c r="Y231" i="1"/>
  <c r="FS349" i="1"/>
  <c r="EJ358" i="1"/>
  <c r="FW30" i="1"/>
  <c r="EN55" i="1"/>
  <c r="FZ30" i="1"/>
  <c r="EQ55" i="1"/>
  <c r="CE30" i="1"/>
  <c r="AV55" i="1"/>
  <c r="CH30" i="1"/>
  <c r="AY55" i="1"/>
  <c r="Y124" i="1"/>
  <c r="EU22" i="1"/>
  <c r="P447" i="1"/>
  <c r="EU461" i="1"/>
  <c r="EL22" i="1"/>
  <c r="P449" i="1"/>
  <c r="U16" i="2" s="1"/>
  <c r="U18" i="2" s="1"/>
  <c r="EL461" i="1"/>
  <c r="T26" i="1"/>
  <c r="F145" i="1"/>
  <c r="T431" i="1"/>
  <c r="DO26" i="1"/>
  <c r="P148" i="1"/>
  <c r="DO431" i="1"/>
  <c r="F113" i="1"/>
  <c r="AU87" i="1"/>
  <c r="EJ87" i="1"/>
  <c r="P122" i="1"/>
  <c r="DG87" i="1"/>
  <c r="P96" i="1"/>
  <c r="CE160" i="1"/>
  <c r="AV199" i="1"/>
  <c r="CH160" i="1"/>
  <c r="AY199" i="1"/>
  <c r="DM26" i="1"/>
  <c r="P146" i="1"/>
  <c r="DM431" i="1"/>
  <c r="CE231" i="1"/>
  <c r="AV248" i="1"/>
  <c r="CF231" i="1"/>
  <c r="AW248" i="1"/>
  <c r="DK156" i="1"/>
  <c r="P332" i="1"/>
  <c r="W156" i="1"/>
  <c r="F341" i="1"/>
  <c r="EJ248" i="1" l="1"/>
  <c r="EJ231" i="1" s="1"/>
  <c r="FS231" i="1"/>
  <c r="CD160" i="1"/>
  <c r="AU199" i="1"/>
  <c r="AU160" i="1" s="1"/>
  <c r="CD30" i="1"/>
  <c r="CA160" i="1"/>
  <c r="DQ280" i="1"/>
  <c r="P314" i="1"/>
  <c r="CA30" i="1"/>
  <c r="S160" i="1"/>
  <c r="F214" i="1"/>
  <c r="S317" i="1"/>
  <c r="U160" i="1"/>
  <c r="F221" i="1"/>
  <c r="U317" i="1"/>
  <c r="F78" i="1"/>
  <c r="V124" i="1"/>
  <c r="V30" i="1"/>
  <c r="Y280" i="1"/>
  <c r="F314" i="1"/>
  <c r="F301" i="1"/>
  <c r="R280" i="1"/>
  <c r="AK160" i="1"/>
  <c r="X199" i="1"/>
  <c r="DJ349" i="1"/>
  <c r="P372" i="1"/>
  <c r="P262" i="1"/>
  <c r="DJ231" i="1"/>
  <c r="BA160" i="1"/>
  <c r="F219" i="1"/>
  <c r="BA317" i="1"/>
  <c r="DP280" i="1"/>
  <c r="P313" i="1"/>
  <c r="DP30" i="1"/>
  <c r="P81" i="1"/>
  <c r="DP124" i="1"/>
  <c r="I227" i="5"/>
  <c r="P280" i="1"/>
  <c r="F290" i="1"/>
  <c r="DQ87" i="1"/>
  <c r="P121" i="1"/>
  <c r="DQ124" i="1"/>
  <c r="F222" i="1"/>
  <c r="V317" i="1"/>
  <c r="V160" i="1"/>
  <c r="P131" i="1"/>
  <c r="EP431" i="1"/>
  <c r="EP26" i="1"/>
  <c r="AV287" i="1"/>
  <c r="CE280" i="1"/>
  <c r="DJ390" i="1"/>
  <c r="P415" i="1"/>
  <c r="CH280" i="1"/>
  <c r="AY287" i="1"/>
  <c r="DJ87" i="1"/>
  <c r="P108" i="1"/>
  <c r="EM401" i="1"/>
  <c r="FV390" i="1"/>
  <c r="ER431" i="1"/>
  <c r="ER26" i="1"/>
  <c r="P135" i="1"/>
  <c r="EM358" i="1"/>
  <c r="FV349" i="1"/>
  <c r="AB280" i="1"/>
  <c r="O287" i="1"/>
  <c r="CF280" i="1"/>
  <c r="AW287" i="1"/>
  <c r="Y30" i="1"/>
  <c r="F82" i="1"/>
  <c r="S30" i="1"/>
  <c r="F70" i="1"/>
  <c r="S124" i="1"/>
  <c r="CA280" i="1"/>
  <c r="AR287" i="1"/>
  <c r="X30" i="1"/>
  <c r="F81" i="1"/>
  <c r="P120" i="1"/>
  <c r="DP87" i="1"/>
  <c r="CD280" i="1"/>
  <c r="AU287" i="1"/>
  <c r="AL160" i="1"/>
  <c r="Y199" i="1"/>
  <c r="S280" i="1"/>
  <c r="F302" i="1"/>
  <c r="I370" i="5"/>
  <c r="I367" i="5"/>
  <c r="I123" i="5"/>
  <c r="I108" i="5"/>
  <c r="X280" i="1"/>
  <c r="F313" i="1"/>
  <c r="F254" i="1"/>
  <c r="AW231" i="1"/>
  <c r="AV231" i="1"/>
  <c r="F253" i="1"/>
  <c r="AY160" i="1"/>
  <c r="F207" i="1"/>
  <c r="AV160" i="1"/>
  <c r="F204" i="1"/>
  <c r="DO22" i="1"/>
  <c r="P455" i="1"/>
  <c r="DO461" i="1"/>
  <c r="EL18" i="1"/>
  <c r="P479" i="1"/>
  <c r="I22" i="5" s="1"/>
  <c r="Y26" i="1"/>
  <c r="F151" i="1"/>
  <c r="DI22" i="1"/>
  <c r="P443" i="1"/>
  <c r="DI461" i="1"/>
  <c r="ES22" i="1"/>
  <c r="P451" i="1"/>
  <c r="ES461" i="1"/>
  <c r="EH18" i="1"/>
  <c r="P470" i="1"/>
  <c r="I23" i="5" s="1"/>
  <c r="T18" i="2"/>
  <c r="X26" i="1"/>
  <c r="F150" i="1"/>
  <c r="AU30" i="1"/>
  <c r="F74" i="1"/>
  <c r="AU124" i="1"/>
  <c r="EJ30" i="1"/>
  <c r="P83" i="1"/>
  <c r="EJ124" i="1"/>
  <c r="DG30" i="1"/>
  <c r="P57" i="1"/>
  <c r="DG124" i="1"/>
  <c r="AW349" i="1"/>
  <c r="F364" i="1"/>
  <c r="AR231" i="1"/>
  <c r="F276" i="1"/>
  <c r="EM160" i="1"/>
  <c r="P218" i="1"/>
  <c r="EM317" i="1"/>
  <c r="DG160" i="1"/>
  <c r="P201" i="1"/>
  <c r="DG317" i="1"/>
  <c r="F256" i="1"/>
  <c r="AY231" i="1"/>
  <c r="DJ156" i="1"/>
  <c r="P331" i="1"/>
  <c r="EV18" i="1"/>
  <c r="P486" i="1"/>
  <c r="AZ18" i="1"/>
  <c r="F472" i="1"/>
  <c r="BC18" i="1"/>
  <c r="F477" i="1"/>
  <c r="DJ26" i="1"/>
  <c r="P138" i="1"/>
  <c r="DJ431" i="1"/>
  <c r="AW30" i="1"/>
  <c r="F61" i="1"/>
  <c r="AW124" i="1"/>
  <c r="P26" i="1"/>
  <c r="F127" i="1"/>
  <c r="P431" i="1"/>
  <c r="EO30" i="1"/>
  <c r="P61" i="1"/>
  <c r="EO124" i="1"/>
  <c r="DH26" i="1"/>
  <c r="P127" i="1"/>
  <c r="DH431" i="1"/>
  <c r="DN22" i="1"/>
  <c r="P454" i="1"/>
  <c r="DN461" i="1"/>
  <c r="W22" i="1"/>
  <c r="W461" i="1"/>
  <c r="F455" i="1"/>
  <c r="ET18" i="1"/>
  <c r="P474" i="1"/>
  <c r="AX18" i="1"/>
  <c r="F468" i="1"/>
  <c r="AS18" i="1"/>
  <c r="F478" i="1"/>
  <c r="AR160" i="1"/>
  <c r="F227" i="1"/>
  <c r="AR317" i="1"/>
  <c r="EM87" i="1"/>
  <c r="P113" i="1"/>
  <c r="BD18" i="1"/>
  <c r="F486" i="1"/>
  <c r="AR30" i="1"/>
  <c r="F83" i="1"/>
  <c r="AR124" i="1"/>
  <c r="O30" i="1"/>
  <c r="F57" i="1"/>
  <c r="O124" i="1"/>
  <c r="EM30" i="1"/>
  <c r="P74" i="1"/>
  <c r="EM124" i="1"/>
  <c r="AV349" i="1"/>
  <c r="F363" i="1"/>
  <c r="AY349" i="1"/>
  <c r="F366" i="1"/>
  <c r="EM231" i="1"/>
  <c r="P267" i="1"/>
  <c r="DM22" i="1"/>
  <c r="P453" i="1"/>
  <c r="DM461" i="1"/>
  <c r="T22" i="1"/>
  <c r="T461" i="1"/>
  <c r="F452" i="1"/>
  <c r="EU18" i="1"/>
  <c r="P477" i="1"/>
  <c r="AY30" i="1"/>
  <c r="F63" i="1"/>
  <c r="AY124" i="1"/>
  <c r="AV30" i="1"/>
  <c r="F60" i="1"/>
  <c r="AV124" i="1"/>
  <c r="EQ30" i="1"/>
  <c r="P63" i="1"/>
  <c r="EQ124" i="1"/>
  <c r="EN30" i="1"/>
  <c r="P60" i="1"/>
  <c r="EN124" i="1"/>
  <c r="P386" i="1"/>
  <c r="EJ349" i="1"/>
  <c r="F267" i="1"/>
  <c r="AU231" i="1"/>
  <c r="DP156" i="1"/>
  <c r="P343" i="1"/>
  <c r="EQ160" i="1"/>
  <c r="P207" i="1"/>
  <c r="EQ317" i="1"/>
  <c r="EN160" i="1"/>
  <c r="P204" i="1"/>
  <c r="EN317" i="1"/>
  <c r="R156" i="1"/>
  <c r="F331" i="1"/>
  <c r="EK18" i="1"/>
  <c r="P478" i="1"/>
  <c r="I21" i="5" s="1"/>
  <c r="AU390" i="1"/>
  <c r="F420" i="1"/>
  <c r="EO231" i="1"/>
  <c r="P254" i="1"/>
  <c r="EN231" i="1"/>
  <c r="P253" i="1"/>
  <c r="AU317" i="1"/>
  <c r="O160" i="1"/>
  <c r="F201" i="1"/>
  <c r="O317" i="1"/>
  <c r="AT18" i="1"/>
  <c r="F479" i="1"/>
  <c r="AQ18" i="1"/>
  <c r="F471" i="1"/>
  <c r="BB18" i="1"/>
  <c r="F474" i="1"/>
  <c r="EG18" i="1"/>
  <c r="P465" i="1"/>
  <c r="DL22" i="1"/>
  <c r="P452" i="1"/>
  <c r="DL461" i="1"/>
  <c r="AW160" i="1"/>
  <c r="F205" i="1"/>
  <c r="AW317" i="1"/>
  <c r="P156" i="1"/>
  <c r="F320" i="1"/>
  <c r="R26" i="1"/>
  <c r="F138" i="1"/>
  <c r="R431" i="1"/>
  <c r="DP431" i="1"/>
  <c r="EJ390" i="1"/>
  <c r="P429" i="1"/>
  <c r="Q22" i="1"/>
  <c r="Q461" i="1"/>
  <c r="F443" i="1"/>
  <c r="EO160" i="1"/>
  <c r="P205" i="1"/>
  <c r="EO317" i="1"/>
  <c r="DH156" i="1"/>
  <c r="P320" i="1"/>
  <c r="DK22" i="1"/>
  <c r="P446" i="1"/>
  <c r="Y16" i="2" s="1"/>
  <c r="Y18" i="2" s="1"/>
  <c r="DK461" i="1"/>
  <c r="E18" i="2"/>
  <c r="AR390" i="1"/>
  <c r="F429" i="1"/>
  <c r="EJ280" i="1"/>
  <c r="P315" i="1"/>
  <c r="EQ231" i="1"/>
  <c r="P256" i="1"/>
  <c r="DQ156" i="1"/>
  <c r="P344" i="1"/>
  <c r="EI18" i="1"/>
  <c r="P471" i="1"/>
  <c r="EJ160" i="1"/>
  <c r="P227" i="1"/>
  <c r="EJ317" i="1"/>
  <c r="AP18" i="1"/>
  <c r="F470" i="1"/>
  <c r="AO18" i="1"/>
  <c r="F465" i="1"/>
  <c r="AV280" i="1" l="1"/>
  <c r="F292" i="1"/>
  <c r="F139" i="1"/>
  <c r="S26" i="1"/>
  <c r="S431" i="1"/>
  <c r="P150" i="1"/>
  <c r="DP26" i="1"/>
  <c r="F225" i="1"/>
  <c r="X317" i="1"/>
  <c r="X160" i="1"/>
  <c r="F332" i="1"/>
  <c r="S156" i="1"/>
  <c r="ER22" i="1"/>
  <c r="P442" i="1"/>
  <c r="ER461" i="1"/>
  <c r="P438" i="1"/>
  <c r="EP461" i="1"/>
  <c r="EP22" i="1"/>
  <c r="F226" i="1"/>
  <c r="Y160" i="1"/>
  <c r="Y317" i="1"/>
  <c r="F293" i="1"/>
  <c r="AW280" i="1"/>
  <c r="BA431" i="1"/>
  <c r="BA156" i="1"/>
  <c r="F337" i="1"/>
  <c r="EM390" i="1"/>
  <c r="P420" i="1"/>
  <c r="AV317" i="1"/>
  <c r="AY280" i="1"/>
  <c r="F295" i="1"/>
  <c r="DQ26" i="1"/>
  <c r="P151" i="1"/>
  <c r="DQ431" i="1"/>
  <c r="AU280" i="1"/>
  <c r="F306" i="1"/>
  <c r="F340" i="1"/>
  <c r="V156" i="1"/>
  <c r="O280" i="1"/>
  <c r="F289" i="1"/>
  <c r="V431" i="1"/>
  <c r="V26" i="1"/>
  <c r="F147" i="1"/>
  <c r="P276" i="1"/>
  <c r="F218" i="1"/>
  <c r="AY317" i="1"/>
  <c r="U156" i="1"/>
  <c r="F339" i="1"/>
  <c r="U431" i="1"/>
  <c r="AR280" i="1"/>
  <c r="F315" i="1"/>
  <c r="P377" i="1"/>
  <c r="EM349" i="1"/>
  <c r="EJ156" i="1"/>
  <c r="P345" i="1"/>
  <c r="EO156" i="1"/>
  <c r="P323" i="1"/>
  <c r="Q18" i="1"/>
  <c r="F473" i="1"/>
  <c r="DP22" i="1"/>
  <c r="P457" i="1"/>
  <c r="DP461" i="1"/>
  <c r="AW156" i="1"/>
  <c r="F323" i="1"/>
  <c r="O156" i="1"/>
  <c r="F319" i="1"/>
  <c r="EQ156" i="1"/>
  <c r="P325" i="1"/>
  <c r="EQ26" i="1"/>
  <c r="P132" i="1"/>
  <c r="EQ431" i="1"/>
  <c r="AY26" i="1"/>
  <c r="F132" i="1"/>
  <c r="AY431" i="1"/>
  <c r="T18" i="1"/>
  <c r="F482" i="1"/>
  <c r="DM18" i="1"/>
  <c r="P483" i="1"/>
  <c r="O26" i="1"/>
  <c r="F126" i="1"/>
  <c r="O431" i="1"/>
  <c r="AR156" i="1"/>
  <c r="F345" i="1"/>
  <c r="W18" i="1"/>
  <c r="F485" i="1"/>
  <c r="DN18" i="1"/>
  <c r="P484" i="1"/>
  <c r="EO26" i="1"/>
  <c r="P130" i="1"/>
  <c r="EO431" i="1"/>
  <c r="AW26" i="1"/>
  <c r="F130" i="1"/>
  <c r="AW431" i="1"/>
  <c r="DG156" i="1"/>
  <c r="P319" i="1"/>
  <c r="DG26" i="1"/>
  <c r="P126" i="1"/>
  <c r="DG431" i="1"/>
  <c r="AU26" i="1"/>
  <c r="F143" i="1"/>
  <c r="AU431" i="1"/>
  <c r="ES18" i="1"/>
  <c r="P481" i="1"/>
  <c r="AV156" i="1"/>
  <c r="F322" i="1"/>
  <c r="DK18" i="1"/>
  <c r="P476" i="1"/>
  <c r="R22" i="1"/>
  <c r="F445" i="1"/>
  <c r="R461" i="1"/>
  <c r="DL18" i="1"/>
  <c r="P482" i="1"/>
  <c r="AU156" i="1"/>
  <c r="F336" i="1"/>
  <c r="EN156" i="1"/>
  <c r="P322" i="1"/>
  <c r="EN26" i="1"/>
  <c r="P129" i="1"/>
  <c r="EN431" i="1"/>
  <c r="AV26" i="1"/>
  <c r="F129" i="1"/>
  <c r="AV431" i="1"/>
  <c r="EM26" i="1"/>
  <c r="P143" i="1"/>
  <c r="EM431" i="1"/>
  <c r="AR26" i="1"/>
  <c r="F152" i="1"/>
  <c r="AR431" i="1"/>
  <c r="DH22" i="1"/>
  <c r="P434" i="1"/>
  <c r="DH461" i="1"/>
  <c r="P22" i="1"/>
  <c r="P461" i="1"/>
  <c r="F434" i="1"/>
  <c r="DJ22" i="1"/>
  <c r="P445" i="1"/>
  <c r="DJ461" i="1"/>
  <c r="EM156" i="1"/>
  <c r="P336" i="1"/>
  <c r="EJ26" i="1"/>
  <c r="P152" i="1"/>
  <c r="EJ431" i="1"/>
  <c r="DI18" i="1"/>
  <c r="P473" i="1"/>
  <c r="DO18" i="1"/>
  <c r="P485" i="1"/>
  <c r="AY156" i="1"/>
  <c r="F325" i="1"/>
  <c r="BA22" i="1" l="1"/>
  <c r="BA461" i="1"/>
  <c r="F451" i="1"/>
  <c r="F453" i="1"/>
  <c r="U22" i="1"/>
  <c r="U461" i="1"/>
  <c r="DQ22" i="1"/>
  <c r="P458" i="1"/>
  <c r="DQ461" i="1"/>
  <c r="F454" i="1"/>
  <c r="V22" i="1"/>
  <c r="V461" i="1"/>
  <c r="EP18" i="1"/>
  <c r="P468" i="1"/>
  <c r="S22" i="1"/>
  <c r="S461" i="1"/>
  <c r="F446" i="1"/>
  <c r="J16" i="2" s="1"/>
  <c r="J18" i="2" s="1"/>
  <c r="Y431" i="1"/>
  <c r="Y156" i="1"/>
  <c r="F344" i="1"/>
  <c r="ER18" i="1"/>
  <c r="P472" i="1"/>
  <c r="X431" i="1"/>
  <c r="X156" i="1"/>
  <c r="F343" i="1"/>
  <c r="EJ22" i="1"/>
  <c r="P459" i="1"/>
  <c r="EJ461" i="1"/>
  <c r="AR22" i="1"/>
  <c r="AR461" i="1"/>
  <c r="F459" i="1"/>
  <c r="AV22" i="1"/>
  <c r="AV461" i="1"/>
  <c r="F436" i="1"/>
  <c r="R18" i="1"/>
  <c r="F475" i="1"/>
  <c r="AU22" i="1"/>
  <c r="AU461" i="1"/>
  <c r="F450" i="1"/>
  <c r="H16" i="2" s="1"/>
  <c r="AW22" i="1"/>
  <c r="F437" i="1"/>
  <c r="AW461" i="1"/>
  <c r="O22" i="1"/>
  <c r="O461" i="1"/>
  <c r="F433" i="1"/>
  <c r="EQ22" i="1"/>
  <c r="P439" i="1"/>
  <c r="EQ461" i="1"/>
  <c r="DJ18" i="1"/>
  <c r="P475" i="1"/>
  <c r="I25" i="5" s="1"/>
  <c r="P18" i="1"/>
  <c r="F464" i="1"/>
  <c r="DH18" i="1"/>
  <c r="P464" i="1"/>
  <c r="EM22" i="1"/>
  <c r="P450" i="1"/>
  <c r="W16" i="2" s="1"/>
  <c r="EM461" i="1"/>
  <c r="EN22" i="1"/>
  <c r="P436" i="1"/>
  <c r="EN461" i="1"/>
  <c r="DG22" i="1"/>
  <c r="P433" i="1"/>
  <c r="DG461" i="1"/>
  <c r="EO22" i="1"/>
  <c r="P437" i="1"/>
  <c r="EO461" i="1"/>
  <c r="AY22" i="1"/>
  <c r="F439" i="1"/>
  <c r="AY461" i="1"/>
  <c r="DP18" i="1"/>
  <c r="P487" i="1"/>
  <c r="V18" i="1" l="1"/>
  <c r="F484" i="1"/>
  <c r="X461" i="1"/>
  <c r="X22" i="1"/>
  <c r="F457" i="1"/>
  <c r="F481" i="1"/>
  <c r="BA18" i="1"/>
  <c r="Y22" i="1"/>
  <c r="Y461" i="1"/>
  <c r="F458" i="1"/>
  <c r="U18" i="1"/>
  <c r="F483" i="1"/>
  <c r="DQ18" i="1"/>
  <c r="P488" i="1"/>
  <c r="S18" i="1"/>
  <c r="F476" i="1"/>
  <c r="EO18" i="1"/>
  <c r="P467" i="1"/>
  <c r="AY18" i="1"/>
  <c r="F469" i="1"/>
  <c r="DG18" i="1"/>
  <c r="P463" i="1"/>
  <c r="EM18" i="1"/>
  <c r="P480" i="1"/>
  <c r="I24" i="5" s="1"/>
  <c r="H18" i="2"/>
  <c r="I16" i="2"/>
  <c r="I18" i="2" s="1"/>
  <c r="AV18" i="1"/>
  <c r="F466" i="1"/>
  <c r="EN18" i="1"/>
  <c r="P466" i="1"/>
  <c r="W18" i="2"/>
  <c r="X16" i="2"/>
  <c r="X18" i="2" s="1"/>
  <c r="EQ18" i="1"/>
  <c r="P469" i="1"/>
  <c r="O18" i="1"/>
  <c r="F463" i="1"/>
  <c r="AW18" i="1"/>
  <c r="F467" i="1"/>
  <c r="AU18" i="1"/>
  <c r="F480" i="1"/>
  <c r="AR18" i="1"/>
  <c r="F489" i="1"/>
  <c r="EJ18" i="1"/>
  <c r="P489" i="1"/>
  <c r="F488" i="1" l="1"/>
  <c r="Y18" i="1"/>
  <c r="X18" i="1"/>
  <c r="F487" i="1"/>
  <c r="F490" i="1"/>
  <c r="F491" i="1" s="1"/>
  <c r="P490" i="1"/>
  <c r="P491" i="1" l="1"/>
  <c r="I371" i="5"/>
  <c r="I372" i="5" l="1"/>
  <c r="I20" i="5"/>
</calcChain>
</file>

<file path=xl/sharedStrings.xml><?xml version="1.0" encoding="utf-8"?>
<sst xmlns="http://schemas.openxmlformats.org/spreadsheetml/2006/main" count="7871" uniqueCount="421">
  <si>
    <t>Smeta.RU Flash  (495) 974-1589</t>
  </si>
  <si>
    <t>_PS_</t>
  </si>
  <si>
    <t>Smeta.RU Flash</t>
  </si>
  <si>
    <t/>
  </si>
  <si>
    <t>Новый объект</t>
  </si>
  <si>
    <t>Благоустройство дворовой территории по адресу: Валдайский пр., д.13А к.1</t>
  </si>
  <si>
    <t>Сметные нормы списания</t>
  </si>
  <si>
    <t>Коды ОКП для СН-2012 - 2020 г.</t>
  </si>
  <si>
    <t>СН-2012 - 2020 г_глава_1-5,7</t>
  </si>
  <si>
    <t>Типовой расчет для СН-2012 - 2020 г</t>
  </si>
  <si>
    <t>СН-2012-2020 г. База данных "Сборник стоимостных нормативов"</t>
  </si>
  <si>
    <t>Поправки для СН-2012-2020 в ценах на 01.10.2019 г</t>
  </si>
  <si>
    <t>Новая локальная смета</t>
  </si>
  <si>
    <t>Новый раздел</t>
  </si>
  <si>
    <t>Дорожно-тропиночная сеть</t>
  </si>
  <si>
    <t>Новый подраздел</t>
  </si>
  <si>
    <t>Устройство АБП</t>
  </si>
  <si>
    <t>1</t>
  </si>
  <si>
    <t>2.49-3101-3-2/1</t>
  </si>
  <si>
    <t>Разработка грунта с погрузкой на автомобили-самосвалы экскаваторами с ковшом вместимостью 0,65 м3, группа грунтов 1-3</t>
  </si>
  <si>
    <t>100 м3</t>
  </si>
  <si>
    <t>СН-2012-2020.2. База. Сб.49-3101-3-2/1</t>
  </si>
  <si>
    <t>СН-2012</t>
  </si>
  <si>
    <t>Подрядные работы, гл. 1-5,7</t>
  </si>
  <si>
    <t>работа</t>
  </si>
  <si>
    <t>2</t>
  </si>
  <si>
    <t>2.49-3201-14-1/1</t>
  </si>
  <si>
    <t>Разработка грунта вручную в траншеях глубиной до 2 м без креплений с откосами, группа грунтов 1-3</t>
  </si>
  <si>
    <t>СН-2012-2020.2. База. Сб.49-3201-14-1/1</t>
  </si>
  <si>
    <t>3</t>
  </si>
  <si>
    <t>1.1-3101-6-1/1</t>
  </si>
  <si>
    <t>Погрузка грунта вручную в автомобили-самосвалы с выгрузкой</t>
  </si>
  <si>
    <t>СН-2012-2020.1. База. Сб.1-3101-6-1/1</t>
  </si>
  <si>
    <t>4</t>
  </si>
  <si>
    <t>2.49-3401-1-1/1</t>
  </si>
  <si>
    <t>Перевозка грунта автосамосвалами грузоподъемностью до 10 т на расстояние 1 км</t>
  </si>
  <si>
    <t>м3</t>
  </si>
  <si>
    <t>СН-2012-2020.2. База. Сб.49-3401-1-1/1</t>
  </si>
  <si>
    <t>Подрядные работы, гл. 1 перевозка мусора</t>
  </si>
  <si>
    <t>5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</si>
  <si>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</si>
  <si>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</t>
  </si>
  <si>
    <t>СН-2012-2020.2. База. Сб.49-3401-1-2/1</t>
  </si>
  <si>
    <t>)*40</t>
  </si>
  <si>
    <t>6</t>
  </si>
  <si>
    <t>21.25-0-2</t>
  </si>
  <si>
    <t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t>
  </si>
  <si>
    <t>т</t>
  </si>
  <si>
    <t>СН-2012-2020.21. Доп.1. Р.25, поз.2</t>
  </si>
  <si>
    <t>7</t>
  </si>
  <si>
    <t>2.1-3303-1-1/1</t>
  </si>
  <si>
    <t>Устройство подстилающих и выравнивающих слоев оснований из песка</t>
  </si>
  <si>
    <t>СН-2012-2020.2. База. Сб.1-3303-1-1/1</t>
  </si>
  <si>
    <t>8</t>
  </si>
  <si>
    <t>2.1-3303-1-2/1</t>
  </si>
  <si>
    <t>Устройство подстилающих и выравнивающих слоев оснований из щебня</t>
  </si>
  <si>
    <t>СН-2012-2020.2. База. Сб.1-3303-1-2/1</t>
  </si>
  <si>
    <t>9</t>
  </si>
  <si>
    <t>2.1-3103-18-1/1</t>
  </si>
  <si>
    <t>Устройство покрытий из асфальтобетонных смесей вручную, толщина 4 см</t>
  </si>
  <si>
    <t>100 м2</t>
  </si>
  <si>
    <t>СН-2012-2020.2. База. Сб.1-3103-18-1/1</t>
  </si>
  <si>
    <t>9,1</t>
  </si>
  <si>
    <t>21.3-3-18</t>
  </si>
  <si>
    <t>Смеси асфальтобетонные дорожные горячие мелкозернистые, марка I, тип Б</t>
  </si>
  <si>
    <t>СН-2012-2020.21. База. Р.3, о.3, поз.18</t>
  </si>
  <si>
    <t>9,2</t>
  </si>
  <si>
    <t>21.3-3-34</t>
  </si>
  <si>
    <t>Смеси асфальтобетонные дорожные горячие песчаные, тип Д, марка III</t>
  </si>
  <si>
    <t>СН-2012-2020.21. База. Р.3, о.3, поз.34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</si>
  <si>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</si>
  <si>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</si>
  <si>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</si>
  <si>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</si>
  <si>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</si>
  <si>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</si>
  <si>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</si>
  <si>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</si>
  <si>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</si>
  <si>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</si>
  <si>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</si>
  <si>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</si>
  <si>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</si>
  <si>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</si>
  <si>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</si>
  <si>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</si>
  <si>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</si>
  <si>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</si>
  <si>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</si>
  <si>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</si>
  <si>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</si>
  <si>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</si>
  <si>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</si>
  <si>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</si>
  <si>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</si>
  <si>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</si>
  <si>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</si>
  <si>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</si>
  <si>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</si>
  <si>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</si>
  <si>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</si>
  <si>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</si>
  <si>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</si>
  <si>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</si>
  <si>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</si>
  <si>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</si>
  <si>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</si>
  <si>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</si>
  <si>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</si>
  <si>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</si>
  <si>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</si>
  <si>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</si>
  <si>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</si>
  <si>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</si>
  <si>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</si>
  <si>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</si>
  <si>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</si>
  <si>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</si>
  <si>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</si>
  <si>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</si>
  <si>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</si>
  <si>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</si>
  <si>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</si>
  <si>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</si>
  <si>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Установка бортового камня дорожного</t>
  </si>
  <si>
    <t>10</t>
  </si>
  <si>
    <t>2.1-3203-1-2/1</t>
  </si>
  <si>
    <t>Установка бортовых камней бетонных марки БР 100.30.15 при других видах покрытий</t>
  </si>
  <si>
    <t>100 м</t>
  </si>
  <si>
    <t>СН-2012-2020.2. База. Сб.1-3203-1-2/1</t>
  </si>
  <si>
    <t>10,1</t>
  </si>
  <si>
    <t>21.5-3-13</t>
  </si>
  <si>
    <t>Камни бетонные бортовые, марка БР 100.30.15</t>
  </si>
  <si>
    <t>СН-2012-2020.21. База. Р.5, о.3, поз.13</t>
  </si>
  <si>
    <t>Детская/спортивная площадка 60х17</t>
  </si>
  <si>
    <t>Устройство резинового покрытия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</si>
  <si>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</si>
  <si>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</si>
  <si>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</si>
  <si>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</si>
  <si>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</si>
  <si>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</si>
  <si>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</si>
  <si>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</si>
  <si>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</si>
  <si>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19,1</t>
  </si>
  <si>
    <t>19,2</t>
  </si>
  <si>
    <t>20</t>
  </si>
  <si>
    <t>5.3-3103-11-1/1</t>
  </si>
  <si>
    <t>Устройство наливного полиуретанового покрытия спортивных площадок и беговых дорожек толщиной 10 мм</t>
  </si>
  <si>
    <t>СН-2012-2020.5. Доп.1. Сб.3-3103-11-1/1</t>
  </si>
  <si>
    <t>20,1</t>
  </si>
  <si>
    <t>21.1-25-769</t>
  </si>
  <si>
    <t>Крошка резиновая гранулированная, фракция 2-3 мм</t>
  </si>
  <si>
    <t>кг</t>
  </si>
  <si>
    <t>СН-2012-2020.21. Доп.1. Р.1, о.25, поз.769</t>
  </si>
  <si>
    <t>20,2</t>
  </si>
  <si>
    <t>21.1-6-101</t>
  </si>
  <si>
    <t>Пигменты сухие для красок, кислотный желтый</t>
  </si>
  <si>
    <t>СН-2012-2020.21. Доп.1. Р.1, о.6, поз.101</t>
  </si>
  <si>
    <t>20,3</t>
  </si>
  <si>
    <t>21.1-25-770</t>
  </si>
  <si>
    <t>Крошка каучуковая гранулированная, окрашенная в массе, фракция 2-3 мм, цвет черный</t>
  </si>
  <si>
    <t>СН-2012-2020.21. Доп.1. Р.1, о.25, поз.770</t>
  </si>
  <si>
    <t>21</t>
  </si>
  <si>
    <t>5.3-3103-11-2/1</t>
  </si>
  <si>
    <t>Устройство наливного полиуретанового покрытия спортивных площадок и беговых дорожек, добавляется на 2 мм толщины покрытия</t>
  </si>
  <si>
    <t>СН-2012-2020.5. Доп.1. Сб.3-3103-11-2/1</t>
  </si>
  <si>
    <t>)*5</t>
  </si>
  <si>
    <t>21,1</t>
  </si>
  <si>
    <t>21,2</t>
  </si>
  <si>
    <t>Устройство гравийно-песчаного основания под песочный дворик 5х7</t>
  </si>
  <si>
    <t>22</t>
  </si>
  <si>
    <t>23</t>
  </si>
  <si>
    <t>24</t>
  </si>
  <si>
    <t>25</t>
  </si>
  <si>
    <t>26</t>
  </si>
  <si>
    <t>27</t>
  </si>
  <si>
    <t>2.1-3105-6-1/3</t>
  </si>
  <si>
    <t>Добавка песчано-гравийной смеси</t>
  </si>
  <si>
    <t>СН-2012-2020.2. База. Сб.1-3105-6-1/3</t>
  </si>
  <si>
    <t>28</t>
  </si>
  <si>
    <t>29</t>
  </si>
  <si>
    <t>29,1</t>
  </si>
  <si>
    <t>Установка газонного ограждения</t>
  </si>
  <si>
    <t>30</t>
  </si>
  <si>
    <t>5.3-3203-4-2/1</t>
  </si>
  <si>
    <t>Установка стоек металлического ограждения газонов из трубы, масса стоек до 5 кг</t>
  </si>
  <si>
    <t>10 шт.</t>
  </si>
  <si>
    <t>СН-2012-2020.5. База. Сб.3-3203-4-2/1</t>
  </si>
  <si>
    <t>31</t>
  </si>
  <si>
    <t>5.3-3203-5-2/1</t>
  </si>
  <si>
    <t>Установка готовых секций металлического ограждения газонов из профилированной трубы, масса секции до 10 кг</t>
  </si>
  <si>
    <t>м2</t>
  </si>
  <si>
    <t>СН-2012-2020.5. База. Сб.3-3203-5-2/1</t>
  </si>
  <si>
    <t>32</t>
  </si>
  <si>
    <t>1.14-3203-13-8/1</t>
  </si>
  <si>
    <t>Окраска масляными составами за один раз металлических поверхностей решеток и оград</t>
  </si>
  <si>
    <t>СН-2012-2020.1. База. Сб.14-3203-13-8/1</t>
  </si>
  <si>
    <t>*0,9</t>
  </si>
  <si>
    <t>Ремонт газона</t>
  </si>
  <si>
    <t>33</t>
  </si>
  <si>
    <t>5.4-3203-3-3/1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</si>
  <si>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</si>
  <si>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СН-2012-2020.5. База. Сб.4-3203-3-3/1</t>
  </si>
  <si>
    <t>34</t>
  </si>
  <si>
    <t>5.4-3203-3-4/1</t>
  </si>
  <si>
    <t>Подготовка почвы для устройства партерного и обыкновенного газонов с внесением растительной земли слоем 15 см вручную</t>
  </si>
  <si>
    <t>СН-2012-2020.5. База. Сб.4-3203-3-4/1</t>
  </si>
  <si>
    <t>35</t>
  </si>
  <si>
    <t>5.4-3203-3-5/1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</si>
  <si>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</si>
  <si>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СН-2012-2020.5. База. Сб.4-3203-3-5/1</t>
  </si>
  <si>
    <t>36</t>
  </si>
  <si>
    <t>5.4-3203-3-6/1</t>
  </si>
  <si>
    <t>Посев газонов партерных, мавританских, и обыкновенных вручную</t>
  </si>
  <si>
    <t>СН-2012-2020.5. База. Сб.4-3203-3-6/1</t>
  </si>
  <si>
    <t>НДС</t>
  </si>
  <si>
    <t>НДС 20%</t>
  </si>
  <si>
    <t>Итого</t>
  </si>
  <si>
    <t>Итого с НДС</t>
  </si>
  <si>
    <t>Уровень цен на 01.10.2018 г</t>
  </si>
  <si>
    <t>Уровень цен на 01.10.2019 г</t>
  </si>
  <si>
    <t>_OBSM_</t>
  </si>
  <si>
    <t>9999990008</t>
  </si>
  <si>
    <t>Трудозатраты рабочих</t>
  </si>
  <si>
    <t>чел.-ч.</t>
  </si>
  <si>
    <t>22.1-1-44</t>
  </si>
  <si>
    <t>СН-2012-2020.22. База. п.1-1-44 (012103)</t>
  </si>
  <si>
    <t>Бульдозеры гусеничные, мощность до 79 кВт (108 л.с.)</t>
  </si>
  <si>
    <t>маш.-ч</t>
  </si>
  <si>
    <t>22.1-1-5</t>
  </si>
  <si>
    <t>СН-2012-2020.22. База. п.1-1-5 (010109)</t>
  </si>
  <si>
    <t>Экскаваторы на гусеничном ходу гидравлические, объем ковша до 0,65 м3</t>
  </si>
  <si>
    <t>22.1-18-13</t>
  </si>
  <si>
    <t>СН-2012-2020.22. База. п.1-18-13 (184002)</t>
  </si>
  <si>
    <t>Автомобили-самосвалы, грузоподъемность до 10 т</t>
  </si>
  <si>
    <t>22.1-2-1</t>
  </si>
  <si>
    <t>СН-2012-2020.22. База. п.1-2-1 (020101)</t>
  </si>
  <si>
    <t>Тракторы на гусеничном ходу, мощность до 60 (81) кВт (л.с.)</t>
  </si>
  <si>
    <t>22.1-5-15</t>
  </si>
  <si>
    <t>СН-2012-2020.22. База. п.1-5-15 (050703)</t>
  </si>
  <si>
    <t>Катки прицепные пневмоколесные, масса до 50 т</t>
  </si>
  <si>
    <t>22.1-5-18</t>
  </si>
  <si>
    <t>СН-2012-2020.22. База. п.1-5-18 (050902)</t>
  </si>
  <si>
    <t>Поливомоечные машины, емкость цистерны более 5000 л</t>
  </si>
  <si>
    <t>22.1-5-48</t>
  </si>
  <si>
    <t>СН-2012-2020.22. База. п.1-5-48 (056003)</t>
  </si>
  <si>
    <t>Автогрейдеры, мощность 99-147 кВт (130-200 л.с.)</t>
  </si>
  <si>
    <t>22.1-5-7</t>
  </si>
  <si>
    <t>СН-2012-2020.22. База. п.1-5-7 (050301)</t>
  </si>
  <si>
    <t>Катки дорожные самоходные на пневмоколесном ходу, масса до 16 т</t>
  </si>
  <si>
    <t>21.1-12-10</t>
  </si>
  <si>
    <t>СН-2012-2020.21. База. Р.1, о.12, поз.10</t>
  </si>
  <si>
    <t>Песок для дорожных работ, рядовой</t>
  </si>
  <si>
    <t>21.1-25-13</t>
  </si>
  <si>
    <t>СН-2012-2020.21. База. Р.1, о.25, поз.13</t>
  </si>
  <si>
    <t>Вода</t>
  </si>
  <si>
    <t>22.1-1-43</t>
  </si>
  <si>
    <t>СН-2012-2020.22. База. п.1-1-43 (012102)</t>
  </si>
  <si>
    <t>Бульдозеры гусеничные, мощность до 59 кВт (80 л.с.)</t>
  </si>
  <si>
    <t>22.1-5-2</t>
  </si>
  <si>
    <t>СН-2012-2020.22. База. п.1-5-2 (050102)</t>
  </si>
  <si>
    <t>Катки самоходные вибрационные, масса до 8 т</t>
  </si>
  <si>
    <t>22.1-5-3</t>
  </si>
  <si>
    <t>СН-2012-2020.22. База. п.1-5-3 (050103)</t>
  </si>
  <si>
    <t>Катки самоходные вибрационные, масса более 8 т</t>
  </si>
  <si>
    <t>21.1-12-36</t>
  </si>
  <si>
    <t>СН-2012-2020.21. База. Р.1, о.12, поз.36</t>
  </si>
  <si>
    <t>Щебень из естественного камня для строительных работ, марка 1200-800, фракция 20-40 мм</t>
  </si>
  <si>
    <t>22.1-5-4</t>
  </si>
  <si>
    <t>СН-2012-2020.22. База. п.1-5-4 (050201)</t>
  </si>
  <si>
    <t>Катки дорожные самоходные статические, масса до 5 т</t>
  </si>
  <si>
    <t>22.1-5-5</t>
  </si>
  <si>
    <t>СН-2012-2020.22. База. п.1-5-5 (050202)</t>
  </si>
  <si>
    <t>Катки дорожные самоходные статические, масса до 10 т</t>
  </si>
  <si>
    <t>21.3-1-69</t>
  </si>
  <si>
    <t>СН-2012-2020.21. База. Р.3, о.1, поз.69</t>
  </si>
  <si>
    <t>Смеси бетонные, БСГ, тяжелого бетона на гранитном щебне, класс прочности: В15 (М200); П3, фракция 5-20, F50-100, W0-2</t>
  </si>
  <si>
    <t>21.3-2-15</t>
  </si>
  <si>
    <t>СН-2012-2020.21. База. Р.3, о.2, поз.15</t>
  </si>
  <si>
    <t>Растворы цементные, марка 100</t>
  </si>
  <si>
    <t>22.1-17-168</t>
  </si>
  <si>
    <t>СН-2012-2020.22. Доп.1. п.1-17-168 (266501)</t>
  </si>
  <si>
    <t>Укладчики полимерных покрытий на игровых и спортивных площадках, производительность 10-50 м2/ч</t>
  </si>
  <si>
    <t>22.1-30-102</t>
  </si>
  <si>
    <t>СН-2012-2020.22. Доп.1. п.1-30-102 (303704)</t>
  </si>
  <si>
    <t>Дрели электрические, двухскоростные, мощностью 600 Вт</t>
  </si>
  <si>
    <t>22.1-4-8</t>
  </si>
  <si>
    <t>СН-2012-2020.22. Доп.1. п.1-4-8 (040201)</t>
  </si>
  <si>
    <t>Погрузчики на автомобильном ходу, грузоподъемность до 1 т</t>
  </si>
  <si>
    <t>22.1-6-68</t>
  </si>
  <si>
    <t>СН-2012-2020.22. Доп.1. п.1-6-68 (067203)</t>
  </si>
  <si>
    <t>Растворосмесители стационарные, емкость до 250 л</t>
  </si>
  <si>
    <t>21.1-25-255</t>
  </si>
  <si>
    <t>СН-2012-2020.21. Доп.1. Р.1, о.25, поз.255</t>
  </si>
  <si>
    <t>Пленка полиэтиленовая, толщина 0,12 - 0,15 мм</t>
  </si>
  <si>
    <t>21.1-25-343</t>
  </si>
  <si>
    <t>СН-2012-2020.21. Доп.1. Р.1, о.25, поз.343</t>
  </si>
  <si>
    <t>Скипидар живичный</t>
  </si>
  <si>
    <t>21.1-25-776</t>
  </si>
  <si>
    <t>СН-2012-2020.21. Доп.1. Р.1, о.25, поз.776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</si>
  <si>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</si>
  <si>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21.1-12-60</t>
  </si>
  <si>
    <t>СН-2012-2020.21. База. Р.1, о.12, поз.60</t>
  </si>
  <si>
    <t>Смеси песчано-гравийные, балласт</t>
  </si>
  <si>
    <t>21.1-12-11</t>
  </si>
  <si>
    <t>СН-2012-2020.21. База. Р.1, о.12, поз.11</t>
  </si>
  <si>
    <t>Песок для строительных работ, рядовой</t>
  </si>
  <si>
    <t>21.1-2-13</t>
  </si>
  <si>
    <t>СН-2012-2020.21. База. Р.1, о.2, поз.13</t>
  </si>
  <si>
    <t>Цемент общестроительный, портландцемент общего назначения, марка 400</t>
  </si>
  <si>
    <t>21.7-9-6</t>
  </si>
  <si>
    <t>СН-2012-2020.21. База. Р.7, о.9, поз.6</t>
  </si>
  <si>
    <t>Столбик для ограды газонной из трубы профильной 40х40 мм, высота 1000мм</t>
  </si>
  <si>
    <t>шт.</t>
  </si>
  <si>
    <t>22.1-13-15</t>
  </si>
  <si>
    <t>СН-2012-2020.22. База. п.1-13-15 (136201)</t>
  </si>
  <si>
    <t>Аппараты сварочные</t>
  </si>
  <si>
    <t>22.1-30-19</t>
  </si>
  <si>
    <t>СН-2012-2020.22. База. п.1-30-19 (305001)</t>
  </si>
  <si>
    <t>Машины шлифовальные электрические</t>
  </si>
  <si>
    <t>21.1-23-9</t>
  </si>
  <si>
    <t>СН-2012-2020.21. База. Р.1, о.23, поз.9</t>
  </si>
  <si>
    <t>Электроды, тип Э-42, 46, 50, диаметр 4 - 6 мм</t>
  </si>
  <si>
    <t>21.7-9-1</t>
  </si>
  <si>
    <t>СН-2012-2020.21. База. Р.7, о.9, поз.1</t>
  </si>
  <si>
    <t>Ограждение газонное из металлической профильной трубы 20х20х1,5мм</t>
  </si>
  <si>
    <t>21.1-6-44</t>
  </si>
  <si>
    <t>СН-2012-2020.21. База. Р.1, о.6, поз.44</t>
  </si>
  <si>
    <t>Краски масляные жидкотертые цветные (готовые к употреблению) для наружных и внутренних работ, марка МА-15</t>
  </si>
  <si>
    <t>21.1-6-90</t>
  </si>
  <si>
    <t>СН-2012-2020.21. База. Р.1, о.6, поз.90</t>
  </si>
  <si>
    <t>Олифа для окраски комбинированная "Оксоль"</t>
  </si>
  <si>
    <t>22.1-17-39</t>
  </si>
  <si>
    <t>СН-2012-2020.22. База. п.1-17-39 (176001)</t>
  </si>
  <si>
    <t>Плуги выкопочные (без трактора)</t>
  </si>
  <si>
    <t>22.1-2-7</t>
  </si>
  <si>
    <t>СН-2012-2020.22. База. п.1-2-7 (021003)</t>
  </si>
  <si>
    <t>Тракторы на пневмоколесном ходу, мощность до 60 (81) кВт (л.с.)</t>
  </si>
  <si>
    <t>21.4-6-5</t>
  </si>
  <si>
    <t>СН-2012-2020.21. База. Р.4, о.6, поз.5</t>
  </si>
  <si>
    <t>Земля растительная</t>
  </si>
  <si>
    <t>21.4-6-11</t>
  </si>
  <si>
    <t>СН-2012-2020.21. База. Р.4, о.6, поз.11</t>
  </si>
  <si>
    <t>Семена (смесь универсальная) газонных трав</t>
  </si>
  <si>
    <t>"СОГЛАСОВАНО"</t>
  </si>
  <si>
    <t>"УТВЕРЖДАЮ"</t>
  </si>
  <si>
    <t>Форма № 1а (глава 1-5)</t>
  </si>
  <si>
    <t>"_____"________________ 2020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</si>
  <si>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</si>
  <si>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</si>
  <si>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</si>
  <si>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</si>
  <si>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</si>
  <si>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</si>
  <si>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</si>
  <si>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</si>
  <si>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</si>
  <si>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</si>
  <si>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</si>
  <si>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</si>
  <si>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</si>
  <si>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</si>
  <si>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</si>
  <si>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</si>
  <si>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</si>
  <si>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</si>
  <si>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</si>
  <si>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</si>
  <si>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</si>
  <si>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</si>
  <si>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2019 года</t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</si>
  <si>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</si>
  <si>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</si>
  <si>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</si>
  <si>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</si>
  <si>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</si>
  <si>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</si>
  <si>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</si>
  <si>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</si>
  <si>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</si>
  <si>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t>МР</t>
  </si>
  <si>
    <t>к нр )*5</t>
  </si>
  <si>
    <t xml:space="preserve">Составил   </t>
  </si>
  <si>
    <t>[должность,подпись(инициалы,фамилия)]</t>
  </si>
  <si>
    <t xml:space="preserve">Проверил   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</si>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</sst>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"/>
    <numFmt numFmtId="165" formatCode="#,##0.00####;[Red]\-\ #,##0.00####"/>
    <numFmt numFmtId="166" formatCode="#,##0.00;[Red]\-\ #,##0.00"/>
  </numFmts>
  <fonts count="19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wrapText="1"/>
    </xf>
    <xf numFmtId="164" fontId="12" fillId="0" borderId="0" xfId="0" applyNumberFormat="1" applyFont="1"/>
    <xf numFmtId="1" fontId="12" fillId="0" borderId="0" xfId="0" applyNumberFormat="1" applyFont="1"/>
    <xf numFmtId="0" fontId="17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7" fillId="0" borderId="0" xfId="0" applyFont="1" applyAlignment="1">
      <alignment horizontal="right" wrapText="1"/>
    </xf>
    <xf numFmtId="0" fontId="12" fillId="0" borderId="0" xfId="0" applyFont="1" applyAlignment="1">
      <alignment horizontal="right" wrapText="1"/>
    </xf>
    <xf numFmtId="165" fontId="12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66" fontId="17" fillId="0" borderId="0" xfId="0" applyNumberFormat="1" applyFont="1" applyAlignment="1">
      <alignment horizontal="right"/>
    </xf>
    <xf numFmtId="166" fontId="0" fillId="0" borderId="0" xfId="0" applyNumberFormat="1"/>
    <xf numFmtId="0" fontId="0" fillId="0" borderId="6" xfId="0" applyBorder="1"/>
    <xf numFmtId="166" fontId="18" fillId="0" borderId="6" xfId="0" applyNumberFormat="1" applyFont="1" applyBorder="1" applyAlignment="1">
      <alignment horizontal="right"/>
    </xf>
    <xf numFmtId="0" fontId="12" fillId="0" borderId="0" xfId="0" quotePrefix="1" applyFont="1" applyAlignment="1">
      <alignment horizontal="right" wrapText="1"/>
    </xf>
    <xf numFmtId="0" fontId="18" fillId="0" borderId="0" xfId="0" applyFont="1"/>
    <xf numFmtId="0" fontId="18" fillId="0" borderId="0" xfId="0" applyFont="1" applyAlignment="1">
      <alignment horizontal="left" wrapText="1"/>
    </xf>
    <xf numFmtId="0" fontId="12" fillId="0" borderId="1" xfId="0" applyFont="1" applyBorder="1"/>
    <xf numFmtId="0" fontId="12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wrapText="1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 wrapText="1"/>
    </xf>
    <xf numFmtId="0" fontId="12" fillId="0" borderId="0" xfId="0" applyFont="1" applyAlignment="1">
      <alignment horizontal="left" wrapText="1"/>
    </xf>
    <xf numFmtId="166" fontId="18" fillId="0" borderId="0" xfId="0" applyNumberFormat="1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1" fillId="0" borderId="5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166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6" fontId="18" fillId="0" borderId="6" xfId="0" applyNumberFormat="1" applyFont="1" applyBorder="1" applyAlignment="1">
      <alignment horizontal="right"/>
    </xf>
    <xf numFmtId="0" fontId="13" fillId="0" borderId="0" xfId="0" applyFont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6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12" fillId="0" borderId="0" xfId="0" applyFont="1" applyBorder="1" applyAlignment="1">
      <alignment horizontal="left"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79"/>
  <sheetViews>
    <sheetView tabSelected="1" zoomScaleNormal="100" workbookViewId="0">
      <selection activeCell="G321" sqref="G321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1" width="0" hidden="1" customWidth="1"/>
    <col min="32" max="32" width="113.140625" hidden="1" customWidth="1"/>
    <col min="33" max="36" width="0" hidden="1" customWidth="1"/>
  </cols>
  <sheetData>
    <row r="1" spans="1:11" x14ac:dyDescent="0.2">
      <c r="A1" s="10" t="str">
        <f>CONCATENATE(Source!B1, "     СН-2012 (© ОАО МЦЦС 'Мосстройцены', ", "2020", ")")</f>
        <v>Smeta.RU Flash  (495) 974-1589     СН-2012 (© ОАО МЦЦС 'Мосстройцены', 2020)</v>
      </c>
    </row>
    <row r="2" spans="1:11" ht="14.25" x14ac:dyDescent="0.2">
      <c r="A2" s="11"/>
      <c r="B2" s="11"/>
      <c r="C2" s="11"/>
      <c r="D2" s="11"/>
      <c r="E2" s="11"/>
      <c r="F2" s="11"/>
      <c r="G2" s="11"/>
      <c r="H2" s="11"/>
      <c r="I2" s="11"/>
      <c r="J2" s="48" t="s">
        <v>348</v>
      </c>
      <c r="K2" s="48"/>
    </row>
    <row r="3" spans="1:11" ht="16.5" x14ac:dyDescent="0.25">
      <c r="A3" s="13"/>
      <c r="B3" s="61" t="s">
        <v>346</v>
      </c>
      <c r="C3" s="61"/>
      <c r="D3" s="61"/>
      <c r="E3" s="61"/>
      <c r="F3" s="12"/>
      <c r="G3" s="61" t="s">
        <v>347</v>
      </c>
      <c r="H3" s="61"/>
      <c r="I3" s="61"/>
      <c r="J3" s="61"/>
      <c r="K3" s="61"/>
    </row>
    <row r="4" spans="1:11" ht="14.25" x14ac:dyDescent="0.2">
      <c r="A4" s="12"/>
      <c r="B4" s="53"/>
      <c r="C4" s="53"/>
      <c r="D4" s="53"/>
      <c r="E4" s="53"/>
      <c r="F4" s="12"/>
      <c r="G4" s="53"/>
      <c r="H4" s="53"/>
      <c r="I4" s="53"/>
      <c r="J4" s="53"/>
      <c r="K4" s="53"/>
    </row>
    <row r="5" spans="1:11" ht="14.25" x14ac:dyDescent="0.2">
      <c r="A5" s="14"/>
      <c r="B5" s="14"/>
      <c r="C5" s="15"/>
      <c r="D5" s="15"/>
      <c r="E5" s="15"/>
      <c r="F5" s="12"/>
      <c r="G5" s="16"/>
      <c r="H5" s="15"/>
      <c r="I5" s="15"/>
      <c r="J5" s="15"/>
      <c r="K5" s="16"/>
    </row>
    <row r="6" spans="1:11" ht="14.25" x14ac:dyDescent="0.2">
      <c r="A6" s="16"/>
      <c r="B6" s="53" t="str">
        <f>CONCATENATE("______________________ ", IF(Source!AL12&lt;&gt;"", Source!AL12, ""))</f>
        <v xml:space="preserve">______________________ </v>
      </c>
      <c r="C6" s="53"/>
      <c r="D6" s="53"/>
      <c r="E6" s="53"/>
      <c r="F6" s="12"/>
      <c r="G6" s="53" t="str">
        <f>CONCATENATE("______________________ ", IF(Source!AH12&lt;&gt;"", Source!AH12, ""))</f>
        <v xml:space="preserve">______________________ </v>
      </c>
      <c r="H6" s="53"/>
      <c r="I6" s="53"/>
      <c r="J6" s="53"/>
      <c r="K6" s="53"/>
    </row>
    <row r="7" spans="1:11" ht="14.25" x14ac:dyDescent="0.2">
      <c r="A7" s="17"/>
      <c r="B7" s="57" t="s">
        <v>349</v>
      </c>
      <c r="C7" s="57"/>
      <c r="D7" s="57"/>
      <c r="E7" s="57"/>
      <c r="F7" s="12"/>
      <c r="G7" s="57" t="s">
        <v>349</v>
      </c>
      <c r="H7" s="57"/>
      <c r="I7" s="57"/>
      <c r="J7" s="57"/>
      <c r="K7" s="57"/>
    </row>
    <row r="9" spans="1:11" ht="14.2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ht="15.75" x14ac:dyDescent="0.25">
      <c r="A10" s="58" t="str">
        <f>CONCATENATE( "ЛОКАЛЬНАЯ СМЕТА № ",IF(Source!F12&lt;&gt;"Новый объект", Source!F12, ""))</f>
        <v>ЛОКАЛЬНАЯ СМЕТА № 1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</row>
    <row r="11" spans="1:11" x14ac:dyDescent="0.2">
      <c r="A11" s="55" t="s">
        <v>350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1" ht="14.2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8" hidden="1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</row>
    <row r="14" spans="1:11" ht="14.25" hidden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8" x14ac:dyDescent="0.25">
      <c r="A15" s="54" t="str">
        <f>IF(Source!G12&lt;&gt;"Новый объект", Source!G12, "")</f>
        <v>Благоустройство дворовой территории по адресу: Валдайский пр., д.13А к.1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spans="1:11" x14ac:dyDescent="0.2">
      <c r="A16" s="55" t="s">
        <v>351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</row>
    <row r="17" spans="1:11" ht="14.2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4.25" x14ac:dyDescent="0.2">
      <c r="A18" s="41" t="str">
        <f>CONCATENATE( "Основание: чертежи № ", Source!J12)</f>
        <v xml:space="preserve">Основание: чертежи № 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14.2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4.25" x14ac:dyDescent="0.2">
      <c r="A20" s="12"/>
      <c r="B20" s="12"/>
      <c r="C20" s="12"/>
      <c r="D20" s="12"/>
      <c r="E20" s="12"/>
      <c r="F20" s="53" t="s">
        <v>352</v>
      </c>
      <c r="G20" s="53"/>
      <c r="H20" s="53"/>
      <c r="I20" s="47">
        <f>(Source!P491/1000)</f>
        <v>5947.0145300000004</v>
      </c>
      <c r="J20" s="48"/>
      <c r="K20" s="12" t="s">
        <v>353</v>
      </c>
    </row>
    <row r="21" spans="1:11" ht="14.25" hidden="1" x14ac:dyDescent="0.2">
      <c r="A21" s="12"/>
      <c r="B21" s="12"/>
      <c r="C21" s="12"/>
      <c r="D21" s="12"/>
      <c r="E21" s="12"/>
      <c r="F21" s="53" t="s">
        <v>354</v>
      </c>
      <c r="G21" s="53"/>
      <c r="H21" s="53"/>
      <c r="I21" s="47">
        <f>(Source!P478)/1000</f>
        <v>0</v>
      </c>
      <c r="J21" s="48"/>
      <c r="K21" s="12" t="s">
        <v>353</v>
      </c>
    </row>
    <row r="22" spans="1:11" ht="14.25" hidden="1" x14ac:dyDescent="0.2">
      <c r="A22" s="12"/>
      <c r="B22" s="12"/>
      <c r="C22" s="12"/>
      <c r="D22" s="12"/>
      <c r="E22" s="12"/>
      <c r="F22" s="53" t="s">
        <v>355</v>
      </c>
      <c r="G22" s="53"/>
      <c r="H22" s="53"/>
      <c r="I22" s="47">
        <f>(Source!P479)/1000</f>
        <v>0</v>
      </c>
      <c r="J22" s="48"/>
      <c r="K22" s="12" t="s">
        <v>353</v>
      </c>
    </row>
    <row r="23" spans="1:11" ht="14.25" hidden="1" x14ac:dyDescent="0.2">
      <c r="A23" s="12"/>
      <c r="B23" s="12"/>
      <c r="C23" s="12"/>
      <c r="D23" s="12"/>
      <c r="E23" s="12"/>
      <c r="F23" s="53" t="s">
        <v>356</v>
      </c>
      <c r="G23" s="53"/>
      <c r="H23" s="53"/>
      <c r="I23" s="47">
        <f>(Source!P470)/1000</f>
        <v>0</v>
      </c>
      <c r="J23" s="48"/>
      <c r="K23" s="12" t="s">
        <v>353</v>
      </c>
    </row>
    <row r="24" spans="1:11" ht="14.25" hidden="1" x14ac:dyDescent="0.2">
      <c r="A24" s="12"/>
      <c r="B24" s="12"/>
      <c r="C24" s="12"/>
      <c r="D24" s="12"/>
      <c r="E24" s="12"/>
      <c r="F24" s="53" t="s">
        <v>357</v>
      </c>
      <c r="G24" s="53"/>
      <c r="H24" s="53"/>
      <c r="I24" s="47">
        <f>(Source!P480+Source!P481)/1000</f>
        <v>4955.8454400000001</v>
      </c>
      <c r="J24" s="48"/>
      <c r="K24" s="12" t="s">
        <v>353</v>
      </c>
    </row>
    <row r="25" spans="1:11" ht="14.25" x14ac:dyDescent="0.2">
      <c r="A25" s="12"/>
      <c r="B25" s="12"/>
      <c r="C25" s="12"/>
      <c r="D25" s="12"/>
      <c r="E25" s="12"/>
      <c r="F25" s="53" t="s">
        <v>358</v>
      </c>
      <c r="G25" s="53"/>
      <c r="H25" s="53"/>
      <c r="I25" s="47">
        <f>((Source!P476 + Source!P475)/1000)</f>
        <v>575.07113000000004</v>
      </c>
      <c r="J25" s="48"/>
      <c r="K25" s="12" t="s">
        <v>353</v>
      </c>
    </row>
    <row r="26" spans="1:11" ht="14.25" x14ac:dyDescent="0.2">
      <c r="A26" s="12" t="s">
        <v>372</v>
      </c>
      <c r="B26" s="12"/>
      <c r="C26" s="12"/>
      <c r="D26" s="18"/>
      <c r="E26" s="19"/>
      <c r="F26" s="12"/>
      <c r="G26" s="12"/>
      <c r="H26" s="12"/>
      <c r="I26" s="12"/>
      <c r="J26" s="12"/>
      <c r="K26" s="12"/>
    </row>
    <row r="27" spans="1:11" ht="14.25" x14ac:dyDescent="0.2">
      <c r="A27" s="51" t="s">
        <v>359</v>
      </c>
      <c r="B27" s="51" t="s">
        <v>360</v>
      </c>
      <c r="C27" s="51" t="s">
        <v>361</v>
      </c>
      <c r="D27" s="51" t="s">
        <v>362</v>
      </c>
      <c r="E27" s="51" t="s">
        <v>363</v>
      </c>
      <c r="F27" s="51" t="s">
        <v>364</v>
      </c>
      <c r="G27" s="51" t="s">
        <v>365</v>
      </c>
      <c r="H27" s="51" t="s">
        <v>366</v>
      </c>
      <c r="I27" s="51" t="s">
        <v>367</v>
      </c>
      <c r="J27" s="51" t="s">
        <v>368</v>
      </c>
      <c r="K27" s="20" t="s">
        <v>369</v>
      </c>
    </row>
    <row r="28" spans="1:11" ht="28.5" x14ac:dyDescent="0.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21" t="s">
        <v>370</v>
      </c>
    </row>
    <row r="29" spans="1:11" ht="28.5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21" t="s">
        <v>371</v>
      </c>
    </row>
    <row r="30" spans="1:11" ht="14.25" x14ac:dyDescent="0.2">
      <c r="A30" s="21">
        <v>1</v>
      </c>
      <c r="B30" s="21">
        <v>2</v>
      </c>
      <c r="C30" s="21">
        <v>3</v>
      </c>
      <c r="D30" s="21">
        <v>4</v>
      </c>
      <c r="E30" s="21">
        <v>5</v>
      </c>
      <c r="F30" s="21">
        <v>6</v>
      </c>
      <c r="G30" s="21">
        <v>7</v>
      </c>
      <c r="H30" s="21">
        <v>8</v>
      </c>
      <c r="I30" s="21">
        <v>9</v>
      </c>
      <c r="J30" s="21">
        <v>10</v>
      </c>
      <c r="K30" s="21">
        <v>11</v>
      </c>
    </row>
    <row r="31" spans="1:11" ht="16.5" x14ac:dyDescent="0.25">
      <c r="A31" s="50" t="str">
        <f>CONCATENATE("Локальная смета: ",IF(Source!G20&lt;&gt;"Новая локальная смета", Source!G20, ""))</f>
        <v xml:space="preserve">Локальная смета: 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ht="3.75" customHeight="1" x14ac:dyDescent="0.2"/>
    <row r="33" spans="1:22" ht="16.5" x14ac:dyDescent="0.25">
      <c r="A33" s="50" t="str">
        <f>CONCATENATE("Раздел: ",IF(Source!G24&lt;&gt;"Новый раздел", Source!G24, ""))</f>
        <v>Раздел: Дорожно-тропиночная сеть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1:22" ht="3.75" customHeight="1" x14ac:dyDescent="0.2"/>
    <row r="35" spans="1:22" ht="16.5" x14ac:dyDescent="0.25">
      <c r="A35" s="50" t="str">
        <f>CONCATENATE("Подраздел: ",IF(Source!G28&lt;&gt;"Новый подраздел", Source!G28, ""))</f>
        <v>Подраздел: Устройство АБП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1:22" ht="57" x14ac:dyDescent="0.2">
      <c r="A36" s="22" t="str">
        <f>Source!E33</f>
        <v>1</v>
      </c>
      <c r="B36" s="23" t="str">
        <f>Source!F33</f>
        <v>2.49-3101-3-2/1</v>
      </c>
      <c r="C36" s="23" t="str">
        <f>Source!G33</f>
        <v>Разработка грунта с погрузкой на автомобили-самосвалы экскаваторами с ковшом вместимостью 0,65 м3, группа грунтов 1-3</v>
      </c>
      <c r="D36" s="24" t="str">
        <f>Source!H33</f>
        <v>100 м3</v>
      </c>
      <c r="E36" s="11">
        <f>Source!I33</f>
        <v>0.4536</v>
      </c>
      <c r="F36" s="26"/>
      <c r="G36" s="25"/>
      <c r="H36" s="11"/>
      <c r="I36" s="11"/>
      <c r="J36" s="27"/>
      <c r="K36" s="27"/>
      <c r="Q36">
        <f>ROUND((Source!BZ33/100)*ROUND((Source!AF33*Source!AV33)*Source!I33, 2), 2)</f>
        <v>66.14</v>
      </c>
      <c r="R36">
        <f>Source!X33</f>
        <v>66.14</v>
      </c>
      <c r="S36">
        <f>ROUND((Source!CA33/100)*ROUND((Source!AF33*Source!AV33)*Source!I33, 2), 2)</f>
        <v>9.4499999999999993</v>
      </c>
      <c r="T36">
        <f>Source!Y33</f>
        <v>9.4499999999999993</v>
      </c>
      <c r="U36">
        <f>ROUND((175/100)*ROUND((Source!AE33*Source!AV33)*Source!I33, 2), 2)</f>
        <v>1728.48</v>
      </c>
      <c r="V36">
        <f>ROUND((108/100)*ROUND(Source!CS33*Source!I33, 2), 2)</f>
        <v>1066.72</v>
      </c>
    </row>
    <row r="37" spans="1:22" x14ac:dyDescent="0.2">
      <c r="C37" s="28" t="str">
        <f>"Объем: "&amp;Source!I33&amp;"=210*"&amp;"0,24*"&amp;"0,9/"&amp;"100"</f>
        <v>Объем: 0,4536=210*0,24*0,9/100</v>
      </c>
    </row>
    <row r="38" spans="1:22" ht="14.25" x14ac:dyDescent="0.2">
      <c r="A38" s="22"/>
      <c r="B38" s="23"/>
      <c r="C38" s="23" t="s">
        <v>373</v>
      </c>
      <c r="D38" s="24"/>
      <c r="E38" s="11"/>
      <c r="F38" s="26">
        <f>Source!AO33</f>
        <v>208.28</v>
      </c>
      <c r="G38" s="25" t="str">
        <f>Source!DG33</f>
        <v/>
      </c>
      <c r="H38" s="11">
        <f>Source!AV33</f>
        <v>1</v>
      </c>
      <c r="I38" s="11">
        <f>IF(Source!BA33&lt;&gt; 0, Source!BA33, 1)</f>
        <v>1</v>
      </c>
      <c r="J38" s="27">
        <f>Source!S33</f>
        <v>94.48</v>
      </c>
      <c r="K38" s="27"/>
    </row>
    <row r="39" spans="1:22" ht="14.25" x14ac:dyDescent="0.2">
      <c r="A39" s="22"/>
      <c r="B39" s="23"/>
      <c r="C39" s="23" t="s">
        <v>374</v>
      </c>
      <c r="D39" s="24"/>
      <c r="E39" s="11"/>
      <c r="F39" s="26">
        <f>Source!AM33</f>
        <v>6485.7</v>
      </c>
      <c r="G39" s="25" t="str">
        <f>Source!DE33</f>
        <v/>
      </c>
      <c r="H39" s="11">
        <f>Source!AV33</f>
        <v>1</v>
      </c>
      <c r="I39" s="11">
        <f>IF(Source!BB33&lt;&gt; 0, Source!BB33, 1)</f>
        <v>1</v>
      </c>
      <c r="J39" s="27">
        <f>Source!Q33</f>
        <v>2941.91</v>
      </c>
      <c r="K39" s="27"/>
    </row>
    <row r="40" spans="1:22" ht="14.25" x14ac:dyDescent="0.2">
      <c r="A40" s="22"/>
      <c r="B40" s="23"/>
      <c r="C40" s="23" t="s">
        <v>375</v>
      </c>
      <c r="D40" s="24"/>
      <c r="E40" s="11"/>
      <c r="F40" s="26">
        <f>Source!AN33</f>
        <v>2177.48</v>
      </c>
      <c r="G40" s="25" t="str">
        <f>Source!DF33</f>
        <v/>
      </c>
      <c r="H40" s="11">
        <f>Source!AV33</f>
        <v>1</v>
      </c>
      <c r="I40" s="11">
        <f>IF(Source!BS33&lt;&gt; 0, Source!BS33, 1)</f>
        <v>1</v>
      </c>
      <c r="J40" s="29">
        <f>Source!R33</f>
        <v>987.7</v>
      </c>
      <c r="K40" s="27"/>
    </row>
    <row r="41" spans="1:22" ht="14.25" x14ac:dyDescent="0.2">
      <c r="A41" s="22"/>
      <c r="B41" s="23"/>
      <c r="C41" s="23" t="s">
        <v>376</v>
      </c>
      <c r="D41" s="24" t="s">
        <v>377</v>
      </c>
      <c r="E41" s="11">
        <f>Source!AT33</f>
        <v>70</v>
      </c>
      <c r="F41" s="26"/>
      <c r="G41" s="25"/>
      <c r="H41" s="11"/>
      <c r="I41" s="11"/>
      <c r="J41" s="27">
        <f>SUM(R36:R40)</f>
        <v>66.14</v>
      </c>
      <c r="K41" s="27"/>
    </row>
    <row r="42" spans="1:22" ht="14.25" x14ac:dyDescent="0.2">
      <c r="A42" s="22"/>
      <c r="B42" s="23"/>
      <c r="C42" s="23" t="s">
        <v>378</v>
      </c>
      <c r="D42" s="24" t="s">
        <v>377</v>
      </c>
      <c r="E42" s="11">
        <f>Source!AU33</f>
        <v>10</v>
      </c>
      <c r="F42" s="26"/>
      <c r="G42" s="25"/>
      <c r="H42" s="11"/>
      <c r="I42" s="11"/>
      <c r="J42" s="27">
        <f>SUM(T36:T41)</f>
        <v>9.4499999999999993</v>
      </c>
      <c r="K42" s="27"/>
    </row>
    <row r="43" spans="1:22" ht="14.25" x14ac:dyDescent="0.2">
      <c r="A43" s="22"/>
      <c r="B43" s="23"/>
      <c r="C43" s="23" t="s">
        <v>379</v>
      </c>
      <c r="D43" s="24" t="s">
        <v>377</v>
      </c>
      <c r="E43" s="11">
        <f>108</f>
        <v>108</v>
      </c>
      <c r="F43" s="26"/>
      <c r="G43" s="25"/>
      <c r="H43" s="11"/>
      <c r="I43" s="11"/>
      <c r="J43" s="27">
        <f>SUM(V36:V42)</f>
        <v>1066.72</v>
      </c>
      <c r="K43" s="27"/>
    </row>
    <row r="44" spans="1:22" ht="14.25" x14ac:dyDescent="0.2">
      <c r="A44" s="22"/>
      <c r="B44" s="23"/>
      <c r="C44" s="23" t="s">
        <v>380</v>
      </c>
      <c r="D44" s="24" t="s">
        <v>381</v>
      </c>
      <c r="E44" s="11">
        <f>Source!AQ33</f>
        <v>1.21</v>
      </c>
      <c r="F44" s="26"/>
      <c r="G44" s="25" t="str">
        <f>Source!DI33</f>
        <v/>
      </c>
      <c r="H44" s="11">
        <f>Source!AV33</f>
        <v>1</v>
      </c>
      <c r="I44" s="11"/>
      <c r="J44" s="27"/>
      <c r="K44" s="27">
        <f>Source!U33</f>
        <v>0.54885600000000001</v>
      </c>
    </row>
    <row r="45" spans="1:22" ht="15" x14ac:dyDescent="0.25">
      <c r="A45" s="31"/>
      <c r="B45" s="31"/>
      <c r="C45" s="31"/>
      <c r="D45" s="31"/>
      <c r="E45" s="31"/>
      <c r="F45" s="31"/>
      <c r="G45" s="31"/>
      <c r="H45" s="31"/>
      <c r="I45" s="49">
        <f>J38+J39+J41+J42+J43</f>
        <v>4178.7</v>
      </c>
      <c r="J45" s="49"/>
      <c r="K45" s="32">
        <f>IF(Source!I33&lt;&gt;0, ROUND(I45/Source!I33, 2), 0)</f>
        <v>9212.2999999999993</v>
      </c>
      <c r="P45" s="30">
        <f>I45</f>
        <v>4178.7</v>
      </c>
    </row>
    <row r="46" spans="1:22" ht="42.75" x14ac:dyDescent="0.2">
      <c r="A46" s="22" t="str">
        <f>Source!E35</f>
        <v>2</v>
      </c>
      <c r="B46" s="23" t="str">
        <f>Source!F35</f>
        <v>2.49-3201-14-1/1</v>
      </c>
      <c r="C46" s="23" t="str">
        <f>Source!G35</f>
        <v>Разработка грунта вручную в траншеях глубиной до 2 м без креплений с откосами, группа грунтов 1-3</v>
      </c>
      <c r="D46" s="24" t="str">
        <f>Source!H35</f>
        <v>100 м3</v>
      </c>
      <c r="E46" s="11">
        <f>Source!I35</f>
        <v>5.04E-2</v>
      </c>
      <c r="F46" s="26"/>
      <c r="G46" s="25"/>
      <c r="H46" s="11"/>
      <c r="I46" s="11"/>
      <c r="J46" s="27"/>
      <c r="K46" s="27"/>
      <c r="Q46">
        <f>ROUND((Source!BZ35/100)*ROUND((Source!AF35*Source!AV35)*Source!I35, 2), 2)</f>
        <v>1409.51</v>
      </c>
      <c r="R46">
        <f>Source!X35</f>
        <v>1409.51</v>
      </c>
      <c r="S46">
        <f>ROUND((Source!CA35/100)*ROUND((Source!AF35*Source!AV35)*Source!I35, 2), 2)</f>
        <v>201.36</v>
      </c>
      <c r="T46">
        <f>Source!Y35</f>
        <v>201.36</v>
      </c>
      <c r="U46">
        <f>ROUND((175/100)*ROUND((Source!AE35*Source!AV35)*Source!I35, 2), 2)</f>
        <v>0</v>
      </c>
      <c r="V46">
        <f>ROUND((108/100)*ROUND(Source!CS35*Source!I35, 2), 2)</f>
        <v>0</v>
      </c>
    </row>
    <row r="47" spans="1:22" x14ac:dyDescent="0.2">
      <c r="C47" s="28" t="str">
        <f>"Объем: "&amp;Source!I35&amp;"=210*"&amp;"0,24*"&amp;"0,1/"&amp;"100"</f>
        <v>Объем: 0,0504=210*0,24*0,1/100</v>
      </c>
    </row>
    <row r="48" spans="1:22" ht="14.25" x14ac:dyDescent="0.2">
      <c r="A48" s="22"/>
      <c r="B48" s="23"/>
      <c r="C48" s="23" t="s">
        <v>373</v>
      </c>
      <c r="D48" s="24"/>
      <c r="E48" s="11"/>
      <c r="F48" s="26">
        <f>Source!AO35</f>
        <v>39952.26</v>
      </c>
      <c r="G48" s="25" t="str">
        <f>Source!DG35</f>
        <v/>
      </c>
      <c r="H48" s="11">
        <f>Source!AV35</f>
        <v>1</v>
      </c>
      <c r="I48" s="11">
        <f>IF(Source!BA35&lt;&gt; 0, Source!BA35, 1)</f>
        <v>1</v>
      </c>
      <c r="J48" s="27">
        <f>Source!S35</f>
        <v>2013.59</v>
      </c>
      <c r="K48" s="27"/>
    </row>
    <row r="49" spans="1:22" ht="14.25" x14ac:dyDescent="0.2">
      <c r="A49" s="22"/>
      <c r="B49" s="23"/>
      <c r="C49" s="23" t="s">
        <v>376</v>
      </c>
      <c r="D49" s="24" t="s">
        <v>377</v>
      </c>
      <c r="E49" s="11">
        <f>Source!AT35</f>
        <v>70</v>
      </c>
      <c r="F49" s="26"/>
      <c r="G49" s="25"/>
      <c r="H49" s="11"/>
      <c r="I49" s="11"/>
      <c r="J49" s="27">
        <f>SUM(R46:R48)</f>
        <v>1409.51</v>
      </c>
      <c r="K49" s="27"/>
    </row>
    <row r="50" spans="1:22" ht="14.25" x14ac:dyDescent="0.2">
      <c r="A50" s="22"/>
      <c r="B50" s="23"/>
      <c r="C50" s="23" t="s">
        <v>378</v>
      </c>
      <c r="D50" s="24" t="s">
        <v>377</v>
      </c>
      <c r="E50" s="11">
        <f>Source!AU35</f>
        <v>10</v>
      </c>
      <c r="F50" s="26"/>
      <c r="G50" s="25"/>
      <c r="H50" s="11"/>
      <c r="I50" s="11"/>
      <c r="J50" s="27">
        <f>SUM(T46:T49)</f>
        <v>201.36</v>
      </c>
      <c r="K50" s="27"/>
    </row>
    <row r="51" spans="1:22" ht="14.25" x14ac:dyDescent="0.2">
      <c r="A51" s="22"/>
      <c r="B51" s="23"/>
      <c r="C51" s="23" t="s">
        <v>380</v>
      </c>
      <c r="D51" s="24" t="s">
        <v>381</v>
      </c>
      <c r="E51" s="11">
        <f>Source!AQ35</f>
        <v>221.6</v>
      </c>
      <c r="F51" s="26"/>
      <c r="G51" s="25" t="str">
        <f>Source!DI35</f>
        <v/>
      </c>
      <c r="H51" s="11">
        <f>Source!AV35</f>
        <v>1</v>
      </c>
      <c r="I51" s="11"/>
      <c r="J51" s="27"/>
      <c r="K51" s="27">
        <f>Source!U35</f>
        <v>11.16864</v>
      </c>
    </row>
    <row r="52" spans="1:22" ht="15" x14ac:dyDescent="0.25">
      <c r="A52" s="31"/>
      <c r="B52" s="31"/>
      <c r="C52" s="31"/>
      <c r="D52" s="31"/>
      <c r="E52" s="31"/>
      <c r="F52" s="31"/>
      <c r="G52" s="31"/>
      <c r="H52" s="31"/>
      <c r="I52" s="49">
        <f>J48+J49+J50</f>
        <v>3624.46</v>
      </c>
      <c r="J52" s="49"/>
      <c r="K52" s="32">
        <f>IF(Source!I35&lt;&gt;0, ROUND(I52/Source!I35, 2), 0)</f>
        <v>71913.89</v>
      </c>
      <c r="P52" s="30">
        <f>I52</f>
        <v>3624.46</v>
      </c>
    </row>
    <row r="53" spans="1:22" ht="28.5" x14ac:dyDescent="0.2">
      <c r="A53" s="22" t="str">
        <f>Source!E37</f>
        <v>3</v>
      </c>
      <c r="B53" s="23" t="str">
        <f>Source!F37</f>
        <v>1.1-3101-6-1/1</v>
      </c>
      <c r="C53" s="23" t="str">
        <f>Source!G37</f>
        <v>Погрузка грунта вручную в автомобили-самосвалы с выгрузкой</v>
      </c>
      <c r="D53" s="24" t="str">
        <f>Source!H37</f>
        <v>100 м3</v>
      </c>
      <c r="E53" s="11">
        <f>Source!I37</f>
        <v>5.04E-2</v>
      </c>
      <c r="F53" s="26"/>
      <c r="G53" s="25"/>
      <c r="H53" s="11"/>
      <c r="I53" s="11"/>
      <c r="J53" s="27"/>
      <c r="K53" s="27"/>
      <c r="Q53">
        <f>ROUND((Source!BZ37/100)*ROUND((Source!AF37*Source!AV37)*Source!I37, 2), 2)</f>
        <v>375.69</v>
      </c>
      <c r="R53">
        <f>Source!X37</f>
        <v>375.69</v>
      </c>
      <c r="S53">
        <f>ROUND((Source!CA37/100)*ROUND((Source!AF37*Source!AV37)*Source!I37, 2), 2)</f>
        <v>53.67</v>
      </c>
      <c r="T53">
        <f>Source!Y37</f>
        <v>53.67</v>
      </c>
      <c r="U53">
        <f>ROUND((175/100)*ROUND((Source!AE37*Source!AV37)*Source!I37, 2), 2)</f>
        <v>0</v>
      </c>
      <c r="V53">
        <f>ROUND((108/100)*ROUND(Source!CS37*Source!I37, 2), 2)</f>
        <v>0</v>
      </c>
    </row>
    <row r="54" spans="1:22" x14ac:dyDescent="0.2">
      <c r="C54" s="28" t="str">
        <f>"Объем: "&amp;Source!I37&amp;"=210*"&amp;"0,24*"&amp;"0,1/"&amp;"100"</f>
        <v>Объем: 0,0504=210*0,24*0,1/100</v>
      </c>
    </row>
    <row r="55" spans="1:22" ht="14.25" x14ac:dyDescent="0.2">
      <c r="A55" s="22"/>
      <c r="B55" s="23"/>
      <c r="C55" s="23" t="s">
        <v>373</v>
      </c>
      <c r="D55" s="24"/>
      <c r="E55" s="11"/>
      <c r="F55" s="26">
        <f>Source!AO37</f>
        <v>10648.9</v>
      </c>
      <c r="G55" s="25" t="str">
        <f>Source!DG37</f>
        <v/>
      </c>
      <c r="H55" s="11">
        <f>Source!AV37</f>
        <v>1</v>
      </c>
      <c r="I55" s="11">
        <f>IF(Source!BA37&lt;&gt; 0, Source!BA37, 1)</f>
        <v>1</v>
      </c>
      <c r="J55" s="27">
        <f>Source!S37</f>
        <v>536.70000000000005</v>
      </c>
      <c r="K55" s="27"/>
    </row>
    <row r="56" spans="1:22" ht="14.25" x14ac:dyDescent="0.2">
      <c r="A56" s="22"/>
      <c r="B56" s="23"/>
      <c r="C56" s="23" t="s">
        <v>376</v>
      </c>
      <c r="D56" s="24" t="s">
        <v>377</v>
      </c>
      <c r="E56" s="11">
        <f>Source!AT37</f>
        <v>70</v>
      </c>
      <c r="F56" s="26"/>
      <c r="G56" s="25"/>
      <c r="H56" s="11"/>
      <c r="I56" s="11"/>
      <c r="J56" s="27">
        <f>SUM(R53:R55)</f>
        <v>375.69</v>
      </c>
      <c r="K56" s="27"/>
    </row>
    <row r="57" spans="1:22" ht="14.25" x14ac:dyDescent="0.2">
      <c r="A57" s="22"/>
      <c r="B57" s="23"/>
      <c r="C57" s="23" t="s">
        <v>378</v>
      </c>
      <c r="D57" s="24" t="s">
        <v>377</v>
      </c>
      <c r="E57" s="11">
        <f>Source!AU37</f>
        <v>10</v>
      </c>
      <c r="F57" s="26"/>
      <c r="G57" s="25"/>
      <c r="H57" s="11"/>
      <c r="I57" s="11"/>
      <c r="J57" s="27">
        <f>SUM(T53:T56)</f>
        <v>53.67</v>
      </c>
      <c r="K57" s="27"/>
    </row>
    <row r="58" spans="1:22" ht="14.25" x14ac:dyDescent="0.2">
      <c r="A58" s="22"/>
      <c r="B58" s="23"/>
      <c r="C58" s="23" t="s">
        <v>380</v>
      </c>
      <c r="D58" s="24" t="s">
        <v>381</v>
      </c>
      <c r="E58" s="11">
        <f>Source!AQ37</f>
        <v>83</v>
      </c>
      <c r="F58" s="26"/>
      <c r="G58" s="25" t="str">
        <f>Source!DI37</f>
        <v/>
      </c>
      <c r="H58" s="11">
        <f>Source!AV37</f>
        <v>1</v>
      </c>
      <c r="I58" s="11"/>
      <c r="J58" s="27"/>
      <c r="K58" s="27">
        <f>Source!U37</f>
        <v>4.1832000000000003</v>
      </c>
    </row>
    <row r="59" spans="1:22" ht="15" x14ac:dyDescent="0.25">
      <c r="A59" s="31"/>
      <c r="B59" s="31"/>
      <c r="C59" s="31"/>
      <c r="D59" s="31"/>
      <c r="E59" s="31"/>
      <c r="F59" s="31"/>
      <c r="G59" s="31"/>
      <c r="H59" s="31"/>
      <c r="I59" s="49">
        <f>J55+J56+J57</f>
        <v>966.06000000000006</v>
      </c>
      <c r="J59" s="49"/>
      <c r="K59" s="32">
        <f>IF(Source!I37&lt;&gt;0, ROUND(I59/Source!I37, 2), 0)</f>
        <v>19167.86</v>
      </c>
      <c r="P59" s="30">
        <f>I59</f>
        <v>966.06000000000006</v>
      </c>
    </row>
    <row r="60" spans="1:22" ht="42.75" x14ac:dyDescent="0.2">
      <c r="A60" s="22" t="str">
        <f>Source!E39</f>
        <v>4</v>
      </c>
      <c r="B60" s="23" t="str">
        <f>Source!F39</f>
        <v>2.49-3401-1-1/1</v>
      </c>
      <c r="C60" s="23" t="str">
        <f>Source!G39</f>
        <v>Перевозка грунта автосамосвалами грузоподъемностью до 10 т на расстояние 1 км</v>
      </c>
      <c r="D60" s="24" t="str">
        <f>Source!H39</f>
        <v>м3</v>
      </c>
      <c r="E60" s="11">
        <f>Source!I39</f>
        <v>50.4</v>
      </c>
      <c r="F60" s="26"/>
      <c r="G60" s="25"/>
      <c r="H60" s="11"/>
      <c r="I60" s="11"/>
      <c r="J60" s="27"/>
      <c r="K60" s="27"/>
      <c r="Q60">
        <f>ROUND((Source!BZ39/100)*ROUND((Source!AF39*Source!AV39)*Source!I39, 2), 2)</f>
        <v>0</v>
      </c>
      <c r="R60">
        <f>Source!X39</f>
        <v>0</v>
      </c>
      <c r="S60">
        <f>ROUND((Source!CA39/100)*ROUND((Source!AF39*Source!AV39)*Source!I39, 2), 2)</f>
        <v>0</v>
      </c>
      <c r="T60">
        <f>Source!Y39</f>
        <v>0</v>
      </c>
      <c r="U60">
        <f>ROUND((175/100)*ROUND((Source!AE39*Source!AV39)*Source!I39, 2), 2)</f>
        <v>2665.41</v>
      </c>
      <c r="V60">
        <f>ROUND((108/100)*ROUND(Source!CS39*Source!I39, 2), 2)</f>
        <v>1644.94</v>
      </c>
    </row>
    <row r="61" spans="1:22" x14ac:dyDescent="0.2">
      <c r="C61" s="28" t="str">
        <f>"Объем: "&amp;Source!I39&amp;"=210*"&amp;"0,24"</f>
        <v>Объем: 50,4=210*0,24</v>
      </c>
    </row>
    <row r="62" spans="1:22" ht="14.25" x14ac:dyDescent="0.2">
      <c r="A62" s="22"/>
      <c r="B62" s="23"/>
      <c r="C62" s="23" t="s">
        <v>374</v>
      </c>
      <c r="D62" s="24"/>
      <c r="E62" s="11"/>
      <c r="F62" s="26">
        <f>Source!AM39</f>
        <v>51.67</v>
      </c>
      <c r="G62" s="25" t="str">
        <f>Source!DE39</f>
        <v/>
      </c>
      <c r="H62" s="11">
        <f>Source!AV39</f>
        <v>1</v>
      </c>
      <c r="I62" s="11">
        <f>IF(Source!BB39&lt;&gt; 0, Source!BB39, 1)</f>
        <v>1</v>
      </c>
      <c r="J62" s="27">
        <f>Source!Q39</f>
        <v>2604.17</v>
      </c>
      <c r="K62" s="27"/>
    </row>
    <row r="63" spans="1:22" ht="14.25" x14ac:dyDescent="0.2">
      <c r="A63" s="22"/>
      <c r="B63" s="23"/>
      <c r="C63" s="23" t="s">
        <v>375</v>
      </c>
      <c r="D63" s="24"/>
      <c r="E63" s="11"/>
      <c r="F63" s="26">
        <f>Source!AN39</f>
        <v>30.22</v>
      </c>
      <c r="G63" s="25" t="str">
        <f>Source!DF39</f>
        <v/>
      </c>
      <c r="H63" s="11">
        <f>Source!AV39</f>
        <v>1</v>
      </c>
      <c r="I63" s="11">
        <f>IF(Source!BS39&lt;&gt; 0, Source!BS39, 1)</f>
        <v>1</v>
      </c>
      <c r="J63" s="29">
        <f>Source!R39</f>
        <v>1523.09</v>
      </c>
      <c r="K63" s="27"/>
    </row>
    <row r="64" spans="1:22" ht="15" x14ac:dyDescent="0.25">
      <c r="A64" s="31"/>
      <c r="B64" s="31"/>
      <c r="C64" s="31"/>
      <c r="D64" s="31"/>
      <c r="E64" s="31"/>
      <c r="F64" s="31"/>
      <c r="G64" s="31"/>
      <c r="H64" s="31"/>
      <c r="I64" s="49">
        <f>J62</f>
        <v>2604.17</v>
      </c>
      <c r="J64" s="49"/>
      <c r="K64" s="32">
        <f>IF(Source!I39&lt;&gt;0, ROUND(I64/Source!I39, 2), 0)</f>
        <v>51.67</v>
      </c>
      <c r="P64" s="30">
        <f>I64</f>
        <v>2604.17</v>
      </c>
    </row>
    <row r="65" spans="1:22" ht="57" x14ac:dyDescent="0.2">
      <c r="A65" s="22" t="str">
        <f>Source!E41</f>
        <v>5</v>
      </c>
      <c r="B65" s="23" t="str">
        <f>Source!F41</f>
        <v>2.49-3401-1-2/1</v>
      </c>
      <c r="C65" s="23" t="str">
        <f>Source!G41</f>
        <v>Перевозка грунта автосамосвалами грузоподъемностью до 10 т - добавляется на каждый последующий 1 км до 100 км (к поз. 49-3401-1-1)</v>
      </c>
      <c r="D65" s="24" t="str">
        <f>Source!H41</f>
        <v>м3</v>
      </c>
      <c r="E65" s="11">
        <f>Source!I41</f>
        <v>50.4</v>
      </c>
      <c r="F65" s="26"/>
      <c r="G65" s="25"/>
      <c r="H65" s="11"/>
      <c r="I65" s="11"/>
      <c r="J65" s="27"/>
      <c r="K65" s="27"/>
      <c r="Q65">
        <f>ROUND((Source!BZ41/100)*ROUND((Source!AF41*Source!AV41)*Source!I41, 2), 2)</f>
        <v>0</v>
      </c>
      <c r="R65">
        <f>Source!X41</f>
        <v>0</v>
      </c>
      <c r="S65">
        <f>ROUND((Source!CA41/100)*ROUND((Source!AF41*Source!AV41)*Source!I41, 2), 2)</f>
        <v>0</v>
      </c>
      <c r="T65">
        <f>Source!Y41</f>
        <v>0</v>
      </c>
      <c r="U65">
        <f>ROUND((175/100)*ROUND((Source!AE41*Source!AV41)*Source!I41, 2), 2)</f>
        <v>34398</v>
      </c>
      <c r="V65">
        <f>ROUND((108/100)*ROUND(Source!CS41*Source!I41, 2), 2)</f>
        <v>21228.48</v>
      </c>
    </row>
    <row r="66" spans="1:22" ht="14.25" x14ac:dyDescent="0.2">
      <c r="A66" s="22"/>
      <c r="B66" s="23"/>
      <c r="C66" s="23" t="s">
        <v>374</v>
      </c>
      <c r="D66" s="24"/>
      <c r="E66" s="11"/>
      <c r="F66" s="26">
        <f>Source!AM41</f>
        <v>16.670000000000002</v>
      </c>
      <c r="G66" s="25" t="str">
        <f>Source!DE41</f>
        <v>)*40</v>
      </c>
      <c r="H66" s="11">
        <f>Source!AV41</f>
        <v>1</v>
      </c>
      <c r="I66" s="11">
        <f>IF(Source!BB41&lt;&gt; 0, Source!BB41, 1)</f>
        <v>1</v>
      </c>
      <c r="J66" s="27">
        <f>Source!Q41</f>
        <v>33606.720000000001</v>
      </c>
      <c r="K66" s="27"/>
    </row>
    <row r="67" spans="1:22" ht="14.25" x14ac:dyDescent="0.2">
      <c r="A67" s="22"/>
      <c r="B67" s="23"/>
      <c r="C67" s="23" t="s">
        <v>375</v>
      </c>
      <c r="D67" s="24"/>
      <c r="E67" s="11"/>
      <c r="F67" s="26">
        <f>Source!AN41</f>
        <v>9.75</v>
      </c>
      <c r="G67" s="25" t="str">
        <f>Source!DF41</f>
        <v>)*40</v>
      </c>
      <c r="H67" s="11">
        <f>Source!AV41</f>
        <v>1</v>
      </c>
      <c r="I67" s="11">
        <f>IF(Source!BS41&lt;&gt; 0, Source!BS41, 1)</f>
        <v>1</v>
      </c>
      <c r="J67" s="29">
        <f>Source!R41</f>
        <v>19656</v>
      </c>
      <c r="K67" s="27"/>
    </row>
    <row r="68" spans="1:22" ht="15" x14ac:dyDescent="0.25">
      <c r="A68" s="31"/>
      <c r="B68" s="31"/>
      <c r="C68" s="31"/>
      <c r="D68" s="31"/>
      <c r="E68" s="31"/>
      <c r="F68" s="31"/>
      <c r="G68" s="31"/>
      <c r="H68" s="31"/>
      <c r="I68" s="49">
        <f>J66</f>
        <v>33606.720000000001</v>
      </c>
      <c r="J68" s="49"/>
      <c r="K68" s="32">
        <f>IF(Source!I41&lt;&gt;0, ROUND(I68/Source!I41, 2), 0)</f>
        <v>666.8</v>
      </c>
      <c r="P68" s="30">
        <f>I68</f>
        <v>33606.720000000001</v>
      </c>
    </row>
    <row r="69" spans="1:22" ht="71.25" x14ac:dyDescent="0.2">
      <c r="A69" s="22" t="str">
        <f>Source!E43</f>
        <v>6</v>
      </c>
      <c r="B69" s="23" t="str">
        <f>Source!F43</f>
        <v>21.25-0-2</v>
      </c>
      <c r="C69" s="37" t="str">
        <f>Source!G43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D69" s="24" t="str">
        <f>Source!H43</f>
        <v>т</v>
      </c>
      <c r="E69" s="11">
        <f>Source!I43</f>
        <v>70.56</v>
      </c>
      <c r="F69" s="26">
        <f>Source!AL43</f>
        <v>153.63999999999999</v>
      </c>
      <c r="G69" s="25" t="str">
        <f>Source!DD43</f>
        <v/>
      </c>
      <c r="H69" s="11">
        <f>Source!AW43</f>
        <v>1</v>
      </c>
      <c r="I69" s="11">
        <f>IF(Source!BC43&lt;&gt; 0, Source!BC43, 1)</f>
        <v>1</v>
      </c>
      <c r="J69" s="27">
        <f>Source!P43</f>
        <v>10840.84</v>
      </c>
      <c r="K69" s="27"/>
      <c r="Q69">
        <f>ROUND((Source!BZ43/100)*ROUND((Source!AF43*Source!AV43)*Source!I43, 2), 2)</f>
        <v>0</v>
      </c>
      <c r="R69">
        <f>Source!X43</f>
        <v>0</v>
      </c>
      <c r="S69">
        <f>ROUND((Source!CA43/100)*ROUND((Source!AF43*Source!AV43)*Source!I43, 2), 2)</f>
        <v>0</v>
      </c>
      <c r="T69">
        <f>Source!Y43</f>
        <v>0</v>
      </c>
      <c r="U69">
        <f>ROUND((175/100)*ROUND((Source!AE43*Source!AV43)*Source!I43, 2), 2)</f>
        <v>0</v>
      </c>
      <c r="V69">
        <f>ROUND((108/100)*ROUND(Source!CS43*Source!I43, 2), 2)</f>
        <v>0</v>
      </c>
    </row>
    <row r="70" spans="1:22" x14ac:dyDescent="0.2">
      <c r="C70" s="28" t="str">
        <f>"Объем: "&amp;Source!I43&amp;"=50,4*"&amp;"1,4"</f>
        <v>Объем: 70,56=50,4*1,4</v>
      </c>
    </row>
    <row r="71" spans="1:22" ht="15" x14ac:dyDescent="0.25">
      <c r="A71" s="31"/>
      <c r="B71" s="31"/>
      <c r="C71" s="31"/>
      <c r="D71" s="31"/>
      <c r="E71" s="31"/>
      <c r="F71" s="31"/>
      <c r="G71" s="31"/>
      <c r="H71" s="31"/>
      <c r="I71" s="49">
        <f>J69</f>
        <v>10840.84</v>
      </c>
      <c r="J71" s="49"/>
      <c r="K71" s="32">
        <f>IF(Source!I43&lt;&gt;0, ROUND(I71/Source!I43, 2), 0)</f>
        <v>153.63999999999999</v>
      </c>
      <c r="P71" s="30">
        <f>I71</f>
        <v>10840.84</v>
      </c>
    </row>
    <row r="72" spans="1:22" ht="42.75" x14ac:dyDescent="0.2">
      <c r="A72" s="22" t="str">
        <f>Source!E45</f>
        <v>7</v>
      </c>
      <c r="B72" s="23" t="str">
        <f>Source!F45</f>
        <v>2.1-3303-1-1/1</v>
      </c>
      <c r="C72" s="23" t="str">
        <f>Source!G45</f>
        <v>Устройство подстилающих и выравнивающих слоев оснований из песка</v>
      </c>
      <c r="D72" s="24" t="str">
        <f>Source!H45</f>
        <v>100 м3</v>
      </c>
      <c r="E72" s="11">
        <f>Source!I45</f>
        <v>0.21</v>
      </c>
      <c r="F72" s="26"/>
      <c r="G72" s="25"/>
      <c r="H72" s="11"/>
      <c r="I72" s="11"/>
      <c r="J72" s="27"/>
      <c r="K72" s="27"/>
      <c r="Q72">
        <f>ROUND((Source!BZ45/100)*ROUND((Source!AF45*Source!AV45)*Source!I45, 2), 2)</f>
        <v>433.92</v>
      </c>
      <c r="R72">
        <f>Source!X45</f>
        <v>433.92</v>
      </c>
      <c r="S72">
        <f>ROUND((Source!CA45/100)*ROUND((Source!AF45*Source!AV45)*Source!I45, 2), 2)</f>
        <v>61.99</v>
      </c>
      <c r="T72">
        <f>Source!Y45</f>
        <v>61.99</v>
      </c>
      <c r="U72">
        <f>ROUND((175/100)*ROUND((Source!AE45*Source!AV45)*Source!I45, 2), 2)</f>
        <v>1228.47</v>
      </c>
      <c r="V72">
        <f>ROUND((108/100)*ROUND(Source!CS45*Source!I45, 2), 2)</f>
        <v>758.14</v>
      </c>
    </row>
    <row r="73" spans="1:22" x14ac:dyDescent="0.2">
      <c r="C73" s="28" t="str">
        <f>"Объем: "&amp;Source!I45&amp;"=210*"&amp;"0,1/"&amp;"100"</f>
        <v>Объем: 0,21=210*0,1/100</v>
      </c>
    </row>
    <row r="74" spans="1:22" ht="14.25" x14ac:dyDescent="0.2">
      <c r="A74" s="22"/>
      <c r="B74" s="23"/>
      <c r="C74" s="23" t="s">
        <v>373</v>
      </c>
      <c r="D74" s="24"/>
      <c r="E74" s="11"/>
      <c r="F74" s="26">
        <f>Source!AO45</f>
        <v>2951.82</v>
      </c>
      <c r="G74" s="25" t="str">
        <f>Source!DG45</f>
        <v/>
      </c>
      <c r="H74" s="11">
        <f>Source!AV45</f>
        <v>1</v>
      </c>
      <c r="I74" s="11">
        <f>IF(Source!BA45&lt;&gt; 0, Source!BA45, 1)</f>
        <v>1</v>
      </c>
      <c r="J74" s="27">
        <f>Source!S45</f>
        <v>619.88</v>
      </c>
      <c r="K74" s="27"/>
    </row>
    <row r="75" spans="1:22" ht="14.25" x14ac:dyDescent="0.2">
      <c r="A75" s="22"/>
      <c r="B75" s="23"/>
      <c r="C75" s="23" t="s">
        <v>374</v>
      </c>
      <c r="D75" s="24"/>
      <c r="E75" s="11"/>
      <c r="F75" s="26">
        <f>Source!AM45</f>
        <v>8265.0300000000007</v>
      </c>
      <c r="G75" s="25" t="str">
        <f>Source!DE45</f>
        <v/>
      </c>
      <c r="H75" s="11">
        <f>Source!AV45</f>
        <v>1</v>
      </c>
      <c r="I75" s="11">
        <f>IF(Source!BB45&lt;&gt; 0, Source!BB45, 1)</f>
        <v>1</v>
      </c>
      <c r="J75" s="27">
        <f>Source!Q45</f>
        <v>1735.66</v>
      </c>
      <c r="K75" s="27"/>
    </row>
    <row r="76" spans="1:22" ht="14.25" x14ac:dyDescent="0.2">
      <c r="A76" s="22"/>
      <c r="B76" s="23"/>
      <c r="C76" s="23" t="s">
        <v>375</v>
      </c>
      <c r="D76" s="24"/>
      <c r="E76" s="11"/>
      <c r="F76" s="26">
        <f>Source!AN45</f>
        <v>3342.74</v>
      </c>
      <c r="G76" s="25" t="str">
        <f>Source!DF45</f>
        <v/>
      </c>
      <c r="H76" s="11">
        <f>Source!AV45</f>
        <v>1</v>
      </c>
      <c r="I76" s="11">
        <f>IF(Source!BS45&lt;&gt; 0, Source!BS45, 1)</f>
        <v>1</v>
      </c>
      <c r="J76" s="29">
        <f>Source!R45</f>
        <v>701.98</v>
      </c>
      <c r="K76" s="27"/>
    </row>
    <row r="77" spans="1:22" ht="14.25" x14ac:dyDescent="0.2">
      <c r="A77" s="22"/>
      <c r="B77" s="23"/>
      <c r="C77" s="23" t="s">
        <v>382</v>
      </c>
      <c r="D77" s="24"/>
      <c r="E77" s="11"/>
      <c r="F77" s="26">
        <f>Source!AL45</f>
        <v>65154.45</v>
      </c>
      <c r="G77" s="25" t="str">
        <f>Source!DD45</f>
        <v/>
      </c>
      <c r="H77" s="11">
        <f>Source!AW45</f>
        <v>1</v>
      </c>
      <c r="I77" s="11">
        <f>IF(Source!BC45&lt;&gt; 0, Source!BC45, 1)</f>
        <v>1</v>
      </c>
      <c r="J77" s="27">
        <f>Source!P45</f>
        <v>13682.43</v>
      </c>
      <c r="K77" s="27"/>
    </row>
    <row r="78" spans="1:22" ht="14.25" x14ac:dyDescent="0.2">
      <c r="A78" s="22"/>
      <c r="B78" s="23"/>
      <c r="C78" s="23" t="s">
        <v>376</v>
      </c>
      <c r="D78" s="24" t="s">
        <v>377</v>
      </c>
      <c r="E78" s="11">
        <f>Source!AT45</f>
        <v>70</v>
      </c>
      <c r="F78" s="26"/>
      <c r="G78" s="25"/>
      <c r="H78" s="11"/>
      <c r="I78" s="11"/>
      <c r="J78" s="27">
        <f>SUM(R72:R77)</f>
        <v>433.92</v>
      </c>
      <c r="K78" s="27"/>
    </row>
    <row r="79" spans="1:22" ht="14.25" x14ac:dyDescent="0.2">
      <c r="A79" s="22"/>
      <c r="B79" s="23"/>
      <c r="C79" s="23" t="s">
        <v>378</v>
      </c>
      <c r="D79" s="24" t="s">
        <v>377</v>
      </c>
      <c r="E79" s="11">
        <f>Source!AU45</f>
        <v>10</v>
      </c>
      <c r="F79" s="26"/>
      <c r="G79" s="25"/>
      <c r="H79" s="11"/>
      <c r="I79" s="11"/>
      <c r="J79" s="27">
        <f>SUM(T72:T78)</f>
        <v>61.99</v>
      </c>
      <c r="K79" s="27"/>
    </row>
    <row r="80" spans="1:22" ht="14.25" x14ac:dyDescent="0.2">
      <c r="A80" s="22"/>
      <c r="B80" s="23"/>
      <c r="C80" s="23" t="s">
        <v>379</v>
      </c>
      <c r="D80" s="24" t="s">
        <v>377</v>
      </c>
      <c r="E80" s="11">
        <f>108</f>
        <v>108</v>
      </c>
      <c r="F80" s="26"/>
      <c r="G80" s="25"/>
      <c r="H80" s="11"/>
      <c r="I80" s="11"/>
      <c r="J80" s="27">
        <f>SUM(V72:V79)</f>
        <v>758.14</v>
      </c>
      <c r="K80" s="27"/>
    </row>
    <row r="81" spans="1:22" ht="14.25" x14ac:dyDescent="0.2">
      <c r="A81" s="22"/>
      <c r="B81" s="23"/>
      <c r="C81" s="23" t="s">
        <v>380</v>
      </c>
      <c r="D81" s="24" t="s">
        <v>381</v>
      </c>
      <c r="E81" s="11">
        <f>Source!AQ45</f>
        <v>16.559999999999999</v>
      </c>
      <c r="F81" s="26"/>
      <c r="G81" s="25" t="str">
        <f>Source!DI45</f>
        <v/>
      </c>
      <c r="H81" s="11">
        <f>Source!AV45</f>
        <v>1</v>
      </c>
      <c r="I81" s="11"/>
      <c r="J81" s="27"/>
      <c r="K81" s="27">
        <f>Source!U45</f>
        <v>3.4775999999999998</v>
      </c>
    </row>
    <row r="82" spans="1:22" ht="15" x14ac:dyDescent="0.25">
      <c r="A82" s="31"/>
      <c r="B82" s="31"/>
      <c r="C82" s="31"/>
      <c r="D82" s="31"/>
      <c r="E82" s="31"/>
      <c r="F82" s="31"/>
      <c r="G82" s="31"/>
      <c r="H82" s="31"/>
      <c r="I82" s="49">
        <f>J74+J75+J77+J78+J79+J80</f>
        <v>17292.02</v>
      </c>
      <c r="J82" s="49"/>
      <c r="K82" s="32">
        <f>IF(Source!I45&lt;&gt;0, ROUND(I82/Source!I45, 2), 0)</f>
        <v>82342.95</v>
      </c>
      <c r="P82" s="30">
        <f>I82</f>
        <v>17292.02</v>
      </c>
    </row>
    <row r="83" spans="1:22" ht="42.75" x14ac:dyDescent="0.2">
      <c r="A83" s="22" t="str">
        <f>Source!E47</f>
        <v>8</v>
      </c>
      <c r="B83" s="23" t="str">
        <f>Source!F47</f>
        <v>2.1-3303-1-2/1</v>
      </c>
      <c r="C83" s="23" t="str">
        <f>Source!G47</f>
        <v>Устройство подстилающих и выравнивающих слоев оснований из щебня</v>
      </c>
      <c r="D83" s="24" t="str">
        <f>Source!H47</f>
        <v>100 м3</v>
      </c>
      <c r="E83" s="11">
        <f>Source!I47</f>
        <v>0.21</v>
      </c>
      <c r="F83" s="26"/>
      <c r="G83" s="25"/>
      <c r="H83" s="11"/>
      <c r="I83" s="11"/>
      <c r="J83" s="27"/>
      <c r="K83" s="27"/>
      <c r="Q83">
        <f>ROUND((Source!BZ47/100)*ROUND((Source!AF47*Source!AV47)*Source!I47, 2), 2)</f>
        <v>650.87</v>
      </c>
      <c r="R83">
        <f>Source!X47</f>
        <v>650.87</v>
      </c>
      <c r="S83">
        <f>ROUND((Source!CA47/100)*ROUND((Source!AF47*Source!AV47)*Source!I47, 2), 2)</f>
        <v>92.98</v>
      </c>
      <c r="T83">
        <f>Source!Y47</f>
        <v>92.98</v>
      </c>
      <c r="U83">
        <f>ROUND((175/100)*ROUND((Source!AE47*Source!AV47)*Source!I47, 2), 2)</f>
        <v>7419.6</v>
      </c>
      <c r="V83">
        <f>ROUND((108/100)*ROUND(Source!CS47*Source!I47, 2), 2)</f>
        <v>4578.95</v>
      </c>
    </row>
    <row r="84" spans="1:22" x14ac:dyDescent="0.2">
      <c r="C84" s="28" t="str">
        <f>"Объем: "&amp;Source!I47&amp;"=210*"&amp;"0,1/"&amp;"100"</f>
        <v>Объем: 0,21=210*0,1/100</v>
      </c>
    </row>
    <row r="85" spans="1:22" ht="14.25" x14ac:dyDescent="0.2">
      <c r="A85" s="22"/>
      <c r="B85" s="23"/>
      <c r="C85" s="23" t="s">
        <v>373</v>
      </c>
      <c r="D85" s="24"/>
      <c r="E85" s="11"/>
      <c r="F85" s="26">
        <f>Source!AO47</f>
        <v>4427.7299999999996</v>
      </c>
      <c r="G85" s="25" t="str">
        <f>Source!DG47</f>
        <v/>
      </c>
      <c r="H85" s="11">
        <f>Source!AV47</f>
        <v>1</v>
      </c>
      <c r="I85" s="11">
        <f>IF(Source!BA47&lt;&gt; 0, Source!BA47, 1)</f>
        <v>1</v>
      </c>
      <c r="J85" s="27">
        <f>Source!S47</f>
        <v>929.82</v>
      </c>
      <c r="K85" s="27"/>
    </row>
    <row r="86" spans="1:22" ht="14.25" x14ac:dyDescent="0.2">
      <c r="A86" s="22"/>
      <c r="B86" s="23"/>
      <c r="C86" s="23" t="s">
        <v>374</v>
      </c>
      <c r="D86" s="24"/>
      <c r="E86" s="11"/>
      <c r="F86" s="26">
        <f>Source!AM47</f>
        <v>51353.4</v>
      </c>
      <c r="G86" s="25" t="str">
        <f>Source!DE47</f>
        <v/>
      </c>
      <c r="H86" s="11">
        <f>Source!AV47</f>
        <v>1</v>
      </c>
      <c r="I86" s="11">
        <f>IF(Source!BB47&lt;&gt; 0, Source!BB47, 1)</f>
        <v>1</v>
      </c>
      <c r="J86" s="27">
        <f>Source!Q47</f>
        <v>10784.21</v>
      </c>
      <c r="K86" s="27"/>
    </row>
    <row r="87" spans="1:22" ht="14.25" x14ac:dyDescent="0.2">
      <c r="A87" s="22"/>
      <c r="B87" s="23"/>
      <c r="C87" s="23" t="s">
        <v>375</v>
      </c>
      <c r="D87" s="24"/>
      <c r="E87" s="11"/>
      <c r="F87" s="26">
        <f>Source!AN47</f>
        <v>20189.400000000001</v>
      </c>
      <c r="G87" s="25" t="str">
        <f>Source!DF47</f>
        <v/>
      </c>
      <c r="H87" s="11">
        <f>Source!AV47</f>
        <v>1</v>
      </c>
      <c r="I87" s="11">
        <f>IF(Source!BS47&lt;&gt; 0, Source!BS47, 1)</f>
        <v>1</v>
      </c>
      <c r="J87" s="29">
        <f>Source!R47</f>
        <v>4239.7700000000004</v>
      </c>
      <c r="K87" s="27"/>
    </row>
    <row r="88" spans="1:22" ht="14.25" x14ac:dyDescent="0.2">
      <c r="A88" s="22"/>
      <c r="B88" s="23"/>
      <c r="C88" s="23" t="s">
        <v>382</v>
      </c>
      <c r="D88" s="24"/>
      <c r="E88" s="11"/>
      <c r="F88" s="26">
        <f>Source!AL47</f>
        <v>227826.13</v>
      </c>
      <c r="G88" s="25" t="str">
        <f>Source!DD47</f>
        <v/>
      </c>
      <c r="H88" s="11">
        <f>Source!AW47</f>
        <v>1</v>
      </c>
      <c r="I88" s="11">
        <f>IF(Source!BC47&lt;&gt; 0, Source!BC47, 1)</f>
        <v>1</v>
      </c>
      <c r="J88" s="27">
        <f>Source!P47</f>
        <v>47843.49</v>
      </c>
      <c r="K88" s="27"/>
    </row>
    <row r="89" spans="1:22" ht="14.25" x14ac:dyDescent="0.2">
      <c r="A89" s="22"/>
      <c r="B89" s="23"/>
      <c r="C89" s="23" t="s">
        <v>376</v>
      </c>
      <c r="D89" s="24" t="s">
        <v>377</v>
      </c>
      <c r="E89" s="11">
        <f>Source!AT47</f>
        <v>70</v>
      </c>
      <c r="F89" s="26"/>
      <c r="G89" s="25"/>
      <c r="H89" s="11"/>
      <c r="I89" s="11"/>
      <c r="J89" s="27">
        <f>SUM(R83:R88)</f>
        <v>650.87</v>
      </c>
      <c r="K89" s="27"/>
    </row>
    <row r="90" spans="1:22" ht="14.25" x14ac:dyDescent="0.2">
      <c r="A90" s="22"/>
      <c r="B90" s="23"/>
      <c r="C90" s="23" t="s">
        <v>378</v>
      </c>
      <c r="D90" s="24" t="s">
        <v>377</v>
      </c>
      <c r="E90" s="11">
        <f>Source!AU47</f>
        <v>10</v>
      </c>
      <c r="F90" s="26"/>
      <c r="G90" s="25"/>
      <c r="H90" s="11"/>
      <c r="I90" s="11"/>
      <c r="J90" s="27">
        <f>SUM(T83:T89)</f>
        <v>92.98</v>
      </c>
      <c r="K90" s="27"/>
    </row>
    <row r="91" spans="1:22" ht="14.25" x14ac:dyDescent="0.2">
      <c r="A91" s="22"/>
      <c r="B91" s="23"/>
      <c r="C91" s="23" t="s">
        <v>379</v>
      </c>
      <c r="D91" s="24" t="s">
        <v>377</v>
      </c>
      <c r="E91" s="11">
        <f>108</f>
        <v>108</v>
      </c>
      <c r="F91" s="26"/>
      <c r="G91" s="25"/>
      <c r="H91" s="11"/>
      <c r="I91" s="11"/>
      <c r="J91" s="27">
        <f>SUM(V83:V90)</f>
        <v>4578.95</v>
      </c>
      <c r="K91" s="27"/>
    </row>
    <row r="92" spans="1:22" ht="14.25" x14ac:dyDescent="0.2">
      <c r="A92" s="22"/>
      <c r="B92" s="23"/>
      <c r="C92" s="23" t="s">
        <v>380</v>
      </c>
      <c r="D92" s="24" t="s">
        <v>381</v>
      </c>
      <c r="E92" s="11">
        <f>Source!AQ47</f>
        <v>24.84</v>
      </c>
      <c r="F92" s="26"/>
      <c r="G92" s="25" t="str">
        <f>Source!DI47</f>
        <v/>
      </c>
      <c r="H92" s="11">
        <f>Source!AV47</f>
        <v>1</v>
      </c>
      <c r="I92" s="11"/>
      <c r="J92" s="27"/>
      <c r="K92" s="27">
        <f>Source!U47</f>
        <v>5.2164000000000001</v>
      </c>
    </row>
    <row r="93" spans="1:22" ht="15" x14ac:dyDescent="0.25">
      <c r="A93" s="31"/>
      <c r="B93" s="31"/>
      <c r="C93" s="31"/>
      <c r="D93" s="31"/>
      <c r="E93" s="31"/>
      <c r="F93" s="31"/>
      <c r="G93" s="31"/>
      <c r="H93" s="31"/>
      <c r="I93" s="49">
        <f>J85+J86+J88+J89+J90+J91</f>
        <v>64880.32</v>
      </c>
      <c r="J93" s="49"/>
      <c r="K93" s="32">
        <f>IF(Source!I47&lt;&gt;0, ROUND(I93/Source!I47, 2), 0)</f>
        <v>308953.90000000002</v>
      </c>
      <c r="P93" s="30">
        <f>I93</f>
        <v>64880.32</v>
      </c>
    </row>
    <row r="94" spans="1:22" ht="42.75" x14ac:dyDescent="0.2">
      <c r="A94" s="22" t="str">
        <f>Source!E49</f>
        <v>9</v>
      </c>
      <c r="B94" s="23" t="str">
        <f>Source!F49</f>
        <v>2.1-3103-18-1/1</v>
      </c>
      <c r="C94" s="23" t="str">
        <f>Source!G49</f>
        <v>Устройство покрытий из асфальтобетонных смесей вручную, толщина 4 см</v>
      </c>
      <c r="D94" s="24" t="str">
        <f>Source!H49</f>
        <v>100 м2</v>
      </c>
      <c r="E94" s="11">
        <f>Source!I49</f>
        <v>2.1</v>
      </c>
      <c r="F94" s="26"/>
      <c r="G94" s="25"/>
      <c r="H94" s="11"/>
      <c r="I94" s="11"/>
      <c r="J94" s="27"/>
      <c r="K94" s="27"/>
      <c r="Q94">
        <f>ROUND((Source!BZ49/100)*ROUND((Source!AF49*Source!AV49)*Source!I49, 2), 2)</f>
        <v>4343.8500000000004</v>
      </c>
      <c r="R94">
        <f>Source!X49</f>
        <v>4343.8500000000004</v>
      </c>
      <c r="S94">
        <f>ROUND((Source!CA49/100)*ROUND((Source!AF49*Source!AV49)*Source!I49, 2), 2)</f>
        <v>620.54999999999995</v>
      </c>
      <c r="T94">
        <f>Source!Y49</f>
        <v>620.54999999999995</v>
      </c>
      <c r="U94">
        <f>ROUND((175/100)*ROUND((Source!AE49*Source!AV49)*Source!I49, 2), 2)</f>
        <v>3427.64</v>
      </c>
      <c r="V94">
        <f>ROUND((108/100)*ROUND(Source!CS49*Source!I49, 2), 2)</f>
        <v>2115.34</v>
      </c>
    </row>
    <row r="95" spans="1:22" x14ac:dyDescent="0.2">
      <c r="C95" s="28" t="str">
        <f>"Объем: "&amp;Source!I49&amp;"=210/"&amp;"100"</f>
        <v>Объем: 2,1=210/100</v>
      </c>
    </row>
    <row r="96" spans="1:22" ht="14.25" x14ac:dyDescent="0.2">
      <c r="A96" s="22"/>
      <c r="B96" s="23"/>
      <c r="C96" s="23" t="s">
        <v>373</v>
      </c>
      <c r="D96" s="24"/>
      <c r="E96" s="11"/>
      <c r="F96" s="26">
        <f>Source!AO49</f>
        <v>2955</v>
      </c>
      <c r="G96" s="25" t="str">
        <f>Source!DG49</f>
        <v/>
      </c>
      <c r="H96" s="11">
        <f>Source!AV49</f>
        <v>1</v>
      </c>
      <c r="I96" s="11">
        <f>IF(Source!BA49&lt;&gt; 0, Source!BA49, 1)</f>
        <v>1</v>
      </c>
      <c r="J96" s="27">
        <f>Source!S49</f>
        <v>6205.5</v>
      </c>
      <c r="K96" s="27"/>
    </row>
    <row r="97" spans="1:22" ht="14.25" x14ac:dyDescent="0.2">
      <c r="A97" s="22"/>
      <c r="B97" s="23"/>
      <c r="C97" s="23" t="s">
        <v>374</v>
      </c>
      <c r="D97" s="24"/>
      <c r="E97" s="11"/>
      <c r="F97" s="26">
        <f>Source!AM49</f>
        <v>1539.31</v>
      </c>
      <c r="G97" s="25" t="str">
        <f>Source!DE49</f>
        <v/>
      </c>
      <c r="H97" s="11">
        <f>Source!AV49</f>
        <v>1</v>
      </c>
      <c r="I97" s="11">
        <f>IF(Source!BB49&lt;&gt; 0, Source!BB49, 1)</f>
        <v>1</v>
      </c>
      <c r="J97" s="27">
        <f>Source!Q49</f>
        <v>3232.55</v>
      </c>
      <c r="K97" s="27"/>
    </row>
    <row r="98" spans="1:22" ht="14.25" x14ac:dyDescent="0.2">
      <c r="A98" s="22"/>
      <c r="B98" s="23"/>
      <c r="C98" s="23" t="s">
        <v>375</v>
      </c>
      <c r="D98" s="24"/>
      <c r="E98" s="11"/>
      <c r="F98" s="26">
        <f>Source!AN49</f>
        <v>932.69</v>
      </c>
      <c r="G98" s="25" t="str">
        <f>Source!DF49</f>
        <v/>
      </c>
      <c r="H98" s="11">
        <f>Source!AV49</f>
        <v>1</v>
      </c>
      <c r="I98" s="11">
        <f>IF(Source!BS49&lt;&gt; 0, Source!BS49, 1)</f>
        <v>1</v>
      </c>
      <c r="J98" s="29">
        <f>Source!R49</f>
        <v>1958.65</v>
      </c>
      <c r="K98" s="27"/>
    </row>
    <row r="99" spans="1:22" ht="14.25" x14ac:dyDescent="0.2">
      <c r="A99" s="22"/>
      <c r="B99" s="23"/>
      <c r="C99" s="23" t="s">
        <v>382</v>
      </c>
      <c r="D99" s="24"/>
      <c r="E99" s="11"/>
      <c r="F99" s="26">
        <f>Source!AL49</f>
        <v>26130.89</v>
      </c>
      <c r="G99" s="25" t="str">
        <f>Source!DD49</f>
        <v/>
      </c>
      <c r="H99" s="11">
        <f>Source!AW49</f>
        <v>1</v>
      </c>
      <c r="I99" s="11">
        <f>IF(Source!BC49&lt;&gt; 0, Source!BC49, 1)</f>
        <v>1</v>
      </c>
      <c r="J99" s="27">
        <f>Source!P49</f>
        <v>54874.87</v>
      </c>
      <c r="K99" s="27"/>
    </row>
    <row r="100" spans="1:22" ht="32.25" customHeight="1" x14ac:dyDescent="0.2">
      <c r="A100" s="22" t="str">
        <f>Source!E51</f>
        <v>9,1</v>
      </c>
      <c r="B100" s="23" t="str">
        <f>Source!F51</f>
        <v>21.3-3-18</v>
      </c>
      <c r="C100" s="23" t="str">
        <f>Source!G51</f>
        <v>Смеси асфальтобетонные дорожные горячие мелкозернистые, марка I, тип Б</v>
      </c>
      <c r="D100" s="24" t="str">
        <f>Source!H51</f>
        <v>т</v>
      </c>
      <c r="E100" s="11">
        <f>Source!I51</f>
        <v>-20.117999999999999</v>
      </c>
      <c r="F100" s="26">
        <f>Source!AK51</f>
        <v>2727.65</v>
      </c>
      <c r="G100" s="33" t="s">
        <v>3</v>
      </c>
      <c r="H100" s="11">
        <f>Source!AW51</f>
        <v>1</v>
      </c>
      <c r="I100" s="11">
        <f>IF(Source!BC51&lt;&gt; 0, Source!BC51, 1)</f>
        <v>1</v>
      </c>
      <c r="J100" s="27">
        <f>Source!O51</f>
        <v>-54874.86</v>
      </c>
      <c r="K100" s="27"/>
      <c r="Q100">
        <f>ROUND((Source!BZ51/100)*ROUND((Source!AF51*Source!AV51)*Source!I51, 2), 2)</f>
        <v>0</v>
      </c>
      <c r="R100">
        <f>Source!X51</f>
        <v>0</v>
      </c>
      <c r="S100">
        <f>ROUND((Source!CA51/100)*ROUND((Source!AF51*Source!AV51)*Source!I51, 2), 2)</f>
        <v>0</v>
      </c>
      <c r="T100">
        <f>Source!Y51</f>
        <v>0</v>
      </c>
      <c r="U100">
        <f>ROUND((175/100)*ROUND((Source!AE51*Source!AV51)*Source!I51, 2), 2)</f>
        <v>0</v>
      </c>
      <c r="V100">
        <f>ROUND((108/100)*ROUND(Source!CS51*Source!I51, 2), 2)</f>
        <v>0</v>
      </c>
    </row>
    <row r="101" spans="1:22" ht="28.5" x14ac:dyDescent="0.2">
      <c r="A101" s="22" t="str">
        <f>Source!E53</f>
        <v>9,2</v>
      </c>
      <c r="B101" s="23" t="str">
        <f>Source!F53</f>
        <v>21.3-3-34</v>
      </c>
      <c r="C101" s="23" t="str">
        <f>Source!G53</f>
        <v>Смеси асфальтобетонные дорожные горячие песчаные, тип Д, марка III</v>
      </c>
      <c r="D101" s="24" t="str">
        <f>Source!H53</f>
        <v>т</v>
      </c>
      <c r="E101" s="11">
        <f>Source!I53</f>
        <v>19.593</v>
      </c>
      <c r="F101" s="26">
        <f>Source!AK53</f>
        <v>2628.2</v>
      </c>
      <c r="G101" s="33" t="s">
        <v>3</v>
      </c>
      <c r="H101" s="11">
        <f>Source!AW53</f>
        <v>1</v>
      </c>
      <c r="I101" s="11">
        <f>IF(Source!BC53&lt;&gt; 0, Source!BC53, 1)</f>
        <v>1</v>
      </c>
      <c r="J101" s="27">
        <f>Source!O53</f>
        <v>51494.32</v>
      </c>
      <c r="K101" s="27"/>
      <c r="Q101">
        <f>ROUND((Source!BZ53/100)*ROUND((Source!AF53*Source!AV53)*Source!I53, 2), 2)</f>
        <v>0</v>
      </c>
      <c r="R101">
        <f>Source!X53</f>
        <v>0</v>
      </c>
      <c r="S101">
        <f>ROUND((Source!CA53/100)*ROUND((Source!AF53*Source!AV53)*Source!I53, 2), 2)</f>
        <v>0</v>
      </c>
      <c r="T101">
        <f>Source!Y53</f>
        <v>0</v>
      </c>
      <c r="U101">
        <f>ROUND((175/100)*ROUND((Source!AE53*Source!AV53)*Source!I53, 2), 2)</f>
        <v>0</v>
      </c>
      <c r="V101">
        <f>ROUND((108/100)*ROUND(Source!CS53*Source!I53, 2), 2)</f>
        <v>0</v>
      </c>
    </row>
    <row r="102" spans="1:22" ht="14.25" x14ac:dyDescent="0.2">
      <c r="A102" s="22"/>
      <c r="B102" s="23"/>
      <c r="C102" s="23" t="s">
        <v>376</v>
      </c>
      <c r="D102" s="24" t="s">
        <v>377</v>
      </c>
      <c r="E102" s="11">
        <f>Source!AT49</f>
        <v>70</v>
      </c>
      <c r="F102" s="26"/>
      <c r="G102" s="25"/>
      <c r="H102" s="11"/>
      <c r="I102" s="11"/>
      <c r="J102" s="27">
        <f>SUM(R94:R101)</f>
        <v>4343.8500000000004</v>
      </c>
      <c r="K102" s="27"/>
    </row>
    <row r="103" spans="1:22" ht="14.25" x14ac:dyDescent="0.2">
      <c r="A103" s="22"/>
      <c r="B103" s="23"/>
      <c r="C103" s="23" t="s">
        <v>378</v>
      </c>
      <c r="D103" s="24" t="s">
        <v>377</v>
      </c>
      <c r="E103" s="11">
        <f>Source!AU49</f>
        <v>10</v>
      </c>
      <c r="F103" s="26"/>
      <c r="G103" s="25"/>
      <c r="H103" s="11"/>
      <c r="I103" s="11"/>
      <c r="J103" s="27">
        <f>SUM(T94:T102)</f>
        <v>620.54999999999995</v>
      </c>
      <c r="K103" s="27"/>
    </row>
    <row r="104" spans="1:22" ht="14.25" x14ac:dyDescent="0.2">
      <c r="A104" s="22"/>
      <c r="B104" s="23"/>
      <c r="C104" s="23" t="s">
        <v>379</v>
      </c>
      <c r="D104" s="24" t="s">
        <v>377</v>
      </c>
      <c r="E104" s="11">
        <f>108</f>
        <v>108</v>
      </c>
      <c r="F104" s="26"/>
      <c r="G104" s="25"/>
      <c r="H104" s="11"/>
      <c r="I104" s="11"/>
      <c r="J104" s="27">
        <f>SUM(V94:V103)</f>
        <v>2115.34</v>
      </c>
      <c r="K104" s="27"/>
    </row>
    <row r="105" spans="1:22" ht="14.25" x14ac:dyDescent="0.2">
      <c r="A105" s="22"/>
      <c r="B105" s="23"/>
      <c r="C105" s="23" t="s">
        <v>380</v>
      </c>
      <c r="D105" s="24" t="s">
        <v>381</v>
      </c>
      <c r="E105" s="11">
        <f>Source!AQ49</f>
        <v>13.57</v>
      </c>
      <c r="F105" s="26"/>
      <c r="G105" s="25" t="str">
        <f>Source!DI49</f>
        <v/>
      </c>
      <c r="H105" s="11">
        <f>Source!AV49</f>
        <v>1</v>
      </c>
      <c r="I105" s="11"/>
      <c r="J105" s="27"/>
      <c r="K105" s="27">
        <f>Source!U49</f>
        <v>28.497000000000003</v>
      </c>
    </row>
    <row r="106" spans="1:22" ht="15" x14ac:dyDescent="0.25">
      <c r="A106" s="31"/>
      <c r="B106" s="31"/>
      <c r="C106" s="31"/>
      <c r="D106" s="31"/>
      <c r="E106" s="31"/>
      <c r="F106" s="31"/>
      <c r="G106" s="31"/>
      <c r="H106" s="31"/>
      <c r="I106" s="49">
        <f>J96+J97+J99+J102+J103+J104+SUM(J100:J101)</f>
        <v>68012.12</v>
      </c>
      <c r="J106" s="49"/>
      <c r="K106" s="32">
        <f>IF(Source!I49&lt;&gt;0, ROUND(I106/Source!I49, 2), 0)</f>
        <v>32386.720000000001</v>
      </c>
      <c r="P106" s="30">
        <f>I106</f>
        <v>68012.12</v>
      </c>
    </row>
    <row r="108" spans="1:22" ht="15" x14ac:dyDescent="0.25">
      <c r="A108" s="46" t="str">
        <f>CONCATENATE("Итого по подразделу: ",IF(Source!G55&lt;&gt;"Новый подраздел", Source!G55, ""))</f>
        <v>Итого по подразделу: Устройство АБП</v>
      </c>
      <c r="B108" s="46"/>
      <c r="C108" s="46"/>
      <c r="D108" s="46"/>
      <c r="E108" s="46"/>
      <c r="F108" s="46"/>
      <c r="G108" s="46"/>
      <c r="H108" s="46"/>
      <c r="I108" s="42">
        <f>SUM(P35:P107)</f>
        <v>206005.41</v>
      </c>
      <c r="J108" s="45"/>
      <c r="K108" s="34"/>
    </row>
    <row r="110" spans="1:22" ht="16.5" x14ac:dyDescent="0.25">
      <c r="A110" s="50" t="str">
        <f>CONCATENATE("Подраздел: ",IF(Source!G85&lt;&gt;"Новый подраздел", Source!G85, ""))</f>
        <v>Подраздел: Установка бортового камня дорожного</v>
      </c>
      <c r="B110" s="50"/>
      <c r="C110" s="50"/>
      <c r="D110" s="50"/>
      <c r="E110" s="50"/>
      <c r="F110" s="50"/>
      <c r="G110" s="50"/>
      <c r="H110" s="50"/>
      <c r="I110" s="50"/>
      <c r="J110" s="50"/>
      <c r="K110" s="50"/>
    </row>
    <row r="111" spans="1:22" ht="42.75" x14ac:dyDescent="0.2">
      <c r="A111" s="22" t="str">
        <f>Source!E90</f>
        <v>10</v>
      </c>
      <c r="B111" s="23" t="str">
        <f>Source!F90</f>
        <v>2.1-3203-1-2/1</v>
      </c>
      <c r="C111" s="23" t="str">
        <f>Source!G90</f>
        <v>Установка бортовых камней бетонных марки БР 100.30.15 при других видах покрытий</v>
      </c>
      <c r="D111" s="24" t="str">
        <f>Source!H90</f>
        <v>100 м</v>
      </c>
      <c r="E111" s="11">
        <f>Source!I90</f>
        <v>2.78</v>
      </c>
      <c r="F111" s="26"/>
      <c r="G111" s="25"/>
      <c r="H111" s="11"/>
      <c r="I111" s="11"/>
      <c r="J111" s="27"/>
      <c r="K111" s="27"/>
      <c r="Q111">
        <f>ROUND((Source!BZ90/100)*ROUND((Source!AF90*Source!AV90)*Source!I90, 2), 2)</f>
        <v>29438.47</v>
      </c>
      <c r="R111">
        <f>Source!X90</f>
        <v>29438.47</v>
      </c>
      <c r="S111">
        <f>ROUND((Source!CA90/100)*ROUND((Source!AF90*Source!AV90)*Source!I90, 2), 2)</f>
        <v>4205.5</v>
      </c>
      <c r="T111">
        <f>Source!Y90</f>
        <v>4205.5</v>
      </c>
      <c r="U111">
        <f>ROUND((175/100)*ROUND((Source!AE90*Source!AV90)*Source!I90, 2), 2)</f>
        <v>0</v>
      </c>
      <c r="V111">
        <f>ROUND((108/100)*ROUND(Source!CS90*Source!I90, 2), 2)</f>
        <v>0</v>
      </c>
    </row>
    <row r="112" spans="1:22" x14ac:dyDescent="0.2">
      <c r="C112" s="28" t="str">
        <f>"Объем: "&amp;Source!I90&amp;"=278/"&amp;"100"</f>
        <v>Объем: 2,78=278/100</v>
      </c>
    </row>
    <row r="113" spans="1:22" ht="14.25" x14ac:dyDescent="0.2">
      <c r="A113" s="22"/>
      <c r="B113" s="23"/>
      <c r="C113" s="23" t="s">
        <v>373</v>
      </c>
      <c r="D113" s="24"/>
      <c r="E113" s="11"/>
      <c r="F113" s="26">
        <f>Source!AO90</f>
        <v>15127.68</v>
      </c>
      <c r="G113" s="25" t="str">
        <f>Source!DG90</f>
        <v/>
      </c>
      <c r="H113" s="11">
        <f>Source!AV90</f>
        <v>1</v>
      </c>
      <c r="I113" s="11">
        <f>IF(Source!BA90&lt;&gt; 0, Source!BA90, 1)</f>
        <v>1</v>
      </c>
      <c r="J113" s="27">
        <f>Source!S90</f>
        <v>42054.95</v>
      </c>
      <c r="K113" s="27"/>
    </row>
    <row r="114" spans="1:22" ht="14.25" x14ac:dyDescent="0.2">
      <c r="A114" s="22"/>
      <c r="B114" s="23"/>
      <c r="C114" s="23" t="s">
        <v>382</v>
      </c>
      <c r="D114" s="24"/>
      <c r="E114" s="11"/>
      <c r="F114" s="26">
        <f>Source!AL90</f>
        <v>51150.7</v>
      </c>
      <c r="G114" s="25" t="str">
        <f>Source!DD90</f>
        <v/>
      </c>
      <c r="H114" s="11">
        <f>Source!AW90</f>
        <v>1</v>
      </c>
      <c r="I114" s="11">
        <f>IF(Source!BC90&lt;&gt; 0, Source!BC90, 1)</f>
        <v>1</v>
      </c>
      <c r="J114" s="27">
        <f>Source!P90</f>
        <v>142198.95000000001</v>
      </c>
      <c r="K114" s="27"/>
    </row>
    <row r="115" spans="1:22" ht="28.5" x14ac:dyDescent="0.2">
      <c r="A115" s="22" t="str">
        <f>Source!E92</f>
        <v>10,1</v>
      </c>
      <c r="B115" s="23" t="str">
        <f>Source!F92</f>
        <v>21.5-3-13</v>
      </c>
      <c r="C115" s="23" t="str">
        <f>Source!G92</f>
        <v>Камни бетонные бортовые, марка БР 100.30.15</v>
      </c>
      <c r="D115" s="24" t="str">
        <f>Source!H92</f>
        <v>м3</v>
      </c>
      <c r="E115" s="11">
        <f>Source!I92</f>
        <v>-11.954000000000001</v>
      </c>
      <c r="F115" s="26">
        <f>Source!AK92</f>
        <v>6544.04</v>
      </c>
      <c r="G115" s="33" t="s">
        <v>3</v>
      </c>
      <c r="H115" s="11">
        <f>Source!AW92</f>
        <v>1</v>
      </c>
      <c r="I115" s="11">
        <f>IF(Source!BC92&lt;&gt; 0, Source!BC92, 1)</f>
        <v>1</v>
      </c>
      <c r="J115" s="27">
        <f>Source!O92</f>
        <v>-78227.45</v>
      </c>
      <c r="K115" s="27"/>
      <c r="Q115">
        <f>ROUND((Source!BZ92/100)*ROUND((Source!AF92*Source!AV92)*Source!I92, 2), 2)</f>
        <v>0</v>
      </c>
      <c r="R115">
        <f>Source!X92</f>
        <v>0</v>
      </c>
      <c r="S115">
        <f>ROUND((Source!CA92/100)*ROUND((Source!AF92*Source!AV92)*Source!I92, 2), 2)</f>
        <v>0</v>
      </c>
      <c r="T115">
        <f>Source!Y92</f>
        <v>0</v>
      </c>
      <c r="U115">
        <f>ROUND((175/100)*ROUND((Source!AE92*Source!AV92)*Source!I92, 2), 2)</f>
        <v>0</v>
      </c>
      <c r="V115">
        <f>ROUND((108/100)*ROUND(Source!CS92*Source!I92, 2), 2)</f>
        <v>0</v>
      </c>
    </row>
    <row r="116" spans="1:22" ht="14.25" x14ac:dyDescent="0.2">
      <c r="A116" s="22"/>
      <c r="B116" s="23"/>
      <c r="C116" s="23" t="s">
        <v>376</v>
      </c>
      <c r="D116" s="24" t="s">
        <v>377</v>
      </c>
      <c r="E116" s="11">
        <f>Source!AT90</f>
        <v>70</v>
      </c>
      <c r="F116" s="26"/>
      <c r="G116" s="25"/>
      <c r="H116" s="11"/>
      <c r="I116" s="11"/>
      <c r="J116" s="27">
        <f>SUM(R111:R115)</f>
        <v>29438.47</v>
      </c>
      <c r="K116" s="27"/>
    </row>
    <row r="117" spans="1:22" ht="14.25" x14ac:dyDescent="0.2">
      <c r="A117" s="22"/>
      <c r="B117" s="23"/>
      <c r="C117" s="23" t="s">
        <v>378</v>
      </c>
      <c r="D117" s="24" t="s">
        <v>377</v>
      </c>
      <c r="E117" s="11">
        <f>Source!AU90</f>
        <v>10</v>
      </c>
      <c r="F117" s="26"/>
      <c r="G117" s="25"/>
      <c r="H117" s="11"/>
      <c r="I117" s="11"/>
      <c r="J117" s="27">
        <f>SUM(T111:T116)</f>
        <v>4205.5</v>
      </c>
      <c r="K117" s="27"/>
    </row>
    <row r="118" spans="1:22" ht="14.25" x14ac:dyDescent="0.2">
      <c r="A118" s="22"/>
      <c r="B118" s="23"/>
      <c r="C118" s="23" t="s">
        <v>380</v>
      </c>
      <c r="D118" s="24" t="s">
        <v>381</v>
      </c>
      <c r="E118" s="11">
        <f>Source!AQ90</f>
        <v>80.27</v>
      </c>
      <c r="F118" s="26"/>
      <c r="G118" s="25" t="str">
        <f>Source!DI90</f>
        <v/>
      </c>
      <c r="H118" s="11">
        <f>Source!AV90</f>
        <v>1</v>
      </c>
      <c r="I118" s="11"/>
      <c r="J118" s="27"/>
      <c r="K118" s="27">
        <f>Source!U90</f>
        <v>223.15059999999997</v>
      </c>
    </row>
    <row r="119" spans="1:22" ht="15" x14ac:dyDescent="0.25">
      <c r="A119" s="31"/>
      <c r="B119" s="31"/>
      <c r="C119" s="31"/>
      <c r="D119" s="31"/>
      <c r="E119" s="31"/>
      <c r="F119" s="31"/>
      <c r="G119" s="31"/>
      <c r="H119" s="31"/>
      <c r="I119" s="49">
        <f>J113+J114+J116+J117+SUM(J115:J115)</f>
        <v>139670.42000000004</v>
      </c>
      <c r="J119" s="49"/>
      <c r="K119" s="32">
        <f>IF(Source!I90&lt;&gt;0, ROUND(I119/Source!I90, 2), 0)</f>
        <v>50241.16</v>
      </c>
      <c r="P119" s="30">
        <f>I119</f>
        <v>139670.42000000004</v>
      </c>
    </row>
    <row r="121" spans="1:22" ht="15" x14ac:dyDescent="0.25">
      <c r="A121" s="46" t="str">
        <f>CONCATENATE("Итого по подразделу: ",IF(Source!G94&lt;&gt;"Новый подраздел", Source!G94, ""))</f>
        <v>Итого по подразделу: Установка бортового камня дорожного</v>
      </c>
      <c r="B121" s="46"/>
      <c r="C121" s="46"/>
      <c r="D121" s="46"/>
      <c r="E121" s="46"/>
      <c r="F121" s="46"/>
      <c r="G121" s="46"/>
      <c r="H121" s="46"/>
      <c r="I121" s="42">
        <f>SUM(P110:P120)</f>
        <v>139670.42000000004</v>
      </c>
      <c r="J121" s="45"/>
      <c r="K121" s="34"/>
    </row>
    <row r="123" spans="1:22" ht="15" x14ac:dyDescent="0.25">
      <c r="A123" s="46" t="str">
        <f>CONCATENATE("Итого по разделу: ",IF(Source!G124&lt;&gt;"Новый раздел", Source!G124, ""))</f>
        <v>Итого по разделу: Дорожно-тропиночная сеть</v>
      </c>
      <c r="B123" s="46"/>
      <c r="C123" s="46"/>
      <c r="D123" s="46"/>
      <c r="E123" s="46"/>
      <c r="F123" s="46"/>
      <c r="G123" s="46"/>
      <c r="H123" s="46"/>
      <c r="I123" s="42">
        <f>SUM(P33:P122)</f>
        <v>345675.83000000007</v>
      </c>
      <c r="J123" s="45"/>
      <c r="K123" s="34"/>
    </row>
    <row r="125" spans="1:22" ht="16.5" x14ac:dyDescent="0.25">
      <c r="A125" s="50" t="str">
        <f>CONCATENATE("Раздел: ",IF(Source!G154&lt;&gt;"Новый раздел", Source!G154, ""))</f>
        <v>Раздел: Детская/спортивная площадка 60х17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</row>
    <row r="126" spans="1:22" ht="4.5" customHeight="1" x14ac:dyDescent="0.2"/>
    <row r="127" spans="1:22" ht="16.5" x14ac:dyDescent="0.25">
      <c r="A127" s="50" t="str">
        <f>CONCATENATE("Подраздел: ",IF(Source!G158&lt;&gt;"Новый подраздел", Source!G158, ""))</f>
        <v>Подраздел: Устройство резинового покрытия</v>
      </c>
      <c r="B127" s="50"/>
      <c r="C127" s="50"/>
      <c r="D127" s="50"/>
      <c r="E127" s="50"/>
      <c r="F127" s="50"/>
      <c r="G127" s="50"/>
      <c r="H127" s="50"/>
      <c r="I127" s="50"/>
      <c r="J127" s="50"/>
      <c r="K127" s="50"/>
    </row>
    <row r="128" spans="1:22" ht="57" x14ac:dyDescent="0.2">
      <c r="A128" s="22" t="str">
        <f>Source!E163</f>
        <v>11</v>
      </c>
      <c r="B128" s="23" t="str">
        <f>Source!F163</f>
        <v>2.49-3101-3-2/1</v>
      </c>
      <c r="C128" s="23" t="str">
        <f>Source!G163</f>
        <v>Разработка грунта с погрузкой на автомобили-самосвалы экскаваторами с ковшом вместимостью 0,65 м3, группа грунтов 1-3</v>
      </c>
      <c r="D128" s="24" t="str">
        <f>Source!H163</f>
        <v>100 м3</v>
      </c>
      <c r="E128" s="39">
        <f>Source!I163</f>
        <v>2.3868</v>
      </c>
      <c r="F128" s="26"/>
      <c r="G128" s="25"/>
      <c r="H128" s="11"/>
      <c r="I128" s="11"/>
      <c r="J128" s="27"/>
      <c r="K128" s="27"/>
      <c r="Q128">
        <f>ROUND((Source!BZ163/100)*ROUND((Source!AF163*Source!AV163)*Source!I163, 2), 2)</f>
        <v>347.98</v>
      </c>
      <c r="R128">
        <f>Source!X163</f>
        <v>347.98</v>
      </c>
      <c r="S128">
        <f>ROUND((Source!CA163/100)*ROUND((Source!AF163*Source!AV163)*Source!I163, 2), 2)</f>
        <v>49.71</v>
      </c>
      <c r="T128">
        <f>Source!Y163</f>
        <v>49.71</v>
      </c>
      <c r="U128">
        <f>ROUND((175/100)*ROUND((Source!AE163*Source!AV163)*Source!I163, 2), 2)</f>
        <v>9095.1200000000008</v>
      </c>
      <c r="V128">
        <f>ROUND((108/100)*ROUND(Source!CS163*Source!I163, 2), 2)</f>
        <v>5612.99</v>
      </c>
    </row>
    <row r="129" spans="1:22" x14ac:dyDescent="0.2">
      <c r="C129" s="38" t="str">
        <f>"Объем: "&amp;Source!I163&amp;"=1020*"&amp;"0,26*"&amp;"0,9/"&amp;"100"</f>
        <v>Объем: 2,3868=1020*0,26*0,9/100</v>
      </c>
    </row>
    <row r="130" spans="1:22" ht="14.25" x14ac:dyDescent="0.2">
      <c r="A130" s="22"/>
      <c r="B130" s="23"/>
      <c r="C130" s="23" t="s">
        <v>373</v>
      </c>
      <c r="D130" s="24"/>
      <c r="E130" s="11"/>
      <c r="F130" s="26">
        <f>Source!AO163</f>
        <v>208.28</v>
      </c>
      <c r="G130" s="25" t="str">
        <f>Source!DG163</f>
        <v/>
      </c>
      <c r="H130" s="11">
        <f>Source!AV163</f>
        <v>1</v>
      </c>
      <c r="I130" s="11">
        <f>IF(Source!BA163&lt;&gt; 0, Source!BA163, 1)</f>
        <v>1</v>
      </c>
      <c r="J130" s="27">
        <f>Source!S163</f>
        <v>497.12</v>
      </c>
      <c r="K130" s="27"/>
    </row>
    <row r="131" spans="1:22" ht="14.25" x14ac:dyDescent="0.2">
      <c r="A131" s="22"/>
      <c r="B131" s="23"/>
      <c r="C131" s="23" t="s">
        <v>374</v>
      </c>
      <c r="D131" s="24"/>
      <c r="E131" s="11"/>
      <c r="F131" s="26">
        <f>Source!AM163</f>
        <v>6485.7</v>
      </c>
      <c r="G131" s="25" t="str">
        <f>Source!DE163</f>
        <v/>
      </c>
      <c r="H131" s="11">
        <f>Source!AV163</f>
        <v>1</v>
      </c>
      <c r="I131" s="11">
        <f>IF(Source!BB163&lt;&gt; 0, Source!BB163, 1)</f>
        <v>1</v>
      </c>
      <c r="J131" s="27">
        <f>Source!Q163</f>
        <v>15480.07</v>
      </c>
      <c r="K131" s="27"/>
    </row>
    <row r="132" spans="1:22" ht="14.25" x14ac:dyDescent="0.2">
      <c r="A132" s="22"/>
      <c r="B132" s="23"/>
      <c r="C132" s="23" t="s">
        <v>375</v>
      </c>
      <c r="D132" s="24"/>
      <c r="E132" s="11"/>
      <c r="F132" s="26">
        <f>Source!AN163</f>
        <v>2177.48</v>
      </c>
      <c r="G132" s="25" t="str">
        <f>Source!DF163</f>
        <v/>
      </c>
      <c r="H132" s="11">
        <f>Source!AV163</f>
        <v>1</v>
      </c>
      <c r="I132" s="11">
        <f>IF(Source!BS163&lt;&gt; 0, Source!BS163, 1)</f>
        <v>1</v>
      </c>
      <c r="J132" s="29">
        <f>Source!R163</f>
        <v>5197.21</v>
      </c>
      <c r="K132" s="27"/>
    </row>
    <row r="133" spans="1:22" ht="14.25" x14ac:dyDescent="0.2">
      <c r="A133" s="22"/>
      <c r="B133" s="23"/>
      <c r="C133" s="23" t="s">
        <v>376</v>
      </c>
      <c r="D133" s="24" t="s">
        <v>377</v>
      </c>
      <c r="E133" s="11">
        <f>Source!AT163</f>
        <v>70</v>
      </c>
      <c r="F133" s="26"/>
      <c r="G133" s="25"/>
      <c r="H133" s="11"/>
      <c r="I133" s="11"/>
      <c r="J133" s="27">
        <f>SUM(R128:R132)</f>
        <v>347.98</v>
      </c>
      <c r="K133" s="27"/>
    </row>
    <row r="134" spans="1:22" ht="14.25" x14ac:dyDescent="0.2">
      <c r="A134" s="22"/>
      <c r="B134" s="23"/>
      <c r="C134" s="23" t="s">
        <v>378</v>
      </c>
      <c r="D134" s="24" t="s">
        <v>377</v>
      </c>
      <c r="E134" s="11">
        <f>Source!AU163</f>
        <v>10</v>
      </c>
      <c r="F134" s="26"/>
      <c r="G134" s="25"/>
      <c r="H134" s="11"/>
      <c r="I134" s="11"/>
      <c r="J134" s="27">
        <f>SUM(T128:T133)</f>
        <v>49.71</v>
      </c>
      <c r="K134" s="27"/>
    </row>
    <row r="135" spans="1:22" ht="14.25" x14ac:dyDescent="0.2">
      <c r="A135" s="22"/>
      <c r="B135" s="23"/>
      <c r="C135" s="23" t="s">
        <v>379</v>
      </c>
      <c r="D135" s="24" t="s">
        <v>377</v>
      </c>
      <c r="E135" s="11">
        <f>108</f>
        <v>108</v>
      </c>
      <c r="F135" s="26"/>
      <c r="G135" s="25"/>
      <c r="H135" s="11"/>
      <c r="I135" s="11"/>
      <c r="J135" s="27">
        <f>SUM(V128:V134)</f>
        <v>5612.99</v>
      </c>
      <c r="K135" s="27"/>
    </row>
    <row r="136" spans="1:22" ht="14.25" x14ac:dyDescent="0.2">
      <c r="A136" s="22"/>
      <c r="B136" s="23"/>
      <c r="C136" s="23" t="s">
        <v>380</v>
      </c>
      <c r="D136" s="24" t="s">
        <v>381</v>
      </c>
      <c r="E136" s="11">
        <f>Source!AQ163</f>
        <v>1.21</v>
      </c>
      <c r="F136" s="26"/>
      <c r="G136" s="25" t="str">
        <f>Source!DI163</f>
        <v/>
      </c>
      <c r="H136" s="11">
        <f>Source!AV163</f>
        <v>1</v>
      </c>
      <c r="I136" s="11"/>
      <c r="J136" s="27"/>
      <c r="K136" s="27">
        <f>Source!U163</f>
        <v>2.8880279999999998</v>
      </c>
    </row>
    <row r="137" spans="1:22" ht="15" x14ac:dyDescent="0.25">
      <c r="A137" s="31"/>
      <c r="B137" s="31"/>
      <c r="C137" s="31"/>
      <c r="D137" s="31"/>
      <c r="E137" s="31"/>
      <c r="F137" s="31"/>
      <c r="G137" s="31"/>
      <c r="H137" s="31"/>
      <c r="I137" s="49">
        <f>J130+J131+J133+J134+J135</f>
        <v>21987.87</v>
      </c>
      <c r="J137" s="49"/>
      <c r="K137" s="32">
        <f>IF(Source!I163&lt;&gt;0, ROUND(I137/Source!I163, 2), 0)</f>
        <v>9212.2800000000007</v>
      </c>
      <c r="P137" s="30">
        <f>I137</f>
        <v>21987.87</v>
      </c>
    </row>
    <row r="138" spans="1:22" ht="42.75" x14ac:dyDescent="0.2">
      <c r="A138" s="22" t="str">
        <f>Source!E165</f>
        <v>12</v>
      </c>
      <c r="B138" s="23" t="str">
        <f>Source!F165</f>
        <v>2.49-3201-14-1/1</v>
      </c>
      <c r="C138" s="23" t="str">
        <f>Source!G165</f>
        <v>Разработка грунта вручную в траншеях глубиной до 2 м без креплений с откосами, группа грунтов 1-3</v>
      </c>
      <c r="D138" s="24" t="str">
        <f>Source!H165</f>
        <v>100 м3</v>
      </c>
      <c r="E138" s="39">
        <f>Source!I165</f>
        <v>0.26519999999999999</v>
      </c>
      <c r="F138" s="26"/>
      <c r="G138" s="25"/>
      <c r="H138" s="11"/>
      <c r="I138" s="11"/>
      <c r="J138" s="27"/>
      <c r="K138" s="27"/>
      <c r="Q138">
        <f>ROUND((Source!BZ165/100)*ROUND((Source!AF165*Source!AV165)*Source!I165, 2), 2)</f>
        <v>7416.74</v>
      </c>
      <c r="R138">
        <f>Source!X165</f>
        <v>7416.74</v>
      </c>
      <c r="S138">
        <f>ROUND((Source!CA165/100)*ROUND((Source!AF165*Source!AV165)*Source!I165, 2), 2)</f>
        <v>1059.53</v>
      </c>
      <c r="T138">
        <f>Source!Y165</f>
        <v>1059.53</v>
      </c>
      <c r="U138">
        <f>ROUND((175/100)*ROUND((Source!AE165*Source!AV165)*Source!I165, 2), 2)</f>
        <v>0</v>
      </c>
      <c r="V138">
        <f>ROUND((108/100)*ROUND(Source!CS165*Source!I165, 2), 2)</f>
        <v>0</v>
      </c>
    </row>
    <row r="139" spans="1:22" x14ac:dyDescent="0.2">
      <c r="C139" s="38" t="str">
        <f>"Объем: "&amp;Source!I165&amp;"=1020*"&amp;"0,26*"&amp;"0,1/"&amp;"100"</f>
        <v>Объем: 0,2652=1020*0,26*0,1/100</v>
      </c>
    </row>
    <row r="140" spans="1:22" ht="14.25" x14ac:dyDescent="0.2">
      <c r="A140" s="22"/>
      <c r="B140" s="23"/>
      <c r="C140" s="23" t="s">
        <v>373</v>
      </c>
      <c r="D140" s="24"/>
      <c r="E140" s="11"/>
      <c r="F140" s="26">
        <f>Source!AO165</f>
        <v>39952.26</v>
      </c>
      <c r="G140" s="25" t="str">
        <f>Source!DG165</f>
        <v/>
      </c>
      <c r="H140" s="11">
        <f>Source!AV165</f>
        <v>1</v>
      </c>
      <c r="I140" s="11">
        <f>IF(Source!BA165&lt;&gt; 0, Source!BA165, 1)</f>
        <v>1</v>
      </c>
      <c r="J140" s="27">
        <f>Source!S165</f>
        <v>10595.34</v>
      </c>
      <c r="K140" s="27"/>
    </row>
    <row r="141" spans="1:22" ht="14.25" x14ac:dyDescent="0.2">
      <c r="A141" s="22"/>
      <c r="B141" s="23"/>
      <c r="C141" s="23" t="s">
        <v>376</v>
      </c>
      <c r="D141" s="24" t="s">
        <v>377</v>
      </c>
      <c r="E141" s="11">
        <f>Source!AT165</f>
        <v>70</v>
      </c>
      <c r="F141" s="26"/>
      <c r="G141" s="25"/>
      <c r="H141" s="11"/>
      <c r="I141" s="11"/>
      <c r="J141" s="27">
        <f>SUM(R138:R140)</f>
        <v>7416.74</v>
      </c>
      <c r="K141" s="27"/>
    </row>
    <row r="142" spans="1:22" ht="14.25" x14ac:dyDescent="0.2">
      <c r="A142" s="22"/>
      <c r="B142" s="23"/>
      <c r="C142" s="23" t="s">
        <v>378</v>
      </c>
      <c r="D142" s="24" t="s">
        <v>377</v>
      </c>
      <c r="E142" s="11">
        <f>Source!AU165</f>
        <v>10</v>
      </c>
      <c r="F142" s="26"/>
      <c r="G142" s="25"/>
      <c r="H142" s="11"/>
      <c r="I142" s="11"/>
      <c r="J142" s="27">
        <f>SUM(T138:T141)</f>
        <v>1059.53</v>
      </c>
      <c r="K142" s="27"/>
    </row>
    <row r="143" spans="1:22" ht="14.25" x14ac:dyDescent="0.2">
      <c r="A143" s="22"/>
      <c r="B143" s="23"/>
      <c r="C143" s="23" t="s">
        <v>380</v>
      </c>
      <c r="D143" s="24" t="s">
        <v>381</v>
      </c>
      <c r="E143" s="11">
        <f>Source!AQ165</f>
        <v>221.6</v>
      </c>
      <c r="F143" s="26"/>
      <c r="G143" s="25" t="str">
        <f>Source!DI165</f>
        <v/>
      </c>
      <c r="H143" s="11">
        <f>Source!AV165</f>
        <v>1</v>
      </c>
      <c r="I143" s="11"/>
      <c r="J143" s="27"/>
      <c r="K143" s="27">
        <f>Source!U165</f>
        <v>58.768319999999996</v>
      </c>
    </row>
    <row r="144" spans="1:22" ht="15" x14ac:dyDescent="0.25">
      <c r="A144" s="31"/>
      <c r="B144" s="31"/>
      <c r="C144" s="31"/>
      <c r="D144" s="31"/>
      <c r="E144" s="31"/>
      <c r="F144" s="31"/>
      <c r="G144" s="31"/>
      <c r="H144" s="31"/>
      <c r="I144" s="49">
        <f>J140+J141+J142</f>
        <v>19071.61</v>
      </c>
      <c r="J144" s="49"/>
      <c r="K144" s="32">
        <f>IF(Source!I165&lt;&gt;0, ROUND(I144/Source!I165, 2), 0)</f>
        <v>71914.06</v>
      </c>
      <c r="P144" s="30">
        <f>I144</f>
        <v>19071.61</v>
      </c>
    </row>
    <row r="145" spans="1:22" ht="28.5" x14ac:dyDescent="0.2">
      <c r="A145" s="22" t="str">
        <f>Source!E167</f>
        <v>13</v>
      </c>
      <c r="B145" s="23" t="str">
        <f>Source!F167</f>
        <v>1.1-3101-6-1/1</v>
      </c>
      <c r="C145" s="23" t="str">
        <f>Source!G167</f>
        <v>Погрузка грунта вручную в автомобили-самосвалы с выгрузкой</v>
      </c>
      <c r="D145" s="24" t="str">
        <f>Source!H167</f>
        <v>100 м3</v>
      </c>
      <c r="E145" s="39">
        <f>Source!I167</f>
        <v>0.26519999999999999</v>
      </c>
      <c r="F145" s="26"/>
      <c r="G145" s="25"/>
      <c r="H145" s="11"/>
      <c r="I145" s="11"/>
      <c r="J145" s="27"/>
      <c r="K145" s="27"/>
      <c r="Q145">
        <f>ROUND((Source!BZ167/100)*ROUND((Source!AF167*Source!AV167)*Source!I167, 2), 2)</f>
        <v>1976.86</v>
      </c>
      <c r="R145">
        <f>Source!X167</f>
        <v>1976.86</v>
      </c>
      <c r="S145">
        <f>ROUND((Source!CA167/100)*ROUND((Source!AF167*Source!AV167)*Source!I167, 2), 2)</f>
        <v>282.41000000000003</v>
      </c>
      <c r="T145">
        <f>Source!Y167</f>
        <v>282.41000000000003</v>
      </c>
      <c r="U145">
        <f>ROUND((175/100)*ROUND((Source!AE167*Source!AV167)*Source!I167, 2), 2)</f>
        <v>0</v>
      </c>
      <c r="V145">
        <f>ROUND((108/100)*ROUND(Source!CS167*Source!I167, 2), 2)</f>
        <v>0</v>
      </c>
    </row>
    <row r="146" spans="1:22" x14ac:dyDescent="0.2">
      <c r="C146" s="38" t="str">
        <f>"Объем: "&amp;Source!I167&amp;"=1020*"&amp;"0,26*"&amp;"0,1/"&amp;"100"</f>
        <v>Объем: 0,2652=1020*0,26*0,1/100</v>
      </c>
    </row>
    <row r="147" spans="1:22" ht="14.25" x14ac:dyDescent="0.2">
      <c r="A147" s="22"/>
      <c r="B147" s="23"/>
      <c r="C147" s="23" t="s">
        <v>373</v>
      </c>
      <c r="D147" s="24"/>
      <c r="E147" s="11"/>
      <c r="F147" s="26">
        <f>Source!AO167</f>
        <v>10648.9</v>
      </c>
      <c r="G147" s="25" t="str">
        <f>Source!DG167</f>
        <v/>
      </c>
      <c r="H147" s="11">
        <f>Source!AV167</f>
        <v>1</v>
      </c>
      <c r="I147" s="11">
        <f>IF(Source!BA167&lt;&gt; 0, Source!BA167, 1)</f>
        <v>1</v>
      </c>
      <c r="J147" s="27">
        <f>Source!S167</f>
        <v>2824.09</v>
      </c>
      <c r="K147" s="27"/>
    </row>
    <row r="148" spans="1:22" ht="14.25" x14ac:dyDescent="0.2">
      <c r="A148" s="22"/>
      <c r="B148" s="23"/>
      <c r="C148" s="23" t="s">
        <v>376</v>
      </c>
      <c r="D148" s="24" t="s">
        <v>377</v>
      </c>
      <c r="E148" s="11">
        <f>Source!AT167</f>
        <v>70</v>
      </c>
      <c r="F148" s="26"/>
      <c r="G148" s="25"/>
      <c r="H148" s="11"/>
      <c r="I148" s="11"/>
      <c r="J148" s="27">
        <f>SUM(R145:R147)</f>
        <v>1976.86</v>
      </c>
      <c r="K148" s="27"/>
    </row>
    <row r="149" spans="1:22" ht="14.25" x14ac:dyDescent="0.2">
      <c r="A149" s="22"/>
      <c r="B149" s="23"/>
      <c r="C149" s="23" t="s">
        <v>378</v>
      </c>
      <c r="D149" s="24" t="s">
        <v>377</v>
      </c>
      <c r="E149" s="11">
        <f>Source!AU167</f>
        <v>10</v>
      </c>
      <c r="F149" s="26"/>
      <c r="G149" s="25"/>
      <c r="H149" s="11"/>
      <c r="I149" s="11"/>
      <c r="J149" s="27">
        <f>SUM(T145:T148)</f>
        <v>282.41000000000003</v>
      </c>
      <c r="K149" s="27"/>
    </row>
    <row r="150" spans="1:22" ht="14.25" x14ac:dyDescent="0.2">
      <c r="A150" s="22"/>
      <c r="B150" s="23"/>
      <c r="C150" s="23" t="s">
        <v>380</v>
      </c>
      <c r="D150" s="24" t="s">
        <v>381</v>
      </c>
      <c r="E150" s="11">
        <f>Source!AQ167</f>
        <v>83</v>
      </c>
      <c r="F150" s="26"/>
      <c r="G150" s="25" t="str">
        <f>Source!DI167</f>
        <v/>
      </c>
      <c r="H150" s="11">
        <f>Source!AV167</f>
        <v>1</v>
      </c>
      <c r="I150" s="11"/>
      <c r="J150" s="27"/>
      <c r="K150" s="27">
        <f>Source!U167</f>
        <v>22.011599999999998</v>
      </c>
    </row>
    <row r="151" spans="1:22" ht="15" x14ac:dyDescent="0.25">
      <c r="A151" s="31"/>
      <c r="B151" s="31"/>
      <c r="C151" s="31"/>
      <c r="D151" s="31"/>
      <c r="E151" s="31"/>
      <c r="F151" s="31"/>
      <c r="G151" s="31"/>
      <c r="H151" s="31"/>
      <c r="I151" s="49">
        <f>J147+J148+J149</f>
        <v>5083.3599999999997</v>
      </c>
      <c r="J151" s="49"/>
      <c r="K151" s="32">
        <f>IF(Source!I167&lt;&gt;0, ROUND(I151/Source!I167, 2), 0)</f>
        <v>19168.02</v>
      </c>
      <c r="P151" s="30">
        <f>I151</f>
        <v>5083.3599999999997</v>
      </c>
    </row>
    <row r="152" spans="1:22" ht="42.75" x14ac:dyDescent="0.2">
      <c r="A152" s="22" t="str">
        <f>Source!E169</f>
        <v>14</v>
      </c>
      <c r="B152" s="23" t="str">
        <f>Source!F169</f>
        <v>2.49-3401-1-1/1</v>
      </c>
      <c r="C152" s="23" t="str">
        <f>Source!G169</f>
        <v>Перевозка грунта автосамосвалами грузоподъемностью до 10 т на расстояние 1 км</v>
      </c>
      <c r="D152" s="24" t="str">
        <f>Source!H169</f>
        <v>м3</v>
      </c>
      <c r="E152" s="39">
        <f>Source!I169</f>
        <v>265.2</v>
      </c>
      <c r="F152" s="26"/>
      <c r="G152" s="25"/>
      <c r="H152" s="11"/>
      <c r="I152" s="11"/>
      <c r="J152" s="27"/>
      <c r="K152" s="27"/>
      <c r="Q152">
        <f>ROUND((Source!BZ169/100)*ROUND((Source!AF169*Source!AV169)*Source!I169, 2), 2)</f>
        <v>0</v>
      </c>
      <c r="R152">
        <f>Source!X169</f>
        <v>0</v>
      </c>
      <c r="S152">
        <f>ROUND((Source!CA169/100)*ROUND((Source!AF169*Source!AV169)*Source!I169, 2), 2)</f>
        <v>0</v>
      </c>
      <c r="T152">
        <f>Source!Y169</f>
        <v>0</v>
      </c>
      <c r="U152">
        <f>ROUND((175/100)*ROUND((Source!AE169*Source!AV169)*Source!I169, 2), 2)</f>
        <v>14025.1</v>
      </c>
      <c r="V152">
        <f>ROUND((108/100)*ROUND(Source!CS169*Source!I169, 2), 2)</f>
        <v>8655.49</v>
      </c>
    </row>
    <row r="153" spans="1:22" x14ac:dyDescent="0.2">
      <c r="C153" s="38" t="str">
        <f>"Объем: "&amp;Source!I169&amp;"=1020*"&amp;"0,26"</f>
        <v>Объем: 265,2=1020*0,26</v>
      </c>
    </row>
    <row r="154" spans="1:22" ht="14.25" x14ac:dyDescent="0.2">
      <c r="A154" s="22"/>
      <c r="B154" s="23"/>
      <c r="C154" s="23" t="s">
        <v>374</v>
      </c>
      <c r="D154" s="24"/>
      <c r="E154" s="11"/>
      <c r="F154" s="26">
        <f>Source!AM169</f>
        <v>51.67</v>
      </c>
      <c r="G154" s="25" t="str">
        <f>Source!DE169</f>
        <v/>
      </c>
      <c r="H154" s="11">
        <f>Source!AV169</f>
        <v>1</v>
      </c>
      <c r="I154" s="11">
        <f>IF(Source!BB169&lt;&gt; 0, Source!BB169, 1)</f>
        <v>1</v>
      </c>
      <c r="J154" s="27">
        <f>Source!Q169</f>
        <v>13702.88</v>
      </c>
      <c r="K154" s="27"/>
    </row>
    <row r="155" spans="1:22" ht="14.25" x14ac:dyDescent="0.2">
      <c r="A155" s="22"/>
      <c r="B155" s="23"/>
      <c r="C155" s="23" t="s">
        <v>375</v>
      </c>
      <c r="D155" s="24"/>
      <c r="E155" s="11"/>
      <c r="F155" s="26">
        <f>Source!AN169</f>
        <v>30.22</v>
      </c>
      <c r="G155" s="25" t="str">
        <f>Source!DF169</f>
        <v/>
      </c>
      <c r="H155" s="11">
        <f>Source!AV169</f>
        <v>1</v>
      </c>
      <c r="I155" s="11">
        <f>IF(Source!BS169&lt;&gt; 0, Source!BS169, 1)</f>
        <v>1</v>
      </c>
      <c r="J155" s="29">
        <f>Source!R169</f>
        <v>8014.34</v>
      </c>
      <c r="K155" s="27"/>
    </row>
    <row r="156" spans="1:22" ht="15" x14ac:dyDescent="0.25">
      <c r="A156" s="31"/>
      <c r="B156" s="31"/>
      <c r="C156" s="31"/>
      <c r="D156" s="31"/>
      <c r="E156" s="31"/>
      <c r="F156" s="31"/>
      <c r="G156" s="31"/>
      <c r="H156" s="31"/>
      <c r="I156" s="49">
        <f>J154</f>
        <v>13702.88</v>
      </c>
      <c r="J156" s="49"/>
      <c r="K156" s="32">
        <f>IF(Source!I169&lt;&gt;0, ROUND(I156/Source!I169, 2), 0)</f>
        <v>51.67</v>
      </c>
      <c r="P156" s="30">
        <f>I156</f>
        <v>13702.88</v>
      </c>
    </row>
    <row r="157" spans="1:22" ht="57" x14ac:dyDescent="0.2">
      <c r="A157" s="22" t="str">
        <f>Source!E171</f>
        <v>15</v>
      </c>
      <c r="B157" s="23" t="str">
        <f>Source!F171</f>
        <v>2.49-3401-1-2/1</v>
      </c>
      <c r="C157" s="23" t="str">
        <f>Source!G171</f>
        <v>Перевозка грунта автосамосвалами грузоподъемностью до 10 т - добавляется на каждый последующий 1 км до 100 км (к поз. 49-3401-1-1)</v>
      </c>
      <c r="D157" s="24" t="str">
        <f>Source!H171</f>
        <v>м3</v>
      </c>
      <c r="E157" s="39">
        <f>Source!I171</f>
        <v>265.2</v>
      </c>
      <c r="F157" s="26"/>
      <c r="G157" s="25"/>
      <c r="H157" s="11"/>
      <c r="I157" s="11"/>
      <c r="J157" s="27"/>
      <c r="K157" s="27"/>
      <c r="Q157">
        <f>ROUND((Source!BZ171/100)*ROUND((Source!AF171*Source!AV171)*Source!I171, 2), 2)</f>
        <v>0</v>
      </c>
      <c r="R157">
        <f>Source!X171</f>
        <v>0</v>
      </c>
      <c r="S157">
        <f>ROUND((Source!CA171/100)*ROUND((Source!AF171*Source!AV171)*Source!I171, 2), 2)</f>
        <v>0</v>
      </c>
      <c r="T157">
        <f>Source!Y171</f>
        <v>0</v>
      </c>
      <c r="U157">
        <f>ROUND((175/100)*ROUND((Source!AE171*Source!AV171)*Source!I171, 2), 2)</f>
        <v>180999</v>
      </c>
      <c r="V157">
        <f>ROUND((108/100)*ROUND(Source!CS171*Source!I171, 2), 2)</f>
        <v>111702.24</v>
      </c>
    </row>
    <row r="158" spans="1:22" ht="14.25" x14ac:dyDescent="0.2">
      <c r="A158" s="22"/>
      <c r="B158" s="23"/>
      <c r="C158" s="23" t="s">
        <v>374</v>
      </c>
      <c r="D158" s="24"/>
      <c r="E158" s="11"/>
      <c r="F158" s="26">
        <f>Source!AM171</f>
        <v>16.670000000000002</v>
      </c>
      <c r="G158" s="25" t="str">
        <f>Source!DE171</f>
        <v>)*40</v>
      </c>
      <c r="H158" s="11">
        <f>Source!AV171</f>
        <v>1</v>
      </c>
      <c r="I158" s="11">
        <f>IF(Source!BB171&lt;&gt; 0, Source!BB171, 1)</f>
        <v>1</v>
      </c>
      <c r="J158" s="27">
        <f>Source!Q171</f>
        <v>176835.36</v>
      </c>
      <c r="K158" s="27"/>
    </row>
    <row r="159" spans="1:22" ht="14.25" x14ac:dyDescent="0.2">
      <c r="A159" s="22"/>
      <c r="B159" s="23"/>
      <c r="C159" s="23" t="s">
        <v>375</v>
      </c>
      <c r="D159" s="24"/>
      <c r="E159" s="11"/>
      <c r="F159" s="26">
        <f>Source!AN171</f>
        <v>9.75</v>
      </c>
      <c r="G159" s="25" t="str">
        <f>Source!DF171</f>
        <v>)*40</v>
      </c>
      <c r="H159" s="11">
        <f>Source!AV171</f>
        <v>1</v>
      </c>
      <c r="I159" s="11">
        <f>IF(Source!BS171&lt;&gt; 0, Source!BS171, 1)</f>
        <v>1</v>
      </c>
      <c r="J159" s="29">
        <f>Source!R171</f>
        <v>103428</v>
      </c>
      <c r="K159" s="27"/>
    </row>
    <row r="160" spans="1:22" ht="15" x14ac:dyDescent="0.25">
      <c r="A160" s="31"/>
      <c r="B160" s="31"/>
      <c r="C160" s="31"/>
      <c r="D160" s="31"/>
      <c r="E160" s="31"/>
      <c r="F160" s="31"/>
      <c r="G160" s="31"/>
      <c r="H160" s="31"/>
      <c r="I160" s="49">
        <f>J158</f>
        <v>176835.36</v>
      </c>
      <c r="J160" s="49"/>
      <c r="K160" s="32">
        <f>IF(Source!I171&lt;&gt;0, ROUND(I160/Source!I171, 2), 0)</f>
        <v>666.8</v>
      </c>
      <c r="P160" s="30">
        <f>I160</f>
        <v>176835.36</v>
      </c>
    </row>
    <row r="161" spans="1:22" ht="71.25" x14ac:dyDescent="0.2">
      <c r="A161" s="22" t="str">
        <f>Source!E173</f>
        <v>16</v>
      </c>
      <c r="B161" s="23" t="str">
        <f>Source!F173</f>
        <v>21.25-0-2</v>
      </c>
      <c r="C161" s="37" t="str">
        <f>Source!G173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D161" s="24" t="str">
        <f>Source!H173</f>
        <v>т</v>
      </c>
      <c r="E161" s="11">
        <f>Source!I173</f>
        <v>371.28</v>
      </c>
      <c r="F161" s="26">
        <f>Source!AL173</f>
        <v>153.63999999999999</v>
      </c>
      <c r="G161" s="25" t="str">
        <f>Source!DD173</f>
        <v/>
      </c>
      <c r="H161" s="11">
        <f>Source!AW173</f>
        <v>1</v>
      </c>
      <c r="I161" s="11">
        <f>IF(Source!BC173&lt;&gt; 0, Source!BC173, 1)</f>
        <v>1</v>
      </c>
      <c r="J161" s="27">
        <f>Source!P173</f>
        <v>57043.46</v>
      </c>
      <c r="K161" s="27"/>
      <c r="Q161">
        <f>ROUND((Source!BZ173/100)*ROUND((Source!AF173*Source!AV173)*Source!I173, 2), 2)</f>
        <v>0</v>
      </c>
      <c r="R161">
        <f>Source!X173</f>
        <v>0</v>
      </c>
      <c r="S161">
        <f>ROUND((Source!CA173/100)*ROUND((Source!AF173*Source!AV173)*Source!I173, 2), 2)</f>
        <v>0</v>
      </c>
      <c r="T161">
        <f>Source!Y173</f>
        <v>0</v>
      </c>
      <c r="U161">
        <f>ROUND((175/100)*ROUND((Source!AE173*Source!AV173)*Source!I173, 2), 2)</f>
        <v>0</v>
      </c>
      <c r="V161">
        <f>ROUND((108/100)*ROUND(Source!CS173*Source!I173, 2), 2)</f>
        <v>0</v>
      </c>
    </row>
    <row r="162" spans="1:22" x14ac:dyDescent="0.2">
      <c r="C162" s="28" t="str">
        <f>"Объем: "&amp;Source!I173&amp;"=265,2*"&amp;"1,4"</f>
        <v>Объем: 371,28=265,2*1,4</v>
      </c>
    </row>
    <row r="163" spans="1:22" ht="15" x14ac:dyDescent="0.25">
      <c r="A163" s="31"/>
      <c r="B163" s="31"/>
      <c r="C163" s="31"/>
      <c r="D163" s="31"/>
      <c r="E163" s="31"/>
      <c r="F163" s="31"/>
      <c r="G163" s="31"/>
      <c r="H163" s="31"/>
      <c r="I163" s="49">
        <f>J161</f>
        <v>57043.46</v>
      </c>
      <c r="J163" s="49"/>
      <c r="K163" s="32">
        <f>IF(Source!I173&lt;&gt;0, ROUND(I163/Source!I173, 2), 0)</f>
        <v>153.63999999999999</v>
      </c>
      <c r="P163" s="30">
        <f>I163</f>
        <v>57043.46</v>
      </c>
    </row>
    <row r="164" spans="1:22" ht="42.75" x14ac:dyDescent="0.2">
      <c r="A164" s="22" t="str">
        <f>Source!E175</f>
        <v>17</v>
      </c>
      <c r="B164" s="23" t="str">
        <f>Source!F175</f>
        <v>2.1-3303-1-1/1</v>
      </c>
      <c r="C164" s="23" t="str">
        <f>Source!G175</f>
        <v>Устройство подстилающих и выравнивающих слоев оснований из песка</v>
      </c>
      <c r="D164" s="24" t="str">
        <f>Source!H175</f>
        <v>100 м3</v>
      </c>
      <c r="E164" s="11">
        <f>Source!I175</f>
        <v>1.02</v>
      </c>
      <c r="F164" s="26"/>
      <c r="G164" s="25"/>
      <c r="H164" s="11"/>
      <c r="I164" s="11"/>
      <c r="J164" s="27"/>
      <c r="K164" s="27"/>
      <c r="Q164">
        <f>ROUND((Source!BZ175/100)*ROUND((Source!AF175*Source!AV175)*Source!I175, 2), 2)</f>
        <v>2107.6</v>
      </c>
      <c r="R164">
        <f>Source!X175</f>
        <v>2107.6</v>
      </c>
      <c r="S164">
        <f>ROUND((Source!CA175/100)*ROUND((Source!AF175*Source!AV175)*Source!I175, 2), 2)</f>
        <v>301.08999999999997</v>
      </c>
      <c r="T164">
        <f>Source!Y175</f>
        <v>301.08999999999997</v>
      </c>
      <c r="U164">
        <f>ROUND((175/100)*ROUND((Source!AE175*Source!AV175)*Source!I175, 2), 2)</f>
        <v>5966.78</v>
      </c>
      <c r="V164">
        <f>ROUND((108/100)*ROUND(Source!CS175*Source!I175, 2), 2)</f>
        <v>3682.36</v>
      </c>
    </row>
    <row r="165" spans="1:22" x14ac:dyDescent="0.2">
      <c r="C165" s="28" t="str">
        <f>"Объем: "&amp;Source!I175&amp;"=1020*"&amp;"0,1/"&amp;"100"</f>
        <v>Объем: 1,02=1020*0,1/100</v>
      </c>
    </row>
    <row r="166" spans="1:22" ht="14.25" x14ac:dyDescent="0.2">
      <c r="A166" s="22"/>
      <c r="B166" s="23"/>
      <c r="C166" s="23" t="s">
        <v>373</v>
      </c>
      <c r="D166" s="24"/>
      <c r="E166" s="11"/>
      <c r="F166" s="26">
        <f>Source!AO175</f>
        <v>2951.82</v>
      </c>
      <c r="G166" s="25" t="str">
        <f>Source!DG175</f>
        <v/>
      </c>
      <c r="H166" s="11">
        <f>Source!AV175</f>
        <v>1</v>
      </c>
      <c r="I166" s="11">
        <f>IF(Source!BA175&lt;&gt; 0, Source!BA175, 1)</f>
        <v>1</v>
      </c>
      <c r="J166" s="27">
        <f>Source!S175</f>
        <v>3010.86</v>
      </c>
      <c r="K166" s="27"/>
    </row>
    <row r="167" spans="1:22" ht="14.25" x14ac:dyDescent="0.2">
      <c r="A167" s="22"/>
      <c r="B167" s="23"/>
      <c r="C167" s="23" t="s">
        <v>374</v>
      </c>
      <c r="D167" s="24"/>
      <c r="E167" s="11"/>
      <c r="F167" s="26">
        <f>Source!AM175</f>
        <v>8265.0300000000007</v>
      </c>
      <c r="G167" s="25" t="str">
        <f>Source!DE175</f>
        <v/>
      </c>
      <c r="H167" s="11">
        <f>Source!AV175</f>
        <v>1</v>
      </c>
      <c r="I167" s="11">
        <f>IF(Source!BB175&lt;&gt; 0, Source!BB175, 1)</f>
        <v>1</v>
      </c>
      <c r="J167" s="27">
        <f>Source!Q175</f>
        <v>8430.33</v>
      </c>
      <c r="K167" s="27"/>
    </row>
    <row r="168" spans="1:22" ht="14.25" x14ac:dyDescent="0.2">
      <c r="A168" s="22"/>
      <c r="B168" s="23"/>
      <c r="C168" s="23" t="s">
        <v>375</v>
      </c>
      <c r="D168" s="24"/>
      <c r="E168" s="11"/>
      <c r="F168" s="26">
        <f>Source!AN175</f>
        <v>3342.74</v>
      </c>
      <c r="G168" s="25" t="str">
        <f>Source!DF175</f>
        <v/>
      </c>
      <c r="H168" s="11">
        <f>Source!AV175</f>
        <v>1</v>
      </c>
      <c r="I168" s="11">
        <f>IF(Source!BS175&lt;&gt; 0, Source!BS175, 1)</f>
        <v>1</v>
      </c>
      <c r="J168" s="29">
        <f>Source!R175</f>
        <v>3409.59</v>
      </c>
      <c r="K168" s="27"/>
    </row>
    <row r="169" spans="1:22" ht="14.25" x14ac:dyDescent="0.2">
      <c r="A169" s="22"/>
      <c r="B169" s="23"/>
      <c r="C169" s="23" t="s">
        <v>382</v>
      </c>
      <c r="D169" s="24"/>
      <c r="E169" s="11"/>
      <c r="F169" s="26">
        <f>Source!AL175</f>
        <v>65154.45</v>
      </c>
      <c r="G169" s="25" t="str">
        <f>Source!DD175</f>
        <v/>
      </c>
      <c r="H169" s="11">
        <f>Source!AW175</f>
        <v>1</v>
      </c>
      <c r="I169" s="11">
        <f>IF(Source!BC175&lt;&gt; 0, Source!BC175, 1)</f>
        <v>1</v>
      </c>
      <c r="J169" s="27">
        <f>Source!P175</f>
        <v>66457.539999999994</v>
      </c>
      <c r="K169" s="27"/>
    </row>
    <row r="170" spans="1:22" ht="14.25" x14ac:dyDescent="0.2">
      <c r="A170" s="22"/>
      <c r="B170" s="23"/>
      <c r="C170" s="23" t="s">
        <v>376</v>
      </c>
      <c r="D170" s="24" t="s">
        <v>377</v>
      </c>
      <c r="E170" s="11">
        <f>Source!AT175</f>
        <v>70</v>
      </c>
      <c r="F170" s="26"/>
      <c r="G170" s="25"/>
      <c r="H170" s="11"/>
      <c r="I170" s="11"/>
      <c r="J170" s="27">
        <f>SUM(R164:R169)</f>
        <v>2107.6</v>
      </c>
      <c r="K170" s="27"/>
    </row>
    <row r="171" spans="1:22" ht="14.25" x14ac:dyDescent="0.2">
      <c r="A171" s="22"/>
      <c r="B171" s="23"/>
      <c r="C171" s="23" t="s">
        <v>378</v>
      </c>
      <c r="D171" s="24" t="s">
        <v>377</v>
      </c>
      <c r="E171" s="11">
        <f>Source!AU175</f>
        <v>10</v>
      </c>
      <c r="F171" s="26"/>
      <c r="G171" s="25"/>
      <c r="H171" s="11"/>
      <c r="I171" s="11"/>
      <c r="J171" s="27">
        <f>SUM(T164:T170)</f>
        <v>301.08999999999997</v>
      </c>
      <c r="K171" s="27"/>
    </row>
    <row r="172" spans="1:22" ht="14.25" x14ac:dyDescent="0.2">
      <c r="A172" s="22"/>
      <c r="B172" s="23"/>
      <c r="C172" s="23" t="s">
        <v>379</v>
      </c>
      <c r="D172" s="24" t="s">
        <v>377</v>
      </c>
      <c r="E172" s="11">
        <f>108</f>
        <v>108</v>
      </c>
      <c r="F172" s="26"/>
      <c r="G172" s="25"/>
      <c r="H172" s="11"/>
      <c r="I172" s="11"/>
      <c r="J172" s="27">
        <f>SUM(V164:V171)</f>
        <v>3682.36</v>
      </c>
      <c r="K172" s="27"/>
    </row>
    <row r="173" spans="1:22" ht="14.25" x14ac:dyDescent="0.2">
      <c r="A173" s="22"/>
      <c r="B173" s="23"/>
      <c r="C173" s="23" t="s">
        <v>380</v>
      </c>
      <c r="D173" s="24" t="s">
        <v>381</v>
      </c>
      <c r="E173" s="11">
        <f>Source!AQ175</f>
        <v>16.559999999999999</v>
      </c>
      <c r="F173" s="26"/>
      <c r="G173" s="25" t="str">
        <f>Source!DI175</f>
        <v/>
      </c>
      <c r="H173" s="11">
        <f>Source!AV175</f>
        <v>1</v>
      </c>
      <c r="I173" s="11"/>
      <c r="J173" s="27"/>
      <c r="K173" s="27">
        <f>Source!U175</f>
        <v>16.891199999999998</v>
      </c>
    </row>
    <row r="174" spans="1:22" ht="15" x14ac:dyDescent="0.25">
      <c r="A174" s="31"/>
      <c r="B174" s="31"/>
      <c r="C174" s="31"/>
      <c r="D174" s="31"/>
      <c r="E174" s="31"/>
      <c r="F174" s="31"/>
      <c r="G174" s="31"/>
      <c r="H174" s="31"/>
      <c r="I174" s="49">
        <f>J166+J167+J169+J170+J171+J172</f>
        <v>83989.78</v>
      </c>
      <c r="J174" s="49"/>
      <c r="K174" s="32">
        <f>IF(Source!I175&lt;&gt;0, ROUND(I174/Source!I175, 2), 0)</f>
        <v>82342.92</v>
      </c>
      <c r="P174" s="30">
        <f>I174</f>
        <v>83989.78</v>
      </c>
    </row>
    <row r="175" spans="1:22" ht="42.75" x14ac:dyDescent="0.2">
      <c r="A175" s="22" t="str">
        <f>Source!E177</f>
        <v>18</v>
      </c>
      <c r="B175" s="23" t="str">
        <f>Source!F177</f>
        <v>2.1-3303-1-2/1</v>
      </c>
      <c r="C175" s="23" t="str">
        <f>Source!G177</f>
        <v>Устройство подстилающих и выравнивающих слоев оснований из щебня</v>
      </c>
      <c r="D175" s="24" t="str">
        <f>Source!H177</f>
        <v>100 м3</v>
      </c>
      <c r="E175" s="11">
        <f>Source!I177</f>
        <v>1.02</v>
      </c>
      <c r="F175" s="26"/>
      <c r="G175" s="25"/>
      <c r="H175" s="11"/>
      <c r="I175" s="11"/>
      <c r="J175" s="27"/>
      <c r="K175" s="27"/>
      <c r="Q175">
        <f>ROUND((Source!BZ177/100)*ROUND((Source!AF177*Source!AV177)*Source!I177, 2), 2)</f>
        <v>3161.4</v>
      </c>
      <c r="R175">
        <f>Source!X177</f>
        <v>3161.4</v>
      </c>
      <c r="S175">
        <f>ROUND((Source!CA177/100)*ROUND((Source!AF177*Source!AV177)*Source!I177, 2), 2)</f>
        <v>451.63</v>
      </c>
      <c r="T175">
        <f>Source!Y177</f>
        <v>451.63</v>
      </c>
      <c r="U175">
        <f>ROUND((175/100)*ROUND((Source!AE177*Source!AV177)*Source!I177, 2), 2)</f>
        <v>36038.080000000002</v>
      </c>
      <c r="V175">
        <f>ROUND((108/100)*ROUND(Source!CS177*Source!I177, 2), 2)</f>
        <v>22240.65</v>
      </c>
    </row>
    <row r="176" spans="1:22" x14ac:dyDescent="0.2">
      <c r="C176" s="28" t="str">
        <f>"Объем: "&amp;Source!I177&amp;"=1020*"&amp;"0,1/"&amp;"100"</f>
        <v>Объем: 1,02=1020*0,1/100</v>
      </c>
    </row>
    <row r="177" spans="1:22" ht="14.25" x14ac:dyDescent="0.2">
      <c r="A177" s="22"/>
      <c r="B177" s="23"/>
      <c r="C177" s="23" t="s">
        <v>373</v>
      </c>
      <c r="D177" s="24"/>
      <c r="E177" s="11"/>
      <c r="F177" s="26">
        <f>Source!AO177</f>
        <v>4427.7299999999996</v>
      </c>
      <c r="G177" s="25" t="str">
        <f>Source!DG177</f>
        <v/>
      </c>
      <c r="H177" s="11">
        <f>Source!AV177</f>
        <v>1</v>
      </c>
      <c r="I177" s="11">
        <f>IF(Source!BA177&lt;&gt; 0, Source!BA177, 1)</f>
        <v>1</v>
      </c>
      <c r="J177" s="27">
        <f>Source!S177</f>
        <v>4516.28</v>
      </c>
      <c r="K177" s="27"/>
    </row>
    <row r="178" spans="1:22" ht="14.25" x14ac:dyDescent="0.2">
      <c r="A178" s="22"/>
      <c r="B178" s="23"/>
      <c r="C178" s="23" t="s">
        <v>374</v>
      </c>
      <c r="D178" s="24"/>
      <c r="E178" s="11"/>
      <c r="F178" s="26">
        <f>Source!AM177</f>
        <v>51353.4</v>
      </c>
      <c r="G178" s="25" t="str">
        <f>Source!DE177</f>
        <v/>
      </c>
      <c r="H178" s="11">
        <f>Source!AV177</f>
        <v>1</v>
      </c>
      <c r="I178" s="11">
        <f>IF(Source!BB177&lt;&gt; 0, Source!BB177, 1)</f>
        <v>1</v>
      </c>
      <c r="J178" s="27">
        <f>Source!Q177</f>
        <v>52380.47</v>
      </c>
      <c r="K178" s="27"/>
    </row>
    <row r="179" spans="1:22" ht="14.25" x14ac:dyDescent="0.2">
      <c r="A179" s="22"/>
      <c r="B179" s="23"/>
      <c r="C179" s="23" t="s">
        <v>375</v>
      </c>
      <c r="D179" s="24"/>
      <c r="E179" s="11"/>
      <c r="F179" s="26">
        <f>Source!AN177</f>
        <v>20189.400000000001</v>
      </c>
      <c r="G179" s="25" t="str">
        <f>Source!DF177</f>
        <v/>
      </c>
      <c r="H179" s="11">
        <f>Source!AV177</f>
        <v>1</v>
      </c>
      <c r="I179" s="11">
        <f>IF(Source!BS177&lt;&gt; 0, Source!BS177, 1)</f>
        <v>1</v>
      </c>
      <c r="J179" s="29">
        <f>Source!R177</f>
        <v>20593.189999999999</v>
      </c>
      <c r="K179" s="27"/>
    </row>
    <row r="180" spans="1:22" ht="14.25" x14ac:dyDescent="0.2">
      <c r="A180" s="22"/>
      <c r="B180" s="23"/>
      <c r="C180" s="23" t="s">
        <v>382</v>
      </c>
      <c r="D180" s="24"/>
      <c r="E180" s="11"/>
      <c r="F180" s="26">
        <f>Source!AL177</f>
        <v>227826.13</v>
      </c>
      <c r="G180" s="25" t="str">
        <f>Source!DD177</f>
        <v/>
      </c>
      <c r="H180" s="11">
        <f>Source!AW177</f>
        <v>1</v>
      </c>
      <c r="I180" s="11">
        <f>IF(Source!BC177&lt;&gt; 0, Source!BC177, 1)</f>
        <v>1</v>
      </c>
      <c r="J180" s="27">
        <f>Source!P177</f>
        <v>232382.65</v>
      </c>
      <c r="K180" s="27"/>
    </row>
    <row r="181" spans="1:22" ht="14.25" x14ac:dyDescent="0.2">
      <c r="A181" s="22"/>
      <c r="B181" s="23"/>
      <c r="C181" s="23" t="s">
        <v>376</v>
      </c>
      <c r="D181" s="24" t="s">
        <v>377</v>
      </c>
      <c r="E181" s="11">
        <f>Source!AT177</f>
        <v>70</v>
      </c>
      <c r="F181" s="26"/>
      <c r="G181" s="25"/>
      <c r="H181" s="11"/>
      <c r="I181" s="11"/>
      <c r="J181" s="27">
        <f>SUM(R175:R180)</f>
        <v>3161.4</v>
      </c>
      <c r="K181" s="27"/>
    </row>
    <row r="182" spans="1:22" ht="14.25" x14ac:dyDescent="0.2">
      <c r="A182" s="22"/>
      <c r="B182" s="23"/>
      <c r="C182" s="23" t="s">
        <v>378</v>
      </c>
      <c r="D182" s="24" t="s">
        <v>377</v>
      </c>
      <c r="E182" s="11">
        <f>Source!AU177</f>
        <v>10</v>
      </c>
      <c r="F182" s="26"/>
      <c r="G182" s="25"/>
      <c r="H182" s="11"/>
      <c r="I182" s="11"/>
      <c r="J182" s="27">
        <f>SUM(T175:T181)</f>
        <v>451.63</v>
      </c>
      <c r="K182" s="27"/>
    </row>
    <row r="183" spans="1:22" ht="14.25" x14ac:dyDescent="0.2">
      <c r="A183" s="22"/>
      <c r="B183" s="23"/>
      <c r="C183" s="23" t="s">
        <v>379</v>
      </c>
      <c r="D183" s="24" t="s">
        <v>377</v>
      </c>
      <c r="E183" s="11">
        <f>108</f>
        <v>108</v>
      </c>
      <c r="F183" s="26"/>
      <c r="G183" s="25"/>
      <c r="H183" s="11"/>
      <c r="I183" s="11"/>
      <c r="J183" s="27">
        <f>SUM(V175:V182)</f>
        <v>22240.65</v>
      </c>
      <c r="K183" s="27"/>
    </row>
    <row r="184" spans="1:22" ht="14.25" x14ac:dyDescent="0.2">
      <c r="A184" s="22"/>
      <c r="B184" s="23"/>
      <c r="C184" s="23" t="s">
        <v>380</v>
      </c>
      <c r="D184" s="24" t="s">
        <v>381</v>
      </c>
      <c r="E184" s="11">
        <f>Source!AQ177</f>
        <v>24.84</v>
      </c>
      <c r="F184" s="26"/>
      <c r="G184" s="25" t="str">
        <f>Source!DI177</f>
        <v/>
      </c>
      <c r="H184" s="11">
        <f>Source!AV177</f>
        <v>1</v>
      </c>
      <c r="I184" s="11"/>
      <c r="J184" s="27"/>
      <c r="K184" s="27">
        <f>Source!U177</f>
        <v>25.3368</v>
      </c>
    </row>
    <row r="185" spans="1:22" ht="15" x14ac:dyDescent="0.25">
      <c r="A185" s="31"/>
      <c r="B185" s="31"/>
      <c r="C185" s="31"/>
      <c r="D185" s="31"/>
      <c r="E185" s="31"/>
      <c r="F185" s="31"/>
      <c r="G185" s="31"/>
      <c r="H185" s="31"/>
      <c r="I185" s="49">
        <f>J177+J178+J180+J181+J182+J183</f>
        <v>315133.08000000007</v>
      </c>
      <c r="J185" s="49"/>
      <c r="K185" s="32">
        <f>IF(Source!I177&lt;&gt;0, ROUND(I185/Source!I177, 2), 0)</f>
        <v>308954</v>
      </c>
      <c r="P185" s="30">
        <f>I185</f>
        <v>315133.08000000007</v>
      </c>
    </row>
    <row r="186" spans="1:22" ht="42.75" x14ac:dyDescent="0.2">
      <c r="A186" s="22" t="str">
        <f>Source!E179</f>
        <v>19</v>
      </c>
      <c r="B186" s="23" t="str">
        <f>Source!F179</f>
        <v>2.1-3103-18-1/1</v>
      </c>
      <c r="C186" s="23" t="str">
        <f>Source!G179</f>
        <v>Устройство покрытий из асфальтобетонных смесей вручную, толщина 4 см</v>
      </c>
      <c r="D186" s="24" t="str">
        <f>Source!H179</f>
        <v>100 м2</v>
      </c>
      <c r="E186" s="11">
        <f>Source!I179</f>
        <v>10.199999999999999</v>
      </c>
      <c r="F186" s="26"/>
      <c r="G186" s="25"/>
      <c r="H186" s="11"/>
      <c r="I186" s="11"/>
      <c r="J186" s="27"/>
      <c r="K186" s="27"/>
      <c r="Q186">
        <f>ROUND((Source!BZ179/100)*ROUND((Source!AF179*Source!AV179)*Source!I179, 2), 2)</f>
        <v>21098.7</v>
      </c>
      <c r="R186">
        <f>Source!X179</f>
        <v>21098.7</v>
      </c>
      <c r="S186">
        <f>ROUND((Source!CA179/100)*ROUND((Source!AF179*Source!AV179)*Source!I179, 2), 2)</f>
        <v>3014.1</v>
      </c>
      <c r="T186">
        <f>Source!Y179</f>
        <v>3014.1</v>
      </c>
      <c r="U186">
        <f>ROUND((175/100)*ROUND((Source!AE179*Source!AV179)*Source!I179, 2), 2)</f>
        <v>16648.52</v>
      </c>
      <c r="V186">
        <f>ROUND((108/100)*ROUND(Source!CS179*Source!I179, 2), 2)</f>
        <v>10274.52</v>
      </c>
    </row>
    <row r="187" spans="1:22" x14ac:dyDescent="0.2">
      <c r="C187" s="28" t="str">
        <f>"Объем: "&amp;Source!I179&amp;"=1020/"&amp;"100"</f>
        <v>Объем: 10,2=1020/100</v>
      </c>
    </row>
    <row r="188" spans="1:22" ht="14.25" x14ac:dyDescent="0.2">
      <c r="A188" s="22"/>
      <c r="B188" s="23"/>
      <c r="C188" s="23" t="s">
        <v>373</v>
      </c>
      <c r="D188" s="24"/>
      <c r="E188" s="11"/>
      <c r="F188" s="26">
        <f>Source!AO179</f>
        <v>2955</v>
      </c>
      <c r="G188" s="25" t="str">
        <f>Source!DG179</f>
        <v/>
      </c>
      <c r="H188" s="11">
        <f>Source!AV179</f>
        <v>1</v>
      </c>
      <c r="I188" s="11">
        <f>IF(Source!BA179&lt;&gt; 0, Source!BA179, 1)</f>
        <v>1</v>
      </c>
      <c r="J188" s="27">
        <f>Source!S179</f>
        <v>30141</v>
      </c>
      <c r="K188" s="27"/>
    </row>
    <row r="189" spans="1:22" ht="14.25" x14ac:dyDescent="0.2">
      <c r="A189" s="22"/>
      <c r="B189" s="23"/>
      <c r="C189" s="23" t="s">
        <v>374</v>
      </c>
      <c r="D189" s="24"/>
      <c r="E189" s="11"/>
      <c r="F189" s="26">
        <f>Source!AM179</f>
        <v>1539.31</v>
      </c>
      <c r="G189" s="25" t="str">
        <f>Source!DE179</f>
        <v/>
      </c>
      <c r="H189" s="11">
        <f>Source!AV179</f>
        <v>1</v>
      </c>
      <c r="I189" s="11">
        <f>IF(Source!BB179&lt;&gt; 0, Source!BB179, 1)</f>
        <v>1</v>
      </c>
      <c r="J189" s="27">
        <f>Source!Q179</f>
        <v>15700.96</v>
      </c>
      <c r="K189" s="27"/>
    </row>
    <row r="190" spans="1:22" ht="14.25" x14ac:dyDescent="0.2">
      <c r="A190" s="22"/>
      <c r="B190" s="23"/>
      <c r="C190" s="23" t="s">
        <v>375</v>
      </c>
      <c r="D190" s="24"/>
      <c r="E190" s="11"/>
      <c r="F190" s="26">
        <f>Source!AN179</f>
        <v>932.69</v>
      </c>
      <c r="G190" s="25" t="str">
        <f>Source!DF179</f>
        <v/>
      </c>
      <c r="H190" s="11">
        <f>Source!AV179</f>
        <v>1</v>
      </c>
      <c r="I190" s="11">
        <f>IF(Source!BS179&lt;&gt; 0, Source!BS179, 1)</f>
        <v>1</v>
      </c>
      <c r="J190" s="29">
        <f>Source!R179</f>
        <v>9513.44</v>
      </c>
      <c r="K190" s="27"/>
    </row>
    <row r="191" spans="1:22" ht="14.25" x14ac:dyDescent="0.2">
      <c r="A191" s="22"/>
      <c r="B191" s="23"/>
      <c r="C191" s="23" t="s">
        <v>382</v>
      </c>
      <c r="D191" s="24"/>
      <c r="E191" s="11"/>
      <c r="F191" s="26">
        <f>Source!AL179</f>
        <v>26130.89</v>
      </c>
      <c r="G191" s="25" t="str">
        <f>Source!DD179</f>
        <v/>
      </c>
      <c r="H191" s="11">
        <f>Source!AW179</f>
        <v>1</v>
      </c>
      <c r="I191" s="11">
        <f>IF(Source!BC179&lt;&gt; 0, Source!BC179, 1)</f>
        <v>1</v>
      </c>
      <c r="J191" s="27">
        <f>Source!P179</f>
        <v>266535.08</v>
      </c>
      <c r="K191" s="27"/>
    </row>
    <row r="192" spans="1:22" ht="42.75" x14ac:dyDescent="0.2">
      <c r="A192" s="22" t="str">
        <f>Source!E181</f>
        <v>19,1</v>
      </c>
      <c r="B192" s="23" t="str">
        <f>Source!F181</f>
        <v>21.3-3-18</v>
      </c>
      <c r="C192" s="23" t="str">
        <f>Source!G181</f>
        <v>Смеси асфальтобетонные дорожные горячие мелкозернистые, марка I, тип Б</v>
      </c>
      <c r="D192" s="24" t="str">
        <f>Source!H181</f>
        <v>т</v>
      </c>
      <c r="E192" s="11">
        <f>Source!I181</f>
        <v>-97.715999999999994</v>
      </c>
      <c r="F192" s="26">
        <f>Source!AK181</f>
        <v>2727.65</v>
      </c>
      <c r="G192" s="33" t="s">
        <v>3</v>
      </c>
      <c r="H192" s="11">
        <f>Source!AW181</f>
        <v>1</v>
      </c>
      <c r="I192" s="11">
        <f>IF(Source!BC181&lt;&gt; 0, Source!BC181, 1)</f>
        <v>1</v>
      </c>
      <c r="J192" s="27">
        <f>Source!O181</f>
        <v>-266535.05</v>
      </c>
      <c r="K192" s="27"/>
      <c r="Q192">
        <f>ROUND((Source!BZ181/100)*ROUND((Source!AF181*Source!AV181)*Source!I181, 2), 2)</f>
        <v>0</v>
      </c>
      <c r="R192">
        <f>Source!X181</f>
        <v>0</v>
      </c>
      <c r="S192">
        <f>ROUND((Source!CA181/100)*ROUND((Source!AF181*Source!AV181)*Source!I181, 2), 2)</f>
        <v>0</v>
      </c>
      <c r="T192">
        <f>Source!Y181</f>
        <v>0</v>
      </c>
      <c r="U192">
        <f>ROUND((175/100)*ROUND((Source!AE181*Source!AV181)*Source!I181, 2), 2)</f>
        <v>0</v>
      </c>
      <c r="V192">
        <f>ROUND((108/100)*ROUND(Source!CS181*Source!I181, 2), 2)</f>
        <v>0</v>
      </c>
    </row>
    <row r="193" spans="1:22" ht="28.5" x14ac:dyDescent="0.2">
      <c r="A193" s="22" t="str">
        <f>Source!E183</f>
        <v>19,2</v>
      </c>
      <c r="B193" s="23" t="str">
        <f>Source!F183</f>
        <v>21.3-3-34</v>
      </c>
      <c r="C193" s="23" t="str">
        <f>Source!G183</f>
        <v>Смеси асфальтобетонные дорожные горячие песчаные, тип Д, марка III</v>
      </c>
      <c r="D193" s="24" t="str">
        <f>Source!H183</f>
        <v>т</v>
      </c>
      <c r="E193" s="11">
        <f>Source!I183</f>
        <v>95.165999999999997</v>
      </c>
      <c r="F193" s="26">
        <f>Source!AK183</f>
        <v>2628.2</v>
      </c>
      <c r="G193" s="33" t="s">
        <v>3</v>
      </c>
      <c r="H193" s="11">
        <f>Source!AW183</f>
        <v>1</v>
      </c>
      <c r="I193" s="11">
        <f>IF(Source!BC183&lt;&gt; 0, Source!BC183, 1)</f>
        <v>1</v>
      </c>
      <c r="J193" s="27">
        <f>Source!O183</f>
        <v>250115.28</v>
      </c>
      <c r="K193" s="27"/>
      <c r="Q193">
        <f>ROUND((Source!BZ183/100)*ROUND((Source!AF183*Source!AV183)*Source!I183, 2), 2)</f>
        <v>0</v>
      </c>
      <c r="R193">
        <f>Source!X183</f>
        <v>0</v>
      </c>
      <c r="S193">
        <f>ROUND((Source!CA183/100)*ROUND((Source!AF183*Source!AV183)*Source!I183, 2), 2)</f>
        <v>0</v>
      </c>
      <c r="T193">
        <f>Source!Y183</f>
        <v>0</v>
      </c>
      <c r="U193">
        <f>ROUND((175/100)*ROUND((Source!AE183*Source!AV183)*Source!I183, 2), 2)</f>
        <v>0</v>
      </c>
      <c r="V193">
        <f>ROUND((108/100)*ROUND(Source!CS183*Source!I183, 2), 2)</f>
        <v>0</v>
      </c>
    </row>
    <row r="194" spans="1:22" ht="14.25" x14ac:dyDescent="0.2">
      <c r="A194" s="22"/>
      <c r="B194" s="23"/>
      <c r="C194" s="23" t="s">
        <v>376</v>
      </c>
      <c r="D194" s="24" t="s">
        <v>377</v>
      </c>
      <c r="E194" s="11">
        <f>Source!AT179</f>
        <v>70</v>
      </c>
      <c r="F194" s="26"/>
      <c r="G194" s="25"/>
      <c r="H194" s="11"/>
      <c r="I194" s="11"/>
      <c r="J194" s="27">
        <f>SUM(R186:R193)</f>
        <v>21098.7</v>
      </c>
      <c r="K194" s="27"/>
    </row>
    <row r="195" spans="1:22" ht="14.25" x14ac:dyDescent="0.2">
      <c r="A195" s="22"/>
      <c r="B195" s="23"/>
      <c r="C195" s="23" t="s">
        <v>378</v>
      </c>
      <c r="D195" s="24" t="s">
        <v>377</v>
      </c>
      <c r="E195" s="11">
        <f>Source!AU179</f>
        <v>10</v>
      </c>
      <c r="F195" s="26"/>
      <c r="G195" s="25"/>
      <c r="H195" s="11"/>
      <c r="I195" s="11"/>
      <c r="J195" s="27">
        <f>SUM(T186:T194)</f>
        <v>3014.1</v>
      </c>
      <c r="K195" s="27"/>
    </row>
    <row r="196" spans="1:22" ht="14.25" x14ac:dyDescent="0.2">
      <c r="A196" s="22"/>
      <c r="B196" s="23"/>
      <c r="C196" s="23" t="s">
        <v>379</v>
      </c>
      <c r="D196" s="24" t="s">
        <v>377</v>
      </c>
      <c r="E196" s="11">
        <f>108</f>
        <v>108</v>
      </c>
      <c r="F196" s="26"/>
      <c r="G196" s="25"/>
      <c r="H196" s="11"/>
      <c r="I196" s="11"/>
      <c r="J196" s="27">
        <f>SUM(V186:V195)</f>
        <v>10274.52</v>
      </c>
      <c r="K196" s="27"/>
    </row>
    <row r="197" spans="1:22" ht="14.25" x14ac:dyDescent="0.2">
      <c r="A197" s="22"/>
      <c r="B197" s="23"/>
      <c r="C197" s="23" t="s">
        <v>380</v>
      </c>
      <c r="D197" s="24" t="s">
        <v>381</v>
      </c>
      <c r="E197" s="11">
        <f>Source!AQ179</f>
        <v>13.57</v>
      </c>
      <c r="F197" s="26"/>
      <c r="G197" s="25" t="str">
        <f>Source!DI179</f>
        <v/>
      </c>
      <c r="H197" s="11">
        <f>Source!AV179</f>
        <v>1</v>
      </c>
      <c r="I197" s="11"/>
      <c r="J197" s="27"/>
      <c r="K197" s="27">
        <f>Source!U179</f>
        <v>138.41399999999999</v>
      </c>
    </row>
    <row r="198" spans="1:22" ht="15" x14ac:dyDescent="0.25">
      <c r="A198" s="31"/>
      <c r="B198" s="31"/>
      <c r="C198" s="31"/>
      <c r="D198" s="31"/>
      <c r="E198" s="31"/>
      <c r="F198" s="31"/>
      <c r="G198" s="31"/>
      <c r="H198" s="31"/>
      <c r="I198" s="49">
        <f>J188+J189+J191+J194+J195+J196+SUM(J192:J193)</f>
        <v>330344.59000000008</v>
      </c>
      <c r="J198" s="49"/>
      <c r="K198" s="32">
        <f>IF(Source!I179&lt;&gt;0, ROUND(I198/Source!I179, 2), 0)</f>
        <v>32386.720000000001</v>
      </c>
      <c r="P198" s="30">
        <f>I198</f>
        <v>330344.59000000008</v>
      </c>
    </row>
    <row r="199" spans="1:22" ht="57" x14ac:dyDescent="0.2">
      <c r="A199" s="22" t="str">
        <f>Source!E185</f>
        <v>20</v>
      </c>
      <c r="B199" s="23" t="str">
        <f>Source!F185</f>
        <v>5.3-3103-11-1/1</v>
      </c>
      <c r="C199" s="23" t="str">
        <f>Source!G185</f>
        <v>Устройство наливного полиуретанового покрытия спортивных площадок и беговых дорожек толщиной 10 мм</v>
      </c>
      <c r="D199" s="24" t="str">
        <f>Source!H185</f>
        <v>100 м2</v>
      </c>
      <c r="E199" s="11">
        <f>Source!I185</f>
        <v>10.199999999999999</v>
      </c>
      <c r="F199" s="26"/>
      <c r="G199" s="25"/>
      <c r="H199" s="11"/>
      <c r="I199" s="11"/>
      <c r="J199" s="27"/>
      <c r="K199" s="27"/>
      <c r="Q199">
        <f>ROUND((Source!BZ185/100)*ROUND((Source!AF185*Source!AV185)*Source!I185, 2), 2)</f>
        <v>27721.119999999999</v>
      </c>
      <c r="R199">
        <f>Source!X185</f>
        <v>27721.119999999999</v>
      </c>
      <c r="S199">
        <f>ROUND((Source!CA185/100)*ROUND((Source!AF185*Source!AV185)*Source!I185, 2), 2)</f>
        <v>3960.16</v>
      </c>
      <c r="T199">
        <f>Source!Y185</f>
        <v>3960.16</v>
      </c>
      <c r="U199">
        <f>ROUND((175/100)*ROUND((Source!AE185*Source!AV185)*Source!I185, 2), 2)</f>
        <v>35052.22</v>
      </c>
      <c r="V199">
        <f>ROUND((108/100)*ROUND(Source!CS185*Source!I185, 2), 2)</f>
        <v>21632.23</v>
      </c>
    </row>
    <row r="200" spans="1:22" x14ac:dyDescent="0.2">
      <c r="C200" s="28" t="str">
        <f>"Объем: "&amp;Source!I185&amp;"=1020/"&amp;"100"</f>
        <v>Объем: 10,2=1020/100</v>
      </c>
    </row>
    <row r="201" spans="1:22" ht="14.25" x14ac:dyDescent="0.2">
      <c r="A201" s="22"/>
      <c r="B201" s="23"/>
      <c r="C201" s="23" t="s">
        <v>373</v>
      </c>
      <c r="D201" s="24"/>
      <c r="E201" s="11"/>
      <c r="F201" s="26">
        <f>Source!AO185</f>
        <v>3882.51</v>
      </c>
      <c r="G201" s="25" t="str">
        <f>Source!DG185</f>
        <v/>
      </c>
      <c r="H201" s="11">
        <f>Source!AV185</f>
        <v>1</v>
      </c>
      <c r="I201" s="11">
        <f>IF(Source!BA185&lt;&gt; 0, Source!BA185, 1)</f>
        <v>1</v>
      </c>
      <c r="J201" s="27">
        <f>Source!S185</f>
        <v>39601.599999999999</v>
      </c>
      <c r="K201" s="27"/>
    </row>
    <row r="202" spans="1:22" ht="14.25" x14ac:dyDescent="0.2">
      <c r="A202" s="22"/>
      <c r="B202" s="23"/>
      <c r="C202" s="23" t="s">
        <v>374</v>
      </c>
      <c r="D202" s="24"/>
      <c r="E202" s="11"/>
      <c r="F202" s="26">
        <f>Source!AM185</f>
        <v>2505.5300000000002</v>
      </c>
      <c r="G202" s="25" t="str">
        <f>Source!DE185</f>
        <v/>
      </c>
      <c r="H202" s="11">
        <f>Source!AV185</f>
        <v>1</v>
      </c>
      <c r="I202" s="11">
        <f>IF(Source!BB185&lt;&gt; 0, Source!BB185, 1)</f>
        <v>1</v>
      </c>
      <c r="J202" s="27">
        <f>Source!Q185</f>
        <v>25556.41</v>
      </c>
      <c r="K202" s="27"/>
    </row>
    <row r="203" spans="1:22" ht="14.25" x14ac:dyDescent="0.2">
      <c r="A203" s="22"/>
      <c r="B203" s="23"/>
      <c r="C203" s="23" t="s">
        <v>375</v>
      </c>
      <c r="D203" s="24"/>
      <c r="E203" s="11"/>
      <c r="F203" s="26">
        <f>Source!AN185</f>
        <v>1963.71</v>
      </c>
      <c r="G203" s="25" t="str">
        <f>Source!DF185</f>
        <v/>
      </c>
      <c r="H203" s="11">
        <f>Source!AV185</f>
        <v>1</v>
      </c>
      <c r="I203" s="11">
        <f>IF(Source!BS185&lt;&gt; 0, Source!BS185, 1)</f>
        <v>1</v>
      </c>
      <c r="J203" s="29">
        <f>Source!R185</f>
        <v>20029.84</v>
      </c>
      <c r="K203" s="27"/>
    </row>
    <row r="204" spans="1:22" ht="14.25" x14ac:dyDescent="0.2">
      <c r="A204" s="22"/>
      <c r="B204" s="23"/>
      <c r="C204" s="23" t="s">
        <v>382</v>
      </c>
      <c r="D204" s="24"/>
      <c r="E204" s="11"/>
      <c r="F204" s="26">
        <f>Source!AL185</f>
        <v>99773.18</v>
      </c>
      <c r="G204" s="25" t="str">
        <f>Source!DD185</f>
        <v/>
      </c>
      <c r="H204" s="11">
        <f>Source!AW185</f>
        <v>1</v>
      </c>
      <c r="I204" s="11">
        <f>IF(Source!BC185&lt;&gt; 0, Source!BC185, 1)</f>
        <v>1</v>
      </c>
      <c r="J204" s="27">
        <f>Source!P185</f>
        <v>1017686.44</v>
      </c>
      <c r="K204" s="27"/>
    </row>
    <row r="205" spans="1:22" ht="28.5" x14ac:dyDescent="0.2">
      <c r="A205" s="22" t="str">
        <f>Source!E187</f>
        <v>20,1</v>
      </c>
      <c r="B205" s="23" t="str">
        <f>Source!F187</f>
        <v>21.1-25-769</v>
      </c>
      <c r="C205" s="23" t="str">
        <f>Source!G187</f>
        <v>Крошка резиновая гранулированная, фракция 2-3 мм</v>
      </c>
      <c r="D205" s="24" t="str">
        <f>Source!H187</f>
        <v>кг</v>
      </c>
      <c r="E205" s="11">
        <f>Source!I187</f>
        <v>-7496.9999999999991</v>
      </c>
      <c r="F205" s="26">
        <f>Source!AK187</f>
        <v>18.399999999999999</v>
      </c>
      <c r="G205" s="33" t="s">
        <v>3</v>
      </c>
      <c r="H205" s="11">
        <f>Source!AW187</f>
        <v>1</v>
      </c>
      <c r="I205" s="11">
        <f>IF(Source!BC187&lt;&gt; 0, Source!BC187, 1)</f>
        <v>1</v>
      </c>
      <c r="J205" s="27">
        <f>Source!O187</f>
        <v>-137944.79999999999</v>
      </c>
      <c r="K205" s="27"/>
      <c r="Q205">
        <f>ROUND((Source!BZ187/100)*ROUND((Source!AF187*Source!AV187)*Source!I187, 2), 2)</f>
        <v>0</v>
      </c>
      <c r="R205">
        <f>Source!X187</f>
        <v>0</v>
      </c>
      <c r="S205">
        <f>ROUND((Source!CA187/100)*ROUND((Source!AF187*Source!AV187)*Source!I187, 2), 2)</f>
        <v>0</v>
      </c>
      <c r="T205">
        <f>Source!Y187</f>
        <v>0</v>
      </c>
      <c r="U205">
        <f>ROUND((175/100)*ROUND((Source!AE187*Source!AV187)*Source!I187, 2), 2)</f>
        <v>0</v>
      </c>
      <c r="V205">
        <f>ROUND((108/100)*ROUND(Source!CS187*Source!I187, 2), 2)</f>
        <v>0</v>
      </c>
    </row>
    <row r="206" spans="1:22" ht="28.5" x14ac:dyDescent="0.2">
      <c r="A206" s="22" t="str">
        <f>Source!E189</f>
        <v>20,2</v>
      </c>
      <c r="B206" s="23" t="str">
        <f>Source!F189</f>
        <v>21.1-6-101</v>
      </c>
      <c r="C206" s="37" t="str">
        <f>Source!G189</f>
        <v>Пигменты сухие для красок, кислотный желтый</v>
      </c>
      <c r="D206" s="24" t="str">
        <f>Source!H189</f>
        <v>т</v>
      </c>
      <c r="E206" s="39">
        <f>Source!I189</f>
        <v>-0.53549999999999998</v>
      </c>
      <c r="F206" s="26">
        <f>Source!AK189</f>
        <v>748288.41</v>
      </c>
      <c r="G206" s="33" t="s">
        <v>3</v>
      </c>
      <c r="H206" s="11">
        <f>Source!AW189</f>
        <v>1</v>
      </c>
      <c r="I206" s="11">
        <f>IF(Source!BC189&lt;&gt; 0, Source!BC189, 1)</f>
        <v>1</v>
      </c>
      <c r="J206" s="27">
        <f>Source!O189</f>
        <v>-400708.44</v>
      </c>
      <c r="K206" s="27"/>
      <c r="Q206">
        <f>ROUND((Source!BZ189/100)*ROUND((Source!AF189*Source!AV189)*Source!I189, 2), 2)</f>
        <v>0</v>
      </c>
      <c r="R206">
        <f>Source!X189</f>
        <v>0</v>
      </c>
      <c r="S206">
        <f>ROUND((Source!CA189/100)*ROUND((Source!AF189*Source!AV189)*Source!I189, 2), 2)</f>
        <v>0</v>
      </c>
      <c r="T206">
        <f>Source!Y189</f>
        <v>0</v>
      </c>
      <c r="U206">
        <f>ROUND((175/100)*ROUND((Source!AE189*Source!AV189)*Source!I189, 2), 2)</f>
        <v>0</v>
      </c>
      <c r="V206">
        <f>ROUND((108/100)*ROUND(Source!CS189*Source!I189, 2), 2)</f>
        <v>0</v>
      </c>
    </row>
    <row r="207" spans="1:22" ht="42.75" x14ac:dyDescent="0.2">
      <c r="A207" s="22" t="str">
        <f>Source!E191</f>
        <v>20,3</v>
      </c>
      <c r="B207" s="23" t="str">
        <f>Source!F191</f>
        <v>21.1-25-770</v>
      </c>
      <c r="C207" s="23" t="str">
        <f>Source!G191</f>
        <v>Крошка каучуковая гранулированная, окрашенная в массе, фракция 2-3 мм, цвет черный</v>
      </c>
      <c r="D207" s="24" t="str">
        <f>Source!H191</f>
        <v>кг</v>
      </c>
      <c r="E207" s="11">
        <f>Source!I191</f>
        <v>7496.9999999999991</v>
      </c>
      <c r="F207" s="26">
        <f>Source!AK191</f>
        <v>94.68</v>
      </c>
      <c r="G207" s="33" t="s">
        <v>3</v>
      </c>
      <c r="H207" s="11">
        <f>Source!AW191</f>
        <v>1</v>
      </c>
      <c r="I207" s="11">
        <f>IF(Source!BC191&lt;&gt; 0, Source!BC191, 1)</f>
        <v>1</v>
      </c>
      <c r="J207" s="27">
        <f>Source!O191</f>
        <v>709815.96</v>
      </c>
      <c r="K207" s="27"/>
      <c r="Q207">
        <f>ROUND((Source!BZ191/100)*ROUND((Source!AF191*Source!AV191)*Source!I191, 2), 2)</f>
        <v>0</v>
      </c>
      <c r="R207">
        <f>Source!X191</f>
        <v>0</v>
      </c>
      <c r="S207">
        <f>ROUND((Source!CA191/100)*ROUND((Source!AF191*Source!AV191)*Source!I191, 2), 2)</f>
        <v>0</v>
      </c>
      <c r="T207">
        <f>Source!Y191</f>
        <v>0</v>
      </c>
      <c r="U207">
        <f>ROUND((175/100)*ROUND((Source!AE191*Source!AV191)*Source!I191, 2), 2)</f>
        <v>0</v>
      </c>
      <c r="V207">
        <f>ROUND((108/100)*ROUND(Source!CS191*Source!I191, 2), 2)</f>
        <v>0</v>
      </c>
    </row>
    <row r="208" spans="1:22" ht="14.25" x14ac:dyDescent="0.2">
      <c r="A208" s="22"/>
      <c r="B208" s="23"/>
      <c r="C208" s="23" t="s">
        <v>376</v>
      </c>
      <c r="D208" s="24" t="s">
        <v>377</v>
      </c>
      <c r="E208" s="11">
        <f>Source!AT185</f>
        <v>70</v>
      </c>
      <c r="F208" s="26"/>
      <c r="G208" s="25"/>
      <c r="H208" s="11"/>
      <c r="I208" s="11"/>
      <c r="J208" s="27">
        <f>SUM(R199:R207)</f>
        <v>27721.119999999999</v>
      </c>
      <c r="K208" s="27"/>
    </row>
    <row r="209" spans="1:22" ht="14.25" x14ac:dyDescent="0.2">
      <c r="A209" s="22"/>
      <c r="B209" s="23"/>
      <c r="C209" s="23" t="s">
        <v>378</v>
      </c>
      <c r="D209" s="24" t="s">
        <v>377</v>
      </c>
      <c r="E209" s="11">
        <f>Source!AU185</f>
        <v>10</v>
      </c>
      <c r="F209" s="26"/>
      <c r="G209" s="25"/>
      <c r="H209" s="11"/>
      <c r="I209" s="11"/>
      <c r="J209" s="27">
        <f>SUM(T199:T208)</f>
        <v>3960.16</v>
      </c>
      <c r="K209" s="27"/>
    </row>
    <row r="210" spans="1:22" ht="14.25" x14ac:dyDescent="0.2">
      <c r="A210" s="22"/>
      <c r="B210" s="23"/>
      <c r="C210" s="23" t="s">
        <v>379</v>
      </c>
      <c r="D210" s="24" t="s">
        <v>377</v>
      </c>
      <c r="E210" s="11">
        <f>108</f>
        <v>108</v>
      </c>
      <c r="F210" s="26"/>
      <c r="G210" s="25"/>
      <c r="H210" s="11"/>
      <c r="I210" s="11"/>
      <c r="J210" s="27">
        <f>SUM(V199:V209)</f>
        <v>21632.23</v>
      </c>
      <c r="K210" s="27"/>
    </row>
    <row r="211" spans="1:22" ht="14.25" x14ac:dyDescent="0.2">
      <c r="A211" s="22"/>
      <c r="B211" s="23"/>
      <c r="C211" s="23" t="s">
        <v>380</v>
      </c>
      <c r="D211" s="24" t="s">
        <v>381</v>
      </c>
      <c r="E211" s="11">
        <f>Source!AQ185</f>
        <v>18.440000000000001</v>
      </c>
      <c r="F211" s="26"/>
      <c r="G211" s="25" t="str">
        <f>Source!DI185</f>
        <v/>
      </c>
      <c r="H211" s="11">
        <f>Source!AV185</f>
        <v>1</v>
      </c>
      <c r="I211" s="11"/>
      <c r="J211" s="27"/>
      <c r="K211" s="27">
        <f>Source!U185</f>
        <v>188.08799999999999</v>
      </c>
    </row>
    <row r="212" spans="1:22" ht="15" x14ac:dyDescent="0.25">
      <c r="A212" s="31"/>
      <c r="B212" s="31"/>
      <c r="C212" s="31"/>
      <c r="D212" s="31"/>
      <c r="E212" s="31"/>
      <c r="F212" s="31"/>
      <c r="G212" s="31"/>
      <c r="H212" s="31"/>
      <c r="I212" s="49">
        <f>J201+J202+J204+J208+J209+J210+SUM(J205:J207)</f>
        <v>1307320.68</v>
      </c>
      <c r="J212" s="49"/>
      <c r="K212" s="32">
        <f>IF(Source!I185&lt;&gt;0, ROUND(I212/Source!I185, 2), 0)</f>
        <v>128168.69</v>
      </c>
      <c r="P212" s="30">
        <f>I212</f>
        <v>1307320.68</v>
      </c>
    </row>
    <row r="213" spans="1:22" ht="71.25" x14ac:dyDescent="0.2">
      <c r="A213" s="22" t="str">
        <f>Source!E193</f>
        <v>21</v>
      </c>
      <c r="B213" s="23" t="str">
        <f>Source!F193</f>
        <v>5.3-3103-11-2/1</v>
      </c>
      <c r="C213" s="37" t="str">
        <f>Source!G193</f>
        <v>Устройство наливного полиуретанового покрытия спортивных площадок и беговых дорожек, добавляется на 2 мм толщины покрытия</v>
      </c>
      <c r="D213" s="24" t="str">
        <f>Source!H193</f>
        <v>100 м2</v>
      </c>
      <c r="E213" s="11">
        <f>Source!I193</f>
        <v>10.199999999999999</v>
      </c>
      <c r="F213" s="26"/>
      <c r="G213" s="25"/>
      <c r="H213" s="11"/>
      <c r="I213" s="11"/>
      <c r="J213" s="27"/>
      <c r="K213" s="27"/>
      <c r="Q213">
        <f>ROUND((Source!BZ193/100)*ROUND((Source!AF193*Source!AV193)*Source!I193, 2), 2)</f>
        <v>20489.3</v>
      </c>
      <c r="R213">
        <f>Source!X193</f>
        <v>20489.3</v>
      </c>
      <c r="S213">
        <f>ROUND((Source!CA193/100)*ROUND((Source!AF193*Source!AV193)*Source!I193, 2), 2)</f>
        <v>2927.04</v>
      </c>
      <c r="T213">
        <f>Source!Y193</f>
        <v>2927.04</v>
      </c>
      <c r="U213">
        <f>ROUND((175/100)*ROUND((Source!AE193*Source!AV193)*Source!I193, 2), 2)</f>
        <v>33092.120000000003</v>
      </c>
      <c r="V213">
        <f>ROUND((108/100)*ROUND(Source!CS193*Source!I193, 2), 2)</f>
        <v>20422.560000000001</v>
      </c>
    </row>
    <row r="214" spans="1:22" x14ac:dyDescent="0.2">
      <c r="C214" s="28" t="str">
        <f>"Объем: "&amp;Source!I193&amp;"=1020/"&amp;"100"</f>
        <v>Объем: 10,2=1020/100</v>
      </c>
    </row>
    <row r="215" spans="1:22" ht="14.25" x14ac:dyDescent="0.2">
      <c r="A215" s="22"/>
      <c r="B215" s="23"/>
      <c r="C215" s="23" t="s">
        <v>373</v>
      </c>
      <c r="D215" s="24"/>
      <c r="E215" s="11"/>
      <c r="F215" s="26">
        <f>Source!AO193</f>
        <v>573.92999999999995</v>
      </c>
      <c r="G215" s="25" t="str">
        <f>Source!DG193</f>
        <v>)*5</v>
      </c>
      <c r="H215" s="11">
        <f>Source!AV193</f>
        <v>1</v>
      </c>
      <c r="I215" s="11">
        <f>IF(Source!BA193&lt;&gt; 0, Source!BA193, 1)</f>
        <v>1</v>
      </c>
      <c r="J215" s="27">
        <f>Source!S193</f>
        <v>29270.43</v>
      </c>
      <c r="K215" s="27"/>
    </row>
    <row r="216" spans="1:22" ht="14.25" x14ac:dyDescent="0.2">
      <c r="A216" s="22"/>
      <c r="B216" s="23"/>
      <c r="C216" s="23" t="s">
        <v>374</v>
      </c>
      <c r="D216" s="24"/>
      <c r="E216" s="11"/>
      <c r="F216" s="26">
        <f>Source!AM193</f>
        <v>471.69</v>
      </c>
      <c r="G216" s="25" t="str">
        <f>Source!DE193</f>
        <v>)*5</v>
      </c>
      <c r="H216" s="11">
        <f>Source!AV193</f>
        <v>1</v>
      </c>
      <c r="I216" s="11">
        <f>IF(Source!BB193&lt;&gt; 0, Source!BB193, 1)</f>
        <v>1</v>
      </c>
      <c r="J216" s="27">
        <f>Source!Q193</f>
        <v>24056.19</v>
      </c>
      <c r="K216" s="27"/>
    </row>
    <row r="217" spans="1:22" ht="14.25" x14ac:dyDescent="0.2">
      <c r="A217" s="22"/>
      <c r="B217" s="23"/>
      <c r="C217" s="23" t="s">
        <v>375</v>
      </c>
      <c r="D217" s="24"/>
      <c r="E217" s="11"/>
      <c r="F217" s="26">
        <f>Source!AN193</f>
        <v>370.78</v>
      </c>
      <c r="G217" s="25" t="str">
        <f>Source!DF193</f>
        <v>)*5</v>
      </c>
      <c r="H217" s="11">
        <f>Source!AV193</f>
        <v>1</v>
      </c>
      <c r="I217" s="11">
        <f>IF(Source!BS193&lt;&gt; 0, Source!BS193, 1)</f>
        <v>1</v>
      </c>
      <c r="J217" s="29">
        <f>Source!R193</f>
        <v>18909.78</v>
      </c>
      <c r="K217" s="27"/>
    </row>
    <row r="218" spans="1:22" ht="14.25" x14ac:dyDescent="0.2">
      <c r="A218" s="22"/>
      <c r="B218" s="23"/>
      <c r="C218" s="23" t="s">
        <v>382</v>
      </c>
      <c r="D218" s="24"/>
      <c r="E218" s="11"/>
      <c r="F218" s="26">
        <f>Source!AL193</f>
        <v>18525.45</v>
      </c>
      <c r="G218" s="25" t="str">
        <f>Source!DD193</f>
        <v>)*5</v>
      </c>
      <c r="H218" s="11">
        <f>Source!AW193</f>
        <v>1</v>
      </c>
      <c r="I218" s="11">
        <f>IF(Source!BC193&lt;&gt; 0, Source!BC193, 1)</f>
        <v>1</v>
      </c>
      <c r="J218" s="27">
        <f>Source!P193</f>
        <v>944797.95</v>
      </c>
      <c r="K218" s="27"/>
    </row>
    <row r="219" spans="1:22" ht="28.5" x14ac:dyDescent="0.2">
      <c r="A219" s="22" t="str">
        <f>Source!E195</f>
        <v>21,1</v>
      </c>
      <c r="B219" s="23" t="str">
        <f>Source!F195</f>
        <v>21.1-25-769</v>
      </c>
      <c r="C219" s="23" t="str">
        <f>Source!G195</f>
        <v>Крошка резиновая гранулированная, фракция 2-3 мм</v>
      </c>
      <c r="D219" s="24" t="str">
        <f>Source!H195</f>
        <v>кг</v>
      </c>
      <c r="E219" s="11">
        <f>Source!I195</f>
        <v>-7496.9999999999991</v>
      </c>
      <c r="F219" s="26">
        <f>Source!AK195</f>
        <v>18.399999999999999</v>
      </c>
      <c r="G219" s="33" t="s">
        <v>383</v>
      </c>
      <c r="H219" s="11">
        <f>Source!AW195</f>
        <v>1</v>
      </c>
      <c r="I219" s="11">
        <f>IF(Source!BC195&lt;&gt; 0, Source!BC195, 1)</f>
        <v>1</v>
      </c>
      <c r="J219" s="27">
        <f>Source!O195</f>
        <v>-137944.79999999999</v>
      </c>
      <c r="K219" s="27"/>
      <c r="Q219">
        <f>ROUND((Source!BZ195/100)*ROUND((Source!AF195*Source!AV195)*Source!I195, 2), 2)</f>
        <v>0</v>
      </c>
      <c r="R219">
        <f>Source!X195</f>
        <v>0</v>
      </c>
      <c r="S219">
        <f>ROUND((Source!CA195/100)*ROUND((Source!AF195*Source!AV195)*Source!I195, 2), 2)</f>
        <v>0</v>
      </c>
      <c r="T219">
        <f>Source!Y195</f>
        <v>0</v>
      </c>
      <c r="U219">
        <f>ROUND((175/100)*ROUND((Source!AE195*Source!AV195)*Source!I195, 2), 2)</f>
        <v>0</v>
      </c>
      <c r="V219">
        <f>ROUND((108/100)*ROUND(Source!CS195*Source!I195, 2), 2)</f>
        <v>0</v>
      </c>
    </row>
    <row r="220" spans="1:22" ht="42.75" x14ac:dyDescent="0.2">
      <c r="A220" s="22" t="str">
        <f>Source!E197</f>
        <v>21,2</v>
      </c>
      <c r="B220" s="23" t="str">
        <f>Source!F197</f>
        <v>21.1-25-770</v>
      </c>
      <c r="C220" s="23" t="str">
        <f>Source!G197</f>
        <v>Крошка каучуковая гранулированная, окрашенная в массе, фракция 2-3 мм, цвет черный</v>
      </c>
      <c r="D220" s="24" t="str">
        <f>Source!H197</f>
        <v>кг</v>
      </c>
      <c r="E220" s="11">
        <f>Source!I197</f>
        <v>7496.9999999999991</v>
      </c>
      <c r="F220" s="26">
        <f>Source!AK197</f>
        <v>94.68</v>
      </c>
      <c r="G220" s="33" t="s">
        <v>3</v>
      </c>
      <c r="H220" s="11">
        <f>Source!AW197</f>
        <v>1</v>
      </c>
      <c r="I220" s="11">
        <f>IF(Source!BC197&lt;&gt; 0, Source!BC197, 1)</f>
        <v>1</v>
      </c>
      <c r="J220" s="27">
        <f>Source!O197</f>
        <v>709815.96</v>
      </c>
      <c r="K220" s="27"/>
      <c r="Q220">
        <f>ROUND((Source!BZ197/100)*ROUND((Source!AF197*Source!AV197)*Source!I197, 2), 2)</f>
        <v>0</v>
      </c>
      <c r="R220">
        <f>Source!X197</f>
        <v>0</v>
      </c>
      <c r="S220">
        <f>ROUND((Source!CA197/100)*ROUND((Source!AF197*Source!AV197)*Source!I197, 2), 2)</f>
        <v>0</v>
      </c>
      <c r="T220">
        <f>Source!Y197</f>
        <v>0</v>
      </c>
      <c r="U220">
        <f>ROUND((175/100)*ROUND((Source!AE197*Source!AV197)*Source!I197, 2), 2)</f>
        <v>0</v>
      </c>
      <c r="V220">
        <f>ROUND((108/100)*ROUND(Source!CS197*Source!I197, 2), 2)</f>
        <v>0</v>
      </c>
    </row>
    <row r="221" spans="1:22" ht="14.25" x14ac:dyDescent="0.2">
      <c r="A221" s="22"/>
      <c r="B221" s="23"/>
      <c r="C221" s="23" t="s">
        <v>376</v>
      </c>
      <c r="D221" s="24" t="s">
        <v>377</v>
      </c>
      <c r="E221" s="11">
        <f>Source!AT193</f>
        <v>70</v>
      </c>
      <c r="F221" s="26"/>
      <c r="G221" s="25"/>
      <c r="H221" s="11"/>
      <c r="I221" s="11"/>
      <c r="J221" s="27">
        <f>SUM(R213:R220)</f>
        <v>20489.3</v>
      </c>
      <c r="K221" s="27"/>
    </row>
    <row r="222" spans="1:22" ht="14.25" x14ac:dyDescent="0.2">
      <c r="A222" s="22"/>
      <c r="B222" s="23"/>
      <c r="C222" s="23" t="s">
        <v>378</v>
      </c>
      <c r="D222" s="24" t="s">
        <v>377</v>
      </c>
      <c r="E222" s="11">
        <f>Source!AU193</f>
        <v>10</v>
      </c>
      <c r="F222" s="26"/>
      <c r="G222" s="25"/>
      <c r="H222" s="11"/>
      <c r="I222" s="11"/>
      <c r="J222" s="27">
        <f>SUM(T213:T221)</f>
        <v>2927.04</v>
      </c>
      <c r="K222" s="27"/>
    </row>
    <row r="223" spans="1:22" ht="14.25" x14ac:dyDescent="0.2">
      <c r="A223" s="22"/>
      <c r="B223" s="23"/>
      <c r="C223" s="23" t="s">
        <v>379</v>
      </c>
      <c r="D223" s="24" t="s">
        <v>377</v>
      </c>
      <c r="E223" s="11">
        <f>108</f>
        <v>108</v>
      </c>
      <c r="F223" s="26"/>
      <c r="G223" s="25"/>
      <c r="H223" s="11"/>
      <c r="I223" s="11"/>
      <c r="J223" s="27">
        <f>SUM(V213:V222)</f>
        <v>20422.560000000001</v>
      </c>
      <c r="K223" s="27"/>
    </row>
    <row r="224" spans="1:22" ht="14.25" x14ac:dyDescent="0.2">
      <c r="A224" s="22"/>
      <c r="B224" s="23"/>
      <c r="C224" s="23" t="s">
        <v>380</v>
      </c>
      <c r="D224" s="24" t="s">
        <v>381</v>
      </c>
      <c r="E224" s="11">
        <f>Source!AQ193</f>
        <v>2.65</v>
      </c>
      <c r="F224" s="26"/>
      <c r="G224" s="25" t="str">
        <f>Source!DI193</f>
        <v>)*5</v>
      </c>
      <c r="H224" s="11">
        <f>Source!AV193</f>
        <v>1</v>
      </c>
      <c r="I224" s="11"/>
      <c r="J224" s="27"/>
      <c r="K224" s="27">
        <f>Source!U193</f>
        <v>135.14999999999998</v>
      </c>
    </row>
    <row r="225" spans="1:22" ht="15" x14ac:dyDescent="0.25">
      <c r="A225" s="31"/>
      <c r="B225" s="31"/>
      <c r="C225" s="31"/>
      <c r="D225" s="31"/>
      <c r="E225" s="31"/>
      <c r="F225" s="31"/>
      <c r="G225" s="31"/>
      <c r="H225" s="31"/>
      <c r="I225" s="49">
        <f>J215+J216+J218+J221+J222+J223+SUM(J219:J220)</f>
        <v>1613834.63</v>
      </c>
      <c r="J225" s="49"/>
      <c r="K225" s="32">
        <f>IF(Source!I193&lt;&gt;0, ROUND(I225/Source!I193, 2), 0)</f>
        <v>158219.07999999999</v>
      </c>
      <c r="P225" s="30">
        <f>I225</f>
        <v>1613834.63</v>
      </c>
    </row>
    <row r="227" spans="1:22" ht="15" x14ac:dyDescent="0.25">
      <c r="A227" s="46" t="str">
        <f>CONCATENATE("Итого по подразделу: ",IF(Source!G199&lt;&gt;"Новый подраздел", Source!G199, ""))</f>
        <v>Итого по подразделу: Устройство резинового покрытия</v>
      </c>
      <c r="B227" s="46"/>
      <c r="C227" s="46"/>
      <c r="D227" s="46"/>
      <c r="E227" s="46"/>
      <c r="F227" s="46"/>
      <c r="G227" s="46"/>
      <c r="H227" s="46"/>
      <c r="I227" s="42">
        <f>SUM(P127:P226)</f>
        <v>3944347.3</v>
      </c>
      <c r="J227" s="45"/>
      <c r="K227" s="34"/>
    </row>
    <row r="230" spans="1:22" ht="16.5" x14ac:dyDescent="0.25">
      <c r="A230" s="50" t="str">
        <f>CONCATENATE("Подраздел: ",IF(Source!G229&lt;&gt;"Новый подраздел", Source!G229, ""))</f>
        <v>Подраздел: Устройство гравийно-песчаного основания под песочный дворик 5х7</v>
      </c>
      <c r="B230" s="50"/>
      <c r="C230" s="50"/>
      <c r="D230" s="50"/>
      <c r="E230" s="50"/>
      <c r="F230" s="50"/>
      <c r="G230" s="50"/>
      <c r="H230" s="50"/>
      <c r="I230" s="50"/>
      <c r="J230" s="50"/>
      <c r="K230" s="50"/>
    </row>
    <row r="231" spans="1:22" ht="42.75" x14ac:dyDescent="0.2">
      <c r="A231" s="22" t="str">
        <f>Source!E234</f>
        <v>22</v>
      </c>
      <c r="B231" s="23" t="str">
        <f>Source!F234</f>
        <v>2.49-3201-14-1/1</v>
      </c>
      <c r="C231" s="23" t="str">
        <f>Source!G234</f>
        <v>Разработка грунта вручную в траншеях глубиной до 2 м без креплений с откосами, группа грунтов 1-3</v>
      </c>
      <c r="D231" s="24" t="str">
        <f>Source!H234</f>
        <v>100 м3</v>
      </c>
      <c r="E231" s="11">
        <f>Source!I234</f>
        <v>7.0000000000000007E-2</v>
      </c>
      <c r="F231" s="26"/>
      <c r="G231" s="25"/>
      <c r="H231" s="11"/>
      <c r="I231" s="11"/>
      <c r="J231" s="27"/>
      <c r="K231" s="27"/>
      <c r="Q231">
        <f>ROUND((Source!BZ234/100)*ROUND((Source!AF234*Source!AV234)*Source!I234, 2), 2)</f>
        <v>1957.66</v>
      </c>
      <c r="R231">
        <f>Source!X234</f>
        <v>1957.66</v>
      </c>
      <c r="S231">
        <f>ROUND((Source!CA234/100)*ROUND((Source!AF234*Source!AV234)*Source!I234, 2), 2)</f>
        <v>279.67</v>
      </c>
      <c r="T231">
        <f>Source!Y234</f>
        <v>279.67</v>
      </c>
      <c r="U231">
        <f>ROUND((175/100)*ROUND((Source!AE234*Source!AV234)*Source!I234, 2), 2)</f>
        <v>0</v>
      </c>
      <c r="V231">
        <f>ROUND((108/100)*ROUND(Source!CS234*Source!I234, 2), 2)</f>
        <v>0</v>
      </c>
    </row>
    <row r="232" spans="1:22" x14ac:dyDescent="0.2">
      <c r="C232" s="28" t="str">
        <f>"Объем: "&amp;Source!I234&amp;"=35*"&amp;"0,2/"&amp;"100"</f>
        <v>Объем: 0,07=35*0,2/100</v>
      </c>
    </row>
    <row r="233" spans="1:22" ht="14.25" x14ac:dyDescent="0.2">
      <c r="A233" s="22"/>
      <c r="B233" s="23"/>
      <c r="C233" s="23" t="s">
        <v>373</v>
      </c>
      <c r="D233" s="24"/>
      <c r="E233" s="11"/>
      <c r="F233" s="26">
        <f>Source!AO234</f>
        <v>39952.26</v>
      </c>
      <c r="G233" s="25" t="str">
        <f>Source!DG234</f>
        <v/>
      </c>
      <c r="H233" s="11">
        <f>Source!AV234</f>
        <v>1</v>
      </c>
      <c r="I233" s="11">
        <f>IF(Source!BA234&lt;&gt; 0, Source!BA234, 1)</f>
        <v>1</v>
      </c>
      <c r="J233" s="27">
        <f>Source!S234</f>
        <v>2796.66</v>
      </c>
      <c r="K233" s="27"/>
    </row>
    <row r="234" spans="1:22" ht="14.25" x14ac:dyDescent="0.2">
      <c r="A234" s="22"/>
      <c r="B234" s="23"/>
      <c r="C234" s="23" t="s">
        <v>376</v>
      </c>
      <c r="D234" s="24" t="s">
        <v>377</v>
      </c>
      <c r="E234" s="11">
        <f>Source!AT234</f>
        <v>70</v>
      </c>
      <c r="F234" s="26"/>
      <c r="G234" s="25"/>
      <c r="H234" s="11"/>
      <c r="I234" s="11"/>
      <c r="J234" s="27">
        <f>SUM(R231:R233)</f>
        <v>1957.66</v>
      </c>
      <c r="K234" s="27"/>
    </row>
    <row r="235" spans="1:22" ht="14.25" x14ac:dyDescent="0.2">
      <c r="A235" s="22"/>
      <c r="B235" s="23"/>
      <c r="C235" s="23" t="s">
        <v>378</v>
      </c>
      <c r="D235" s="24" t="s">
        <v>377</v>
      </c>
      <c r="E235" s="11">
        <f>Source!AU234</f>
        <v>10</v>
      </c>
      <c r="F235" s="26"/>
      <c r="G235" s="25"/>
      <c r="H235" s="11"/>
      <c r="I235" s="11"/>
      <c r="J235" s="27">
        <f>SUM(T231:T234)</f>
        <v>279.67</v>
      </c>
      <c r="K235" s="27"/>
    </row>
    <row r="236" spans="1:22" ht="14.25" x14ac:dyDescent="0.2">
      <c r="A236" s="22"/>
      <c r="B236" s="23"/>
      <c r="C236" s="23" t="s">
        <v>380</v>
      </c>
      <c r="D236" s="24" t="s">
        <v>381</v>
      </c>
      <c r="E236" s="11">
        <f>Source!AQ234</f>
        <v>221.6</v>
      </c>
      <c r="F236" s="26"/>
      <c r="G236" s="25" t="str">
        <f>Source!DI234</f>
        <v/>
      </c>
      <c r="H236" s="11">
        <f>Source!AV234</f>
        <v>1</v>
      </c>
      <c r="I236" s="11"/>
      <c r="J236" s="27"/>
      <c r="K236" s="27">
        <f>Source!U234</f>
        <v>15.512</v>
      </c>
    </row>
    <row r="237" spans="1:22" ht="15" x14ac:dyDescent="0.25">
      <c r="A237" s="31"/>
      <c r="B237" s="31"/>
      <c r="C237" s="31"/>
      <c r="D237" s="31"/>
      <c r="E237" s="31"/>
      <c r="F237" s="31"/>
      <c r="G237" s="31"/>
      <c r="H237" s="31"/>
      <c r="I237" s="49">
        <f>J233+J234+J235</f>
        <v>5033.99</v>
      </c>
      <c r="J237" s="49"/>
      <c r="K237" s="32">
        <f>IF(Source!I234&lt;&gt;0, ROUND(I237/Source!I234, 2), 0)</f>
        <v>71914.14</v>
      </c>
      <c r="P237" s="30">
        <f>I237</f>
        <v>5033.99</v>
      </c>
    </row>
    <row r="238" spans="1:22" ht="28.5" x14ac:dyDescent="0.2">
      <c r="A238" s="22" t="str">
        <f>Source!E236</f>
        <v>23</v>
      </c>
      <c r="B238" s="23" t="str">
        <f>Source!F236</f>
        <v>1.1-3101-6-1/1</v>
      </c>
      <c r="C238" s="23" t="str">
        <f>Source!G236</f>
        <v>Погрузка грунта вручную в автомобили-самосвалы с выгрузкой</v>
      </c>
      <c r="D238" s="24" t="str">
        <f>Source!H236</f>
        <v>100 м3</v>
      </c>
      <c r="E238" s="11">
        <f>Source!I236</f>
        <v>7.0000000000000007E-2</v>
      </c>
      <c r="F238" s="26"/>
      <c r="G238" s="25"/>
      <c r="H238" s="11"/>
      <c r="I238" s="11"/>
      <c r="J238" s="27"/>
      <c r="K238" s="27"/>
      <c r="Q238">
        <f>ROUND((Source!BZ236/100)*ROUND((Source!AF236*Source!AV236)*Source!I236, 2), 2)</f>
        <v>521.79</v>
      </c>
      <c r="R238">
        <f>Source!X236</f>
        <v>521.79</v>
      </c>
      <c r="S238">
        <f>ROUND((Source!CA236/100)*ROUND((Source!AF236*Source!AV236)*Source!I236, 2), 2)</f>
        <v>74.540000000000006</v>
      </c>
      <c r="T238">
        <f>Source!Y236</f>
        <v>74.540000000000006</v>
      </c>
      <c r="U238">
        <f>ROUND((175/100)*ROUND((Source!AE236*Source!AV236)*Source!I236, 2), 2)</f>
        <v>0</v>
      </c>
      <c r="V238">
        <f>ROUND((108/100)*ROUND(Source!CS236*Source!I236, 2), 2)</f>
        <v>0</v>
      </c>
    </row>
    <row r="239" spans="1:22" x14ac:dyDescent="0.2">
      <c r="C239" s="28" t="str">
        <f>"Объем: "&amp;Source!I236&amp;"=35*"&amp;"0,2/"&amp;"100"</f>
        <v>Объем: 0,07=35*0,2/100</v>
      </c>
    </row>
    <row r="240" spans="1:22" ht="14.25" x14ac:dyDescent="0.2">
      <c r="A240" s="22"/>
      <c r="B240" s="23"/>
      <c r="C240" s="23" t="s">
        <v>373</v>
      </c>
      <c r="D240" s="24"/>
      <c r="E240" s="11"/>
      <c r="F240" s="26">
        <f>Source!AO236</f>
        <v>10648.9</v>
      </c>
      <c r="G240" s="25" t="str">
        <f>Source!DG236</f>
        <v/>
      </c>
      <c r="H240" s="11">
        <f>Source!AV236</f>
        <v>1</v>
      </c>
      <c r="I240" s="11">
        <f>IF(Source!BA236&lt;&gt; 0, Source!BA236, 1)</f>
        <v>1</v>
      </c>
      <c r="J240" s="27">
        <f>Source!S236</f>
        <v>745.42</v>
      </c>
      <c r="K240" s="27"/>
    </row>
    <row r="241" spans="1:22" ht="14.25" x14ac:dyDescent="0.2">
      <c r="A241" s="22"/>
      <c r="B241" s="23"/>
      <c r="C241" s="23" t="s">
        <v>376</v>
      </c>
      <c r="D241" s="24" t="s">
        <v>377</v>
      </c>
      <c r="E241" s="11">
        <f>Source!AT236</f>
        <v>70</v>
      </c>
      <c r="F241" s="26"/>
      <c r="G241" s="25"/>
      <c r="H241" s="11"/>
      <c r="I241" s="11"/>
      <c r="J241" s="27">
        <f>SUM(R238:R240)</f>
        <v>521.79</v>
      </c>
      <c r="K241" s="27"/>
    </row>
    <row r="242" spans="1:22" ht="14.25" x14ac:dyDescent="0.2">
      <c r="A242" s="22"/>
      <c r="B242" s="23"/>
      <c r="C242" s="23" t="s">
        <v>378</v>
      </c>
      <c r="D242" s="24" t="s">
        <v>377</v>
      </c>
      <c r="E242" s="11">
        <f>Source!AU236</f>
        <v>10</v>
      </c>
      <c r="F242" s="26"/>
      <c r="G242" s="25"/>
      <c r="H242" s="11"/>
      <c r="I242" s="11"/>
      <c r="J242" s="27">
        <f>SUM(T238:T241)</f>
        <v>74.540000000000006</v>
      </c>
      <c r="K242" s="27"/>
    </row>
    <row r="243" spans="1:22" ht="14.25" x14ac:dyDescent="0.2">
      <c r="A243" s="22"/>
      <c r="B243" s="23"/>
      <c r="C243" s="23" t="s">
        <v>380</v>
      </c>
      <c r="D243" s="24" t="s">
        <v>381</v>
      </c>
      <c r="E243" s="11">
        <f>Source!AQ236</f>
        <v>83</v>
      </c>
      <c r="F243" s="26"/>
      <c r="G243" s="25" t="str">
        <f>Source!DI236</f>
        <v/>
      </c>
      <c r="H243" s="11">
        <f>Source!AV236</f>
        <v>1</v>
      </c>
      <c r="I243" s="11"/>
      <c r="J243" s="27"/>
      <c r="K243" s="27">
        <f>Source!U236</f>
        <v>5.8100000000000005</v>
      </c>
    </row>
    <row r="244" spans="1:22" ht="15" x14ac:dyDescent="0.25">
      <c r="A244" s="31"/>
      <c r="B244" s="31"/>
      <c r="C244" s="31"/>
      <c r="D244" s="31"/>
      <c r="E244" s="31"/>
      <c r="F244" s="31"/>
      <c r="G244" s="31"/>
      <c r="H244" s="31"/>
      <c r="I244" s="49">
        <f>J240+J241+J242</f>
        <v>1341.75</v>
      </c>
      <c r="J244" s="49"/>
      <c r="K244" s="32">
        <f>IF(Source!I236&lt;&gt;0, ROUND(I244/Source!I236, 2), 0)</f>
        <v>19167.86</v>
      </c>
      <c r="P244" s="30">
        <f>I244</f>
        <v>1341.75</v>
      </c>
    </row>
    <row r="245" spans="1:22" ht="42.75" x14ac:dyDescent="0.2">
      <c r="A245" s="22" t="str">
        <f>Source!E238</f>
        <v>24</v>
      </c>
      <c r="B245" s="23" t="str">
        <f>Source!F238</f>
        <v>2.49-3401-1-1/1</v>
      </c>
      <c r="C245" s="23" t="str">
        <f>Source!G238</f>
        <v>Перевозка грунта автосамосвалами грузоподъемностью до 10 т на расстояние 1 км</v>
      </c>
      <c r="D245" s="24" t="str">
        <f>Source!H238</f>
        <v>м3</v>
      </c>
      <c r="E245" s="11">
        <f>Source!I238</f>
        <v>7</v>
      </c>
      <c r="F245" s="26"/>
      <c r="G245" s="25"/>
      <c r="H245" s="11"/>
      <c r="I245" s="11"/>
      <c r="J245" s="27"/>
      <c r="K245" s="27"/>
      <c r="Q245">
        <f>ROUND((Source!BZ238/100)*ROUND((Source!AF238*Source!AV238)*Source!I238, 2), 2)</f>
        <v>0</v>
      </c>
      <c r="R245">
        <f>Source!X238</f>
        <v>0</v>
      </c>
      <c r="S245">
        <f>ROUND((Source!CA238/100)*ROUND((Source!AF238*Source!AV238)*Source!I238, 2), 2)</f>
        <v>0</v>
      </c>
      <c r="T245">
        <f>Source!Y238</f>
        <v>0</v>
      </c>
      <c r="U245">
        <f>ROUND((175/100)*ROUND((Source!AE238*Source!AV238)*Source!I238, 2), 2)</f>
        <v>370.2</v>
      </c>
      <c r="V245">
        <f>ROUND((108/100)*ROUND(Source!CS238*Source!I238, 2), 2)</f>
        <v>228.46</v>
      </c>
    </row>
    <row r="246" spans="1:22" x14ac:dyDescent="0.2">
      <c r="C246" s="28" t="str">
        <f>"Объем: "&amp;Source!I238&amp;"=35*"&amp;"0,2"</f>
        <v>Объем: 7=35*0,2</v>
      </c>
    </row>
    <row r="247" spans="1:22" ht="14.25" x14ac:dyDescent="0.2">
      <c r="A247" s="22"/>
      <c r="B247" s="23"/>
      <c r="C247" s="23" t="s">
        <v>374</v>
      </c>
      <c r="D247" s="24"/>
      <c r="E247" s="11"/>
      <c r="F247" s="26">
        <f>Source!AM238</f>
        <v>51.67</v>
      </c>
      <c r="G247" s="25" t="str">
        <f>Source!DE238</f>
        <v/>
      </c>
      <c r="H247" s="11">
        <f>Source!AV238</f>
        <v>1</v>
      </c>
      <c r="I247" s="11">
        <f>IF(Source!BB238&lt;&gt; 0, Source!BB238, 1)</f>
        <v>1</v>
      </c>
      <c r="J247" s="27">
        <f>Source!Q238</f>
        <v>361.69</v>
      </c>
      <c r="K247" s="27"/>
    </row>
    <row r="248" spans="1:22" ht="14.25" x14ac:dyDescent="0.2">
      <c r="A248" s="22"/>
      <c r="B248" s="23"/>
      <c r="C248" s="23" t="s">
        <v>375</v>
      </c>
      <c r="D248" s="24"/>
      <c r="E248" s="11"/>
      <c r="F248" s="26">
        <f>Source!AN238</f>
        <v>30.22</v>
      </c>
      <c r="G248" s="25" t="str">
        <f>Source!DF238</f>
        <v/>
      </c>
      <c r="H248" s="11">
        <f>Source!AV238</f>
        <v>1</v>
      </c>
      <c r="I248" s="11">
        <f>IF(Source!BS238&lt;&gt; 0, Source!BS238, 1)</f>
        <v>1</v>
      </c>
      <c r="J248" s="29">
        <f>Source!R238</f>
        <v>211.54</v>
      </c>
      <c r="K248" s="27"/>
    </row>
    <row r="249" spans="1:22" ht="15" x14ac:dyDescent="0.25">
      <c r="A249" s="31"/>
      <c r="B249" s="31"/>
      <c r="C249" s="31"/>
      <c r="D249" s="31"/>
      <c r="E249" s="31"/>
      <c r="F249" s="31"/>
      <c r="G249" s="31"/>
      <c r="H249" s="31"/>
      <c r="I249" s="49">
        <f>J247</f>
        <v>361.69</v>
      </c>
      <c r="J249" s="49"/>
      <c r="K249" s="32">
        <f>IF(Source!I238&lt;&gt;0, ROUND(I249/Source!I238, 2), 0)</f>
        <v>51.67</v>
      </c>
      <c r="P249" s="30">
        <f>I249</f>
        <v>361.69</v>
      </c>
    </row>
    <row r="250" spans="1:22" ht="57" x14ac:dyDescent="0.2">
      <c r="A250" s="22" t="str">
        <f>Source!E240</f>
        <v>25</v>
      </c>
      <c r="B250" s="23" t="str">
        <f>Source!F240</f>
        <v>2.49-3401-1-2/1</v>
      </c>
      <c r="C250" s="23" t="str">
        <f>Source!G240</f>
        <v>Перевозка грунта автосамосвалами грузоподъемностью до 10 т - добавляется на каждый последующий 1 км до 100 км (к поз. 49-3401-1-1)</v>
      </c>
      <c r="D250" s="24" t="str">
        <f>Source!H240</f>
        <v>м3</v>
      </c>
      <c r="E250" s="11">
        <f>Source!I240</f>
        <v>7</v>
      </c>
      <c r="F250" s="26"/>
      <c r="G250" s="25"/>
      <c r="H250" s="11"/>
      <c r="I250" s="11"/>
      <c r="J250" s="27"/>
      <c r="K250" s="27"/>
      <c r="Q250">
        <f>ROUND((Source!BZ240/100)*ROUND((Source!AF240*Source!AV240)*Source!I240, 2), 2)</f>
        <v>0</v>
      </c>
      <c r="R250">
        <f>Source!X240</f>
        <v>0</v>
      </c>
      <c r="S250">
        <f>ROUND((Source!CA240/100)*ROUND((Source!AF240*Source!AV240)*Source!I240, 2), 2)</f>
        <v>0</v>
      </c>
      <c r="T250">
        <f>Source!Y240</f>
        <v>0</v>
      </c>
      <c r="U250">
        <f>ROUND((175/100)*ROUND((Source!AE240*Source!AV240)*Source!I240, 2), 2)</f>
        <v>4777.5</v>
      </c>
      <c r="V250">
        <f>ROUND((108/100)*ROUND(Source!CS240*Source!I240, 2), 2)</f>
        <v>2948.4</v>
      </c>
    </row>
    <row r="251" spans="1:22" ht="14.25" x14ac:dyDescent="0.2">
      <c r="A251" s="22"/>
      <c r="B251" s="23"/>
      <c r="C251" s="23" t="s">
        <v>374</v>
      </c>
      <c r="D251" s="24"/>
      <c r="E251" s="11"/>
      <c r="F251" s="26">
        <f>Source!AM240</f>
        <v>16.670000000000002</v>
      </c>
      <c r="G251" s="25" t="str">
        <f>Source!DE240</f>
        <v>)*40</v>
      </c>
      <c r="H251" s="11">
        <f>Source!AV240</f>
        <v>1</v>
      </c>
      <c r="I251" s="11">
        <f>IF(Source!BB240&lt;&gt; 0, Source!BB240, 1)</f>
        <v>1</v>
      </c>
      <c r="J251" s="27">
        <f>Source!Q240</f>
        <v>4667.6000000000004</v>
      </c>
      <c r="K251" s="27"/>
    </row>
    <row r="252" spans="1:22" ht="14.25" x14ac:dyDescent="0.2">
      <c r="A252" s="22"/>
      <c r="B252" s="23"/>
      <c r="C252" s="23" t="s">
        <v>375</v>
      </c>
      <c r="D252" s="24"/>
      <c r="E252" s="11"/>
      <c r="F252" s="26">
        <f>Source!AN240</f>
        <v>9.75</v>
      </c>
      <c r="G252" s="25" t="str">
        <f>Source!DF240</f>
        <v>)*40</v>
      </c>
      <c r="H252" s="11">
        <f>Source!AV240</f>
        <v>1</v>
      </c>
      <c r="I252" s="11">
        <f>IF(Source!BS240&lt;&gt; 0, Source!BS240, 1)</f>
        <v>1</v>
      </c>
      <c r="J252" s="29">
        <f>Source!R240</f>
        <v>2730</v>
      </c>
      <c r="K252" s="27"/>
    </row>
    <row r="253" spans="1:22" ht="15" x14ac:dyDescent="0.25">
      <c r="A253" s="31"/>
      <c r="B253" s="31"/>
      <c r="C253" s="31"/>
      <c r="D253" s="31"/>
      <c r="E253" s="31"/>
      <c r="F253" s="31"/>
      <c r="G253" s="31"/>
      <c r="H253" s="31"/>
      <c r="I253" s="49">
        <f>J251</f>
        <v>4667.6000000000004</v>
      </c>
      <c r="J253" s="49"/>
      <c r="K253" s="32">
        <f>IF(Source!I240&lt;&gt;0, ROUND(I253/Source!I240, 2), 0)</f>
        <v>666.8</v>
      </c>
      <c r="P253" s="30">
        <f>I253</f>
        <v>4667.6000000000004</v>
      </c>
    </row>
    <row r="254" spans="1:22" ht="71.25" x14ac:dyDescent="0.2">
      <c r="A254" s="22" t="str">
        <f>Source!E242</f>
        <v>26</v>
      </c>
      <c r="B254" s="23" t="str">
        <f>Source!F242</f>
        <v>21.25-0-2</v>
      </c>
      <c r="C254" s="37" t="str">
        <f>Source!G242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D254" s="24" t="str">
        <f>Source!H242</f>
        <v>т</v>
      </c>
      <c r="E254" s="11">
        <f>Source!I242</f>
        <v>9.8000000000000007</v>
      </c>
      <c r="F254" s="26">
        <f>Source!AL242</f>
        <v>153.63999999999999</v>
      </c>
      <c r="G254" s="25" t="str">
        <f>Source!DD242</f>
        <v/>
      </c>
      <c r="H254" s="11">
        <f>Source!AW242</f>
        <v>1</v>
      </c>
      <c r="I254" s="11">
        <f>IF(Source!BC242&lt;&gt; 0, Source!BC242, 1)</f>
        <v>1</v>
      </c>
      <c r="J254" s="27">
        <f>Source!P242</f>
        <v>1505.67</v>
      </c>
      <c r="K254" s="27"/>
      <c r="Q254">
        <f>ROUND((Source!BZ242/100)*ROUND((Source!AF242*Source!AV242)*Source!I242, 2), 2)</f>
        <v>0</v>
      </c>
      <c r="R254">
        <f>Source!X242</f>
        <v>0</v>
      </c>
      <c r="S254">
        <f>ROUND((Source!CA242/100)*ROUND((Source!AF242*Source!AV242)*Source!I242, 2), 2)</f>
        <v>0</v>
      </c>
      <c r="T254">
        <f>Source!Y242</f>
        <v>0</v>
      </c>
      <c r="U254">
        <f>ROUND((175/100)*ROUND((Source!AE242*Source!AV242)*Source!I242, 2), 2)</f>
        <v>0</v>
      </c>
      <c r="V254">
        <f>ROUND((108/100)*ROUND(Source!CS242*Source!I242, 2), 2)</f>
        <v>0</v>
      </c>
    </row>
    <row r="255" spans="1:22" x14ac:dyDescent="0.2">
      <c r="C255" s="28" t="str">
        <f>"Объем: "&amp;Source!I242&amp;"=7*"&amp;"1,4"</f>
        <v>Объем: 9,8=7*1,4</v>
      </c>
    </row>
    <row r="256" spans="1:22" ht="15" x14ac:dyDescent="0.25">
      <c r="A256" s="31"/>
      <c r="B256" s="31"/>
      <c r="C256" s="31"/>
      <c r="D256" s="31"/>
      <c r="E256" s="31"/>
      <c r="F256" s="31"/>
      <c r="G256" s="31"/>
      <c r="H256" s="31"/>
      <c r="I256" s="49">
        <f>J254</f>
        <v>1505.67</v>
      </c>
      <c r="J256" s="49"/>
      <c r="K256" s="32">
        <f>IF(Source!I242&lt;&gt;0, ROUND(I256/Source!I242, 2), 0)</f>
        <v>153.63999999999999</v>
      </c>
      <c r="P256" s="30">
        <f>I256</f>
        <v>1505.67</v>
      </c>
    </row>
    <row r="257" spans="1:22" ht="33" customHeight="1" x14ac:dyDescent="0.2">
      <c r="A257" s="22" t="str">
        <f>Source!E244</f>
        <v>27</v>
      </c>
      <c r="B257" s="23" t="str">
        <f>Source!F244</f>
        <v>2.1-3105-6-1/3</v>
      </c>
      <c r="C257" s="23" t="str">
        <f>Source!G244</f>
        <v>Добавка песчано-гравийной смеси</v>
      </c>
      <c r="D257" s="24" t="str">
        <f>Source!H244</f>
        <v>100 м3</v>
      </c>
      <c r="E257" s="11">
        <f>Source!I244</f>
        <v>3.5000000000000003E-2</v>
      </c>
      <c r="F257" s="26"/>
      <c r="G257" s="25"/>
      <c r="H257" s="11"/>
      <c r="I257" s="11"/>
      <c r="J257" s="27"/>
      <c r="K257" s="27"/>
      <c r="Q257">
        <f>ROUND((Source!BZ244/100)*ROUND((Source!AF244*Source!AV244)*Source!I244, 2), 2)</f>
        <v>0</v>
      </c>
      <c r="R257">
        <f>Source!X244</f>
        <v>0</v>
      </c>
      <c r="S257">
        <f>ROUND((Source!CA244/100)*ROUND((Source!AF244*Source!AV244)*Source!I244, 2), 2)</f>
        <v>0</v>
      </c>
      <c r="T257">
        <f>Source!Y244</f>
        <v>0</v>
      </c>
      <c r="U257">
        <f>ROUND((175/100)*ROUND((Source!AE244*Source!AV244)*Source!I244, 2), 2)</f>
        <v>38.89</v>
      </c>
      <c r="V257">
        <f>ROUND((108/100)*ROUND(Source!CS244*Source!I244, 2), 2)</f>
        <v>24</v>
      </c>
    </row>
    <row r="258" spans="1:22" x14ac:dyDescent="0.2">
      <c r="C258" s="28" t="str">
        <f>"Объем: "&amp;Source!I244&amp;"=35*"&amp;"0,1/"&amp;"100"</f>
        <v>Объем: 0,035=35*0,1/100</v>
      </c>
    </row>
    <row r="259" spans="1:22" ht="14.25" x14ac:dyDescent="0.2">
      <c r="A259" s="22"/>
      <c r="B259" s="23"/>
      <c r="C259" s="23" t="s">
        <v>374</v>
      </c>
      <c r="D259" s="24"/>
      <c r="E259" s="11"/>
      <c r="F259" s="26">
        <f>Source!AM244</f>
        <v>1419.36</v>
      </c>
      <c r="G259" s="25" t="str">
        <f>Source!DE244</f>
        <v/>
      </c>
      <c r="H259" s="11">
        <f>Source!AV244</f>
        <v>1</v>
      </c>
      <c r="I259" s="11">
        <f>IF(Source!BB244&lt;&gt; 0, Source!BB244, 1)</f>
        <v>1</v>
      </c>
      <c r="J259" s="27">
        <f>Source!Q244</f>
        <v>49.68</v>
      </c>
      <c r="K259" s="27"/>
    </row>
    <row r="260" spans="1:22" ht="14.25" x14ac:dyDescent="0.2">
      <c r="A260" s="22"/>
      <c r="B260" s="23"/>
      <c r="C260" s="23" t="s">
        <v>375</v>
      </c>
      <c r="D260" s="24"/>
      <c r="E260" s="11"/>
      <c r="F260" s="26">
        <f>Source!AN244</f>
        <v>634.72</v>
      </c>
      <c r="G260" s="25" t="str">
        <f>Source!DF244</f>
        <v/>
      </c>
      <c r="H260" s="11">
        <f>Source!AV244</f>
        <v>1</v>
      </c>
      <c r="I260" s="11">
        <f>IF(Source!BS244&lt;&gt; 0, Source!BS244, 1)</f>
        <v>1</v>
      </c>
      <c r="J260" s="29">
        <f>Source!R244</f>
        <v>22.22</v>
      </c>
      <c r="K260" s="27"/>
    </row>
    <row r="261" spans="1:22" ht="14.25" x14ac:dyDescent="0.2">
      <c r="A261" s="22"/>
      <c r="B261" s="23"/>
      <c r="C261" s="23" t="s">
        <v>382</v>
      </c>
      <c r="D261" s="24"/>
      <c r="E261" s="11"/>
      <c r="F261" s="26">
        <f>Source!AL244</f>
        <v>112710</v>
      </c>
      <c r="G261" s="25" t="str">
        <f>Source!DD244</f>
        <v/>
      </c>
      <c r="H261" s="11">
        <f>Source!AW244</f>
        <v>1</v>
      </c>
      <c r="I261" s="11">
        <f>IF(Source!BC244&lt;&gt; 0, Source!BC244, 1)</f>
        <v>1</v>
      </c>
      <c r="J261" s="27">
        <f>Source!P244</f>
        <v>3944.85</v>
      </c>
      <c r="K261" s="27"/>
    </row>
    <row r="262" spans="1:22" ht="14.25" x14ac:dyDescent="0.2">
      <c r="A262" s="22"/>
      <c r="B262" s="23"/>
      <c r="C262" s="23" t="s">
        <v>379</v>
      </c>
      <c r="D262" s="24" t="s">
        <v>377</v>
      </c>
      <c r="E262" s="11">
        <f>108</f>
        <v>108</v>
      </c>
      <c r="F262" s="26"/>
      <c r="G262" s="25"/>
      <c r="H262" s="11"/>
      <c r="I262" s="11"/>
      <c r="J262" s="27">
        <f>SUM(V257:V261)</f>
        <v>24</v>
      </c>
      <c r="K262" s="27"/>
    </row>
    <row r="263" spans="1:22" ht="15" x14ac:dyDescent="0.25">
      <c r="A263" s="31"/>
      <c r="B263" s="31"/>
      <c r="C263" s="31"/>
      <c r="D263" s="31"/>
      <c r="E263" s="31"/>
      <c r="F263" s="31"/>
      <c r="G263" s="31"/>
      <c r="H263" s="31"/>
      <c r="I263" s="49">
        <f>J259+J261+J262</f>
        <v>4018.5299999999997</v>
      </c>
      <c r="J263" s="49"/>
      <c r="K263" s="32">
        <f>IF(Source!I244&lt;&gt;0, ROUND(I263/Source!I244, 2), 0)</f>
        <v>114815.14</v>
      </c>
      <c r="P263" s="30">
        <f>I263</f>
        <v>4018.5299999999997</v>
      </c>
    </row>
    <row r="264" spans="1:22" ht="46.5" customHeight="1" x14ac:dyDescent="0.2">
      <c r="A264" s="22" t="str">
        <f>Source!E246</f>
        <v>28</v>
      </c>
      <c r="B264" s="23" t="str">
        <f>Source!F246</f>
        <v>2.1-3303-1-1/1</v>
      </c>
      <c r="C264" s="23" t="str">
        <f>Source!G246</f>
        <v>Устройство подстилающих и выравнивающих слоев оснований из песка</v>
      </c>
      <c r="D264" s="24" t="str">
        <f>Source!H246</f>
        <v>100 м3</v>
      </c>
      <c r="E264" s="11">
        <f>Source!I246</f>
        <v>3.5000000000000003E-2</v>
      </c>
      <c r="F264" s="26"/>
      <c r="G264" s="25"/>
      <c r="H264" s="11"/>
      <c r="I264" s="11"/>
      <c r="J264" s="27"/>
      <c r="K264" s="27"/>
      <c r="Q264">
        <f>ROUND((Source!BZ246/100)*ROUND((Source!AF246*Source!AV246)*Source!I246, 2), 2)</f>
        <v>72.319999999999993</v>
      </c>
      <c r="R264">
        <f>Source!X246</f>
        <v>72.319999999999993</v>
      </c>
      <c r="S264">
        <f>ROUND((Source!CA246/100)*ROUND((Source!AF246*Source!AV246)*Source!I246, 2), 2)</f>
        <v>10.33</v>
      </c>
      <c r="T264">
        <f>Source!Y246</f>
        <v>10.33</v>
      </c>
      <c r="U264">
        <f>ROUND((175/100)*ROUND((Source!AE246*Source!AV246)*Source!I246, 2), 2)</f>
        <v>204.75</v>
      </c>
      <c r="V264">
        <f>ROUND((108/100)*ROUND(Source!CS246*Source!I246, 2), 2)</f>
        <v>126.36</v>
      </c>
    </row>
    <row r="265" spans="1:22" x14ac:dyDescent="0.2">
      <c r="C265" s="28" t="str">
        <f>"Объем: "&amp;Source!I246&amp;"=35*"&amp;"0,1/"&amp;"100"</f>
        <v>Объем: 0,035=35*0,1/100</v>
      </c>
    </row>
    <row r="266" spans="1:22" ht="14.25" x14ac:dyDescent="0.2">
      <c r="A266" s="22"/>
      <c r="B266" s="23"/>
      <c r="C266" s="23" t="s">
        <v>373</v>
      </c>
      <c r="D266" s="24"/>
      <c r="E266" s="11"/>
      <c r="F266" s="26">
        <f>Source!AO246</f>
        <v>2951.82</v>
      </c>
      <c r="G266" s="25" t="str">
        <f>Source!DG246</f>
        <v/>
      </c>
      <c r="H266" s="11">
        <f>Source!AV246</f>
        <v>1</v>
      </c>
      <c r="I266" s="11">
        <f>IF(Source!BA246&lt;&gt; 0, Source!BA246, 1)</f>
        <v>1</v>
      </c>
      <c r="J266" s="27">
        <f>Source!S246</f>
        <v>103.31</v>
      </c>
      <c r="K266" s="27"/>
    </row>
    <row r="267" spans="1:22" ht="14.25" x14ac:dyDescent="0.2">
      <c r="A267" s="22"/>
      <c r="B267" s="23"/>
      <c r="C267" s="23" t="s">
        <v>374</v>
      </c>
      <c r="D267" s="24"/>
      <c r="E267" s="11"/>
      <c r="F267" s="26">
        <f>Source!AM246</f>
        <v>8265.0300000000007</v>
      </c>
      <c r="G267" s="25" t="str">
        <f>Source!DE246</f>
        <v/>
      </c>
      <c r="H267" s="11">
        <f>Source!AV246</f>
        <v>1</v>
      </c>
      <c r="I267" s="11">
        <f>IF(Source!BB246&lt;&gt; 0, Source!BB246, 1)</f>
        <v>1</v>
      </c>
      <c r="J267" s="27">
        <f>Source!Q246</f>
        <v>289.27999999999997</v>
      </c>
      <c r="K267" s="27"/>
    </row>
    <row r="268" spans="1:22" ht="14.25" x14ac:dyDescent="0.2">
      <c r="A268" s="22"/>
      <c r="B268" s="23"/>
      <c r="C268" s="23" t="s">
        <v>375</v>
      </c>
      <c r="D268" s="24"/>
      <c r="E268" s="11"/>
      <c r="F268" s="26">
        <f>Source!AN246</f>
        <v>3342.74</v>
      </c>
      <c r="G268" s="25" t="str">
        <f>Source!DF246</f>
        <v/>
      </c>
      <c r="H268" s="11">
        <f>Source!AV246</f>
        <v>1</v>
      </c>
      <c r="I268" s="11">
        <f>IF(Source!BS246&lt;&gt; 0, Source!BS246, 1)</f>
        <v>1</v>
      </c>
      <c r="J268" s="29">
        <f>Source!R246</f>
        <v>117</v>
      </c>
      <c r="K268" s="27"/>
    </row>
    <row r="269" spans="1:22" ht="14.25" x14ac:dyDescent="0.2">
      <c r="A269" s="22"/>
      <c r="B269" s="23"/>
      <c r="C269" s="23" t="s">
        <v>382</v>
      </c>
      <c r="D269" s="24"/>
      <c r="E269" s="11"/>
      <c r="F269" s="26">
        <f>Source!AL246</f>
        <v>65154.45</v>
      </c>
      <c r="G269" s="25" t="str">
        <f>Source!DD246</f>
        <v/>
      </c>
      <c r="H269" s="11">
        <f>Source!AW246</f>
        <v>1</v>
      </c>
      <c r="I269" s="11">
        <f>IF(Source!BC246&lt;&gt; 0, Source!BC246, 1)</f>
        <v>1</v>
      </c>
      <c r="J269" s="27">
        <f>Source!P246</f>
        <v>2280.41</v>
      </c>
      <c r="K269" s="27"/>
    </row>
    <row r="270" spans="1:22" ht="14.25" x14ac:dyDescent="0.2">
      <c r="A270" s="22"/>
      <c r="B270" s="23"/>
      <c r="C270" s="23" t="s">
        <v>376</v>
      </c>
      <c r="D270" s="24" t="s">
        <v>377</v>
      </c>
      <c r="E270" s="11">
        <f>Source!AT246</f>
        <v>70</v>
      </c>
      <c r="F270" s="26"/>
      <c r="G270" s="25"/>
      <c r="H270" s="11"/>
      <c r="I270" s="11"/>
      <c r="J270" s="27">
        <f>SUM(R264:R269)</f>
        <v>72.319999999999993</v>
      </c>
      <c r="K270" s="27"/>
    </row>
    <row r="271" spans="1:22" ht="14.25" x14ac:dyDescent="0.2">
      <c r="A271" s="22"/>
      <c r="B271" s="23"/>
      <c r="C271" s="23" t="s">
        <v>378</v>
      </c>
      <c r="D271" s="24" t="s">
        <v>377</v>
      </c>
      <c r="E271" s="11">
        <f>Source!AU246</f>
        <v>10</v>
      </c>
      <c r="F271" s="26"/>
      <c r="G271" s="25"/>
      <c r="H271" s="11"/>
      <c r="I271" s="11"/>
      <c r="J271" s="27">
        <f>SUM(T264:T270)</f>
        <v>10.33</v>
      </c>
      <c r="K271" s="27"/>
    </row>
    <row r="272" spans="1:22" ht="14.25" x14ac:dyDescent="0.2">
      <c r="A272" s="22"/>
      <c r="B272" s="23"/>
      <c r="C272" s="23" t="s">
        <v>379</v>
      </c>
      <c r="D272" s="24" t="s">
        <v>377</v>
      </c>
      <c r="E272" s="11">
        <f>108</f>
        <v>108</v>
      </c>
      <c r="F272" s="26"/>
      <c r="G272" s="25"/>
      <c r="H272" s="11"/>
      <c r="I272" s="11"/>
      <c r="J272" s="27">
        <f>SUM(V264:V271)</f>
        <v>126.36</v>
      </c>
      <c r="K272" s="27"/>
    </row>
    <row r="273" spans="1:32" ht="14.25" x14ac:dyDescent="0.2">
      <c r="A273" s="22"/>
      <c r="B273" s="23"/>
      <c r="C273" s="23" t="s">
        <v>380</v>
      </c>
      <c r="D273" s="24" t="s">
        <v>381</v>
      </c>
      <c r="E273" s="11">
        <f>Source!AQ246</f>
        <v>16.559999999999999</v>
      </c>
      <c r="F273" s="26"/>
      <c r="G273" s="25" t="str">
        <f>Source!DI246</f>
        <v/>
      </c>
      <c r="H273" s="11">
        <f>Source!AV246</f>
        <v>1</v>
      </c>
      <c r="I273" s="11"/>
      <c r="J273" s="27"/>
      <c r="K273" s="27">
        <f>Source!U246</f>
        <v>0.5796</v>
      </c>
    </row>
    <row r="274" spans="1:32" ht="15" x14ac:dyDescent="0.25">
      <c r="A274" s="31"/>
      <c r="B274" s="31"/>
      <c r="C274" s="31"/>
      <c r="D274" s="31"/>
      <c r="E274" s="31"/>
      <c r="F274" s="31"/>
      <c r="G274" s="31"/>
      <c r="H274" s="31"/>
      <c r="I274" s="49">
        <f>J266+J267+J269+J270+J271+J272</f>
        <v>2882.01</v>
      </c>
      <c r="J274" s="49"/>
      <c r="K274" s="32">
        <f>IF(Source!I246&lt;&gt;0, ROUND(I274/Source!I246, 2), 0)</f>
        <v>82343.14</v>
      </c>
      <c r="P274" s="30">
        <f>I274</f>
        <v>2882.01</v>
      </c>
    </row>
    <row r="276" spans="1:32" ht="15" x14ac:dyDescent="0.25">
      <c r="A276" s="46" t="str">
        <f>CONCATENATE("Итого по подразделу: ",IF(Source!G248&lt;&gt;"Новый подраздел", Source!G248, ""))</f>
        <v>Итого по подразделу: Устройство гравийно-песчаного основания под песочный дворик 5х7</v>
      </c>
      <c r="B276" s="46"/>
      <c r="C276" s="46"/>
      <c r="D276" s="46"/>
      <c r="E276" s="46"/>
      <c r="F276" s="46"/>
      <c r="G276" s="46"/>
      <c r="H276" s="46"/>
      <c r="I276" s="42">
        <f>SUM(P230:P275)</f>
        <v>19811.239999999998</v>
      </c>
      <c r="J276" s="45"/>
      <c r="K276" s="34"/>
      <c r="AF276" s="35" t="str">
        <f>CONCATENATE("Итого по подразделу: ",IF(Source!G248&lt;&gt;"Новый подраздел", Source!G248, ""))</f>
        <v>Итого по подразделу: Устройство гравийно-песчаного основания под песочный дворик 5х7</v>
      </c>
    </row>
    <row r="279" spans="1:32" ht="16.5" x14ac:dyDescent="0.25">
      <c r="A279" s="50" t="str">
        <f>CONCATENATE("Подраздел: ",IF(Source!G278&lt;&gt;"Новый подраздел", Source!G278, ""))</f>
        <v>Подраздел: Установка бортового камня дорожного</v>
      </c>
      <c r="B279" s="50"/>
      <c r="C279" s="50"/>
      <c r="D279" s="50"/>
      <c r="E279" s="50"/>
      <c r="F279" s="50"/>
      <c r="G279" s="50"/>
      <c r="H279" s="50"/>
      <c r="I279" s="50"/>
      <c r="J279" s="50"/>
      <c r="K279" s="50"/>
    </row>
    <row r="280" spans="1:32" ht="42.75" x14ac:dyDescent="0.2">
      <c r="A280" s="22" t="str">
        <f>Source!E283</f>
        <v>29</v>
      </c>
      <c r="B280" s="23" t="str">
        <f>Source!F283</f>
        <v>2.1-3203-1-2/1</v>
      </c>
      <c r="C280" s="23" t="str">
        <f>Source!G283</f>
        <v>Установка бортовых камней бетонных марки БР 100.30.15 при других видах покрытий</v>
      </c>
      <c r="D280" s="24" t="str">
        <f>Source!H283</f>
        <v>100 м</v>
      </c>
      <c r="E280" s="11">
        <f>Source!I283</f>
        <v>1.79</v>
      </c>
      <c r="F280" s="26"/>
      <c r="G280" s="25"/>
      <c r="H280" s="11"/>
      <c r="I280" s="11"/>
      <c r="J280" s="27"/>
      <c r="K280" s="27"/>
      <c r="Q280">
        <f>ROUND((Source!BZ283/100)*ROUND((Source!AF283*Source!AV283)*Source!I283, 2), 2)</f>
        <v>18954.990000000002</v>
      </c>
      <c r="R280">
        <f>Source!X283</f>
        <v>18954.990000000002</v>
      </c>
      <c r="S280">
        <f>ROUND((Source!CA283/100)*ROUND((Source!AF283*Source!AV283)*Source!I283, 2), 2)</f>
        <v>2707.86</v>
      </c>
      <c r="T280">
        <f>Source!Y283</f>
        <v>2707.86</v>
      </c>
      <c r="U280">
        <f>ROUND((175/100)*ROUND((Source!AE283*Source!AV283)*Source!I283, 2), 2)</f>
        <v>0</v>
      </c>
      <c r="V280">
        <f>ROUND((108/100)*ROUND(Source!CS283*Source!I283, 2), 2)</f>
        <v>0</v>
      </c>
    </row>
    <row r="281" spans="1:32" x14ac:dyDescent="0.2">
      <c r="C281" s="28" t="str">
        <f>"Объем: "&amp;Source!I283&amp;"=179/"&amp;"100"</f>
        <v>Объем: 1,79=179/100</v>
      </c>
    </row>
    <row r="282" spans="1:32" ht="14.25" x14ac:dyDescent="0.2">
      <c r="A282" s="22"/>
      <c r="B282" s="23"/>
      <c r="C282" s="23" t="s">
        <v>373</v>
      </c>
      <c r="D282" s="24"/>
      <c r="E282" s="11"/>
      <c r="F282" s="26">
        <f>Source!AO283</f>
        <v>15127.68</v>
      </c>
      <c r="G282" s="25" t="str">
        <f>Source!DG283</f>
        <v/>
      </c>
      <c r="H282" s="11">
        <f>Source!AV283</f>
        <v>1</v>
      </c>
      <c r="I282" s="11">
        <f>IF(Source!BA283&lt;&gt; 0, Source!BA283, 1)</f>
        <v>1</v>
      </c>
      <c r="J282" s="27">
        <f>Source!S283</f>
        <v>27078.55</v>
      </c>
      <c r="K282" s="27"/>
    </row>
    <row r="283" spans="1:32" ht="14.25" x14ac:dyDescent="0.2">
      <c r="A283" s="22"/>
      <c r="B283" s="23"/>
      <c r="C283" s="23" t="s">
        <v>382</v>
      </c>
      <c r="D283" s="24"/>
      <c r="E283" s="11"/>
      <c r="F283" s="26">
        <f>Source!AL283</f>
        <v>51150.7</v>
      </c>
      <c r="G283" s="25" t="str">
        <f>Source!DD283</f>
        <v/>
      </c>
      <c r="H283" s="11">
        <f>Source!AW283</f>
        <v>1</v>
      </c>
      <c r="I283" s="11">
        <f>IF(Source!BC283&lt;&gt; 0, Source!BC283, 1)</f>
        <v>1</v>
      </c>
      <c r="J283" s="27">
        <f>Source!P283</f>
        <v>91559.75</v>
      </c>
      <c r="K283" s="27"/>
    </row>
    <row r="284" spans="1:32" ht="28.5" x14ac:dyDescent="0.2">
      <c r="A284" s="22" t="str">
        <f>Source!E285</f>
        <v>29,1</v>
      </c>
      <c r="B284" s="23" t="str">
        <f>Source!F285</f>
        <v>21.5-3-13</v>
      </c>
      <c r="C284" s="23" t="str">
        <f>Source!G285</f>
        <v>Камни бетонные бортовые, марка БР 100.30.15</v>
      </c>
      <c r="D284" s="24" t="str">
        <f>Source!H285</f>
        <v>м3</v>
      </c>
      <c r="E284" s="11">
        <f>Source!I285</f>
        <v>-7.6970000000000001</v>
      </c>
      <c r="F284" s="26">
        <f>Source!AK285</f>
        <v>6544.04</v>
      </c>
      <c r="G284" s="33" t="s">
        <v>3</v>
      </c>
      <c r="H284" s="11">
        <f>Source!AW285</f>
        <v>1</v>
      </c>
      <c r="I284" s="11">
        <f>IF(Source!BC285&lt;&gt; 0, Source!BC285, 1)</f>
        <v>1</v>
      </c>
      <c r="J284" s="27">
        <f>Source!O285</f>
        <v>-50369.48</v>
      </c>
      <c r="K284" s="27"/>
      <c r="Q284">
        <f>ROUND((Source!BZ285/100)*ROUND((Source!AF285*Source!AV285)*Source!I285, 2), 2)</f>
        <v>0</v>
      </c>
      <c r="R284">
        <f>Source!X285</f>
        <v>0</v>
      </c>
      <c r="S284">
        <f>ROUND((Source!CA285/100)*ROUND((Source!AF285*Source!AV285)*Source!I285, 2), 2)</f>
        <v>0</v>
      </c>
      <c r="T284">
        <f>Source!Y285</f>
        <v>0</v>
      </c>
      <c r="U284">
        <f>ROUND((175/100)*ROUND((Source!AE285*Source!AV285)*Source!I285, 2), 2)</f>
        <v>0</v>
      </c>
      <c r="V284">
        <f>ROUND((108/100)*ROUND(Source!CS285*Source!I285, 2), 2)</f>
        <v>0</v>
      </c>
    </row>
    <row r="285" spans="1:32" ht="14.25" x14ac:dyDescent="0.2">
      <c r="A285" s="22"/>
      <c r="B285" s="23"/>
      <c r="C285" s="23" t="s">
        <v>376</v>
      </c>
      <c r="D285" s="24" t="s">
        <v>377</v>
      </c>
      <c r="E285" s="11">
        <f>Source!AT283</f>
        <v>70</v>
      </c>
      <c r="F285" s="26"/>
      <c r="G285" s="25"/>
      <c r="H285" s="11"/>
      <c r="I285" s="11"/>
      <c r="J285" s="27">
        <f>SUM(R280:R284)</f>
        <v>18954.990000000002</v>
      </c>
      <c r="K285" s="27"/>
    </row>
    <row r="286" spans="1:32" ht="14.25" x14ac:dyDescent="0.2">
      <c r="A286" s="22"/>
      <c r="B286" s="23"/>
      <c r="C286" s="23" t="s">
        <v>378</v>
      </c>
      <c r="D286" s="24" t="s">
        <v>377</v>
      </c>
      <c r="E286" s="11">
        <f>Source!AU283</f>
        <v>10</v>
      </c>
      <c r="F286" s="26"/>
      <c r="G286" s="25"/>
      <c r="H286" s="11"/>
      <c r="I286" s="11"/>
      <c r="J286" s="27">
        <f>SUM(T280:T285)</f>
        <v>2707.86</v>
      </c>
      <c r="K286" s="27"/>
    </row>
    <row r="287" spans="1:32" ht="14.25" x14ac:dyDescent="0.2">
      <c r="A287" s="22"/>
      <c r="B287" s="23"/>
      <c r="C287" s="23" t="s">
        <v>380</v>
      </c>
      <c r="D287" s="24" t="s">
        <v>381</v>
      </c>
      <c r="E287" s="11">
        <f>Source!AQ283</f>
        <v>80.27</v>
      </c>
      <c r="F287" s="26"/>
      <c r="G287" s="25" t="str">
        <f>Source!DI283</f>
        <v/>
      </c>
      <c r="H287" s="11">
        <f>Source!AV283</f>
        <v>1</v>
      </c>
      <c r="I287" s="11"/>
      <c r="J287" s="27"/>
      <c r="K287" s="27">
        <f>Source!U283</f>
        <v>143.6833</v>
      </c>
    </row>
    <row r="288" spans="1:32" ht="15" x14ac:dyDescent="0.25">
      <c r="A288" s="31"/>
      <c r="B288" s="31"/>
      <c r="C288" s="31"/>
      <c r="D288" s="31"/>
      <c r="E288" s="31"/>
      <c r="F288" s="31"/>
      <c r="G288" s="31"/>
      <c r="H288" s="31"/>
      <c r="I288" s="49">
        <f>J282+J283+J285+J286+SUM(J284:J284)</f>
        <v>89931.669999999984</v>
      </c>
      <c r="J288" s="49"/>
      <c r="K288" s="32">
        <f>IF(Source!I283&lt;&gt;0, ROUND(I288/Source!I283, 2), 0)</f>
        <v>50241.16</v>
      </c>
      <c r="P288" s="30">
        <f>I288</f>
        <v>89931.669999999984</v>
      </c>
    </row>
    <row r="290" spans="1:22" ht="15" x14ac:dyDescent="0.25">
      <c r="A290" s="46" t="str">
        <f>CONCATENATE("Итого по подразделу: ",IF(Source!G287&lt;&gt;"Новый подраздел", Source!G287, ""))</f>
        <v>Итого по подразделу: Установка бортового камня дорожного</v>
      </c>
      <c r="B290" s="46"/>
      <c r="C290" s="46"/>
      <c r="D290" s="46"/>
      <c r="E290" s="46"/>
      <c r="F290" s="46"/>
      <c r="G290" s="46"/>
      <c r="H290" s="46"/>
      <c r="I290" s="42">
        <f>SUM(P279:P289)</f>
        <v>89931.669999999984</v>
      </c>
      <c r="J290" s="45"/>
      <c r="K290" s="34"/>
    </row>
    <row r="293" spans="1:22" ht="15" x14ac:dyDescent="0.25">
      <c r="A293" s="46" t="str">
        <f>CONCATENATE("Итого по разделу: ",IF(Source!G317&lt;&gt;"Новый раздел", Source!G317, ""))</f>
        <v>Итого по разделу: Детская/спортивная площадка 60х17</v>
      </c>
      <c r="B293" s="46"/>
      <c r="C293" s="46"/>
      <c r="D293" s="46"/>
      <c r="E293" s="46"/>
      <c r="F293" s="46"/>
      <c r="G293" s="46"/>
      <c r="H293" s="46"/>
      <c r="I293" s="42">
        <f>SUM(P125:P292)</f>
        <v>4054090.2099999995</v>
      </c>
      <c r="J293" s="45"/>
      <c r="K293" s="34"/>
    </row>
    <row r="296" spans="1:22" ht="16.5" x14ac:dyDescent="0.25">
      <c r="A296" s="50" t="str">
        <f>CONCATENATE("Раздел: ",IF(Source!G347&lt;&gt;"Новый раздел", Source!G347, ""))</f>
        <v>Раздел: Установка газонного ограждения</v>
      </c>
      <c r="B296" s="50"/>
      <c r="C296" s="50"/>
      <c r="D296" s="50"/>
      <c r="E296" s="50"/>
      <c r="F296" s="50"/>
      <c r="G296" s="50"/>
      <c r="H296" s="50"/>
      <c r="I296" s="50"/>
      <c r="J296" s="50"/>
      <c r="K296" s="50"/>
    </row>
    <row r="297" spans="1:22" ht="42.75" x14ac:dyDescent="0.2">
      <c r="A297" s="22" t="str">
        <f>Source!E352</f>
        <v>30</v>
      </c>
      <c r="B297" s="23" t="str">
        <f>Source!F352</f>
        <v>5.3-3203-4-2/1</v>
      </c>
      <c r="C297" s="23" t="str">
        <f>Source!G352</f>
        <v>Установка стоек металлического ограждения газонов из трубы, масса стоек до 5 кг</v>
      </c>
      <c r="D297" s="24" t="str">
        <f>Source!H352</f>
        <v>10 шт.</v>
      </c>
      <c r="E297" s="11">
        <f>Source!I352</f>
        <v>8.1</v>
      </c>
      <c r="F297" s="26"/>
      <c r="G297" s="25"/>
      <c r="H297" s="11"/>
      <c r="I297" s="11"/>
      <c r="J297" s="27"/>
      <c r="K297" s="27"/>
      <c r="Q297">
        <f>ROUND((Source!BZ352/100)*ROUND((Source!AF352*Source!AV352)*Source!I352, 2), 2)</f>
        <v>6333.28</v>
      </c>
      <c r="R297">
        <f>Source!X352</f>
        <v>6333.28</v>
      </c>
      <c r="S297">
        <f>ROUND((Source!CA352/100)*ROUND((Source!AF352*Source!AV352)*Source!I352, 2), 2)</f>
        <v>904.75</v>
      </c>
      <c r="T297">
        <f>Source!Y352</f>
        <v>904.75</v>
      </c>
      <c r="U297">
        <f>ROUND((175/100)*ROUND((Source!AE352*Source!AV352)*Source!I352, 2), 2)</f>
        <v>0</v>
      </c>
      <c r="V297">
        <f>ROUND((108/100)*ROUND(Source!CS352*Source!I352, 2), 2)</f>
        <v>0</v>
      </c>
    </row>
    <row r="298" spans="1:22" x14ac:dyDescent="0.2">
      <c r="C298" s="28" t="str">
        <f>"Объем: "&amp;Source!I352&amp;"=81/"&amp;"10"</f>
        <v>Объем: 8,1=81/10</v>
      </c>
    </row>
    <row r="299" spans="1:22" ht="14.25" x14ac:dyDescent="0.2">
      <c r="A299" s="22"/>
      <c r="B299" s="23"/>
      <c r="C299" s="23" t="s">
        <v>373</v>
      </c>
      <c r="D299" s="24"/>
      <c r="E299" s="11"/>
      <c r="F299" s="26">
        <f>Source!AO352</f>
        <v>1116.98</v>
      </c>
      <c r="G299" s="25" t="str">
        <f>Source!DG352</f>
        <v/>
      </c>
      <c r="H299" s="11">
        <f>Source!AV352</f>
        <v>1</v>
      </c>
      <c r="I299" s="11">
        <f>IF(Source!BA352&lt;&gt; 0, Source!BA352, 1)</f>
        <v>1</v>
      </c>
      <c r="J299" s="27">
        <f>Source!S352</f>
        <v>9047.5400000000009</v>
      </c>
      <c r="K299" s="27"/>
    </row>
    <row r="300" spans="1:22" ht="14.25" x14ac:dyDescent="0.2">
      <c r="A300" s="22"/>
      <c r="B300" s="23"/>
      <c r="C300" s="23" t="s">
        <v>382</v>
      </c>
      <c r="D300" s="24"/>
      <c r="E300" s="11"/>
      <c r="F300" s="26">
        <f>Source!AL352</f>
        <v>2665.24</v>
      </c>
      <c r="G300" s="25" t="str">
        <f>Source!DD352</f>
        <v/>
      </c>
      <c r="H300" s="11">
        <f>Source!AW352</f>
        <v>1</v>
      </c>
      <c r="I300" s="11">
        <f>IF(Source!BC352&lt;&gt; 0, Source!BC352, 1)</f>
        <v>1</v>
      </c>
      <c r="J300" s="27">
        <f>Source!P352</f>
        <v>21588.44</v>
      </c>
      <c r="K300" s="27"/>
    </row>
    <row r="301" spans="1:22" ht="14.25" x14ac:dyDescent="0.2">
      <c r="A301" s="22"/>
      <c r="B301" s="23"/>
      <c r="C301" s="23" t="s">
        <v>376</v>
      </c>
      <c r="D301" s="24" t="s">
        <v>377</v>
      </c>
      <c r="E301" s="11">
        <f>Source!AT352</f>
        <v>70</v>
      </c>
      <c r="F301" s="26"/>
      <c r="G301" s="25"/>
      <c r="H301" s="11"/>
      <c r="I301" s="11"/>
      <c r="J301" s="27">
        <f>SUM(R297:R300)</f>
        <v>6333.28</v>
      </c>
      <c r="K301" s="27"/>
    </row>
    <row r="302" spans="1:22" ht="14.25" x14ac:dyDescent="0.2">
      <c r="A302" s="22"/>
      <c r="B302" s="23"/>
      <c r="C302" s="23" t="s">
        <v>378</v>
      </c>
      <c r="D302" s="24" t="s">
        <v>377</v>
      </c>
      <c r="E302" s="11">
        <f>Source!AU352</f>
        <v>10</v>
      </c>
      <c r="F302" s="26"/>
      <c r="G302" s="25"/>
      <c r="H302" s="11"/>
      <c r="I302" s="11"/>
      <c r="J302" s="27">
        <f>SUM(T297:T301)</f>
        <v>904.75</v>
      </c>
      <c r="K302" s="27"/>
    </row>
    <row r="303" spans="1:22" ht="14.25" x14ac:dyDescent="0.2">
      <c r="A303" s="22"/>
      <c r="B303" s="23"/>
      <c r="C303" s="23" t="s">
        <v>380</v>
      </c>
      <c r="D303" s="24" t="s">
        <v>381</v>
      </c>
      <c r="E303" s="11">
        <f>Source!AQ352</f>
        <v>6.22</v>
      </c>
      <c r="F303" s="26"/>
      <c r="G303" s="25" t="str">
        <f>Source!DI352</f>
        <v/>
      </c>
      <c r="H303" s="11">
        <f>Source!AV352</f>
        <v>1</v>
      </c>
      <c r="I303" s="11"/>
      <c r="J303" s="27"/>
      <c r="K303" s="27">
        <f>Source!U352</f>
        <v>50.381999999999998</v>
      </c>
    </row>
    <row r="304" spans="1:22" ht="15" x14ac:dyDescent="0.25">
      <c r="A304" s="31"/>
      <c r="B304" s="31"/>
      <c r="C304" s="31"/>
      <c r="D304" s="31"/>
      <c r="E304" s="31"/>
      <c r="F304" s="31"/>
      <c r="G304" s="31"/>
      <c r="H304" s="31"/>
      <c r="I304" s="49">
        <f>J299+J300+J301+J302</f>
        <v>37874.01</v>
      </c>
      <c r="J304" s="49"/>
      <c r="K304" s="32">
        <f>IF(Source!I352&lt;&gt;0, ROUND(I304/Source!I352, 2), 0)</f>
        <v>4675.8</v>
      </c>
      <c r="P304" s="30">
        <f>I304</f>
        <v>37874.01</v>
      </c>
    </row>
    <row r="305" spans="1:22" ht="57" x14ac:dyDescent="0.2">
      <c r="A305" s="22" t="str">
        <f>Source!E354</f>
        <v>31</v>
      </c>
      <c r="B305" s="23" t="str">
        <f>Source!F354</f>
        <v>5.3-3203-5-2/1</v>
      </c>
      <c r="C305" s="23" t="str">
        <f>Source!G354</f>
        <v>Установка готовых секций металлического ограждения газонов из профилированной трубы, масса секции до 10 кг</v>
      </c>
      <c r="D305" s="24" t="str">
        <f>Source!H354</f>
        <v>м2</v>
      </c>
      <c r="E305" s="11">
        <f>Source!I354</f>
        <v>80</v>
      </c>
      <c r="F305" s="26"/>
      <c r="G305" s="25"/>
      <c r="H305" s="11"/>
      <c r="I305" s="11"/>
      <c r="J305" s="27"/>
      <c r="K305" s="27"/>
      <c r="Q305">
        <f>ROUND((Source!BZ354/100)*ROUND((Source!AF354*Source!AV354)*Source!I354, 2), 2)</f>
        <v>1496.32</v>
      </c>
      <c r="R305">
        <f>Source!X354</f>
        <v>1496.32</v>
      </c>
      <c r="S305">
        <f>ROUND((Source!CA354/100)*ROUND((Source!AF354*Source!AV354)*Source!I354, 2), 2)</f>
        <v>213.76</v>
      </c>
      <c r="T305">
        <f>Source!Y354</f>
        <v>213.76</v>
      </c>
      <c r="U305">
        <f>ROUND((175/100)*ROUND((Source!AE354*Source!AV354)*Source!I354, 2), 2)</f>
        <v>18.2</v>
      </c>
      <c r="V305">
        <f>ROUND((108/100)*ROUND(Source!CS354*Source!I354, 2), 2)</f>
        <v>11.23</v>
      </c>
    </row>
    <row r="306" spans="1:22" ht="14.25" x14ac:dyDescent="0.2">
      <c r="A306" s="22"/>
      <c r="B306" s="23"/>
      <c r="C306" s="23" t="s">
        <v>373</v>
      </c>
      <c r="D306" s="24"/>
      <c r="E306" s="11"/>
      <c r="F306" s="26">
        <f>Source!AO354</f>
        <v>26.72</v>
      </c>
      <c r="G306" s="25" t="str">
        <f>Source!DG354</f>
        <v/>
      </c>
      <c r="H306" s="11">
        <f>Source!AV354</f>
        <v>1</v>
      </c>
      <c r="I306" s="11">
        <f>IF(Source!BA354&lt;&gt; 0, Source!BA354, 1)</f>
        <v>1</v>
      </c>
      <c r="J306" s="27">
        <f>Source!S354</f>
        <v>2137.6</v>
      </c>
      <c r="K306" s="27"/>
    </row>
    <row r="307" spans="1:22" ht="14.25" x14ac:dyDescent="0.2">
      <c r="A307" s="22"/>
      <c r="B307" s="23"/>
      <c r="C307" s="23" t="s">
        <v>374</v>
      </c>
      <c r="D307" s="24"/>
      <c r="E307" s="11"/>
      <c r="F307" s="26">
        <f>Source!AM354</f>
        <v>6.81</v>
      </c>
      <c r="G307" s="25" t="str">
        <f>Source!DE354</f>
        <v/>
      </c>
      <c r="H307" s="11">
        <f>Source!AV354</f>
        <v>1</v>
      </c>
      <c r="I307" s="11">
        <f>IF(Source!BB354&lt;&gt; 0, Source!BB354, 1)</f>
        <v>1</v>
      </c>
      <c r="J307" s="27">
        <f>Source!Q354</f>
        <v>544.79999999999995</v>
      </c>
      <c r="K307" s="27"/>
    </row>
    <row r="308" spans="1:22" ht="14.25" x14ac:dyDescent="0.2">
      <c r="A308" s="22"/>
      <c r="B308" s="23"/>
      <c r="C308" s="23" t="s">
        <v>375</v>
      </c>
      <c r="D308" s="24"/>
      <c r="E308" s="11"/>
      <c r="F308" s="26">
        <f>Source!AN354</f>
        <v>0.13</v>
      </c>
      <c r="G308" s="25" t="str">
        <f>Source!DF354</f>
        <v/>
      </c>
      <c r="H308" s="11">
        <f>Source!AV354</f>
        <v>1</v>
      </c>
      <c r="I308" s="11">
        <f>IF(Source!BS354&lt;&gt; 0, Source!BS354, 1)</f>
        <v>1</v>
      </c>
      <c r="J308" s="29">
        <f>Source!R354</f>
        <v>10.4</v>
      </c>
      <c r="K308" s="27"/>
    </row>
    <row r="309" spans="1:22" ht="14.25" x14ac:dyDescent="0.2">
      <c r="A309" s="22"/>
      <c r="B309" s="23"/>
      <c r="C309" s="23" t="s">
        <v>382</v>
      </c>
      <c r="D309" s="24"/>
      <c r="E309" s="11"/>
      <c r="F309" s="26">
        <f>Source!AL354</f>
        <v>934.01</v>
      </c>
      <c r="G309" s="25" t="str">
        <f>Source!DD354</f>
        <v/>
      </c>
      <c r="H309" s="11">
        <f>Source!AW354</f>
        <v>1</v>
      </c>
      <c r="I309" s="11">
        <f>IF(Source!BC354&lt;&gt; 0, Source!BC354, 1)</f>
        <v>1</v>
      </c>
      <c r="J309" s="27">
        <f>Source!P354</f>
        <v>74720.800000000003</v>
      </c>
      <c r="K309" s="27"/>
    </row>
    <row r="310" spans="1:22" ht="14.25" x14ac:dyDescent="0.2">
      <c r="A310" s="22"/>
      <c r="B310" s="23"/>
      <c r="C310" s="23" t="s">
        <v>376</v>
      </c>
      <c r="D310" s="24" t="s">
        <v>377</v>
      </c>
      <c r="E310" s="11">
        <f>Source!AT354</f>
        <v>70</v>
      </c>
      <c r="F310" s="26"/>
      <c r="G310" s="25"/>
      <c r="H310" s="11"/>
      <c r="I310" s="11"/>
      <c r="J310" s="27">
        <f>SUM(R305:R309)</f>
        <v>1496.32</v>
      </c>
      <c r="K310" s="27"/>
    </row>
    <row r="311" spans="1:22" ht="14.25" x14ac:dyDescent="0.2">
      <c r="A311" s="22"/>
      <c r="B311" s="23"/>
      <c r="C311" s="23" t="s">
        <v>378</v>
      </c>
      <c r="D311" s="24" t="s">
        <v>377</v>
      </c>
      <c r="E311" s="11">
        <f>Source!AU354</f>
        <v>10</v>
      </c>
      <c r="F311" s="26"/>
      <c r="G311" s="25"/>
      <c r="H311" s="11"/>
      <c r="I311" s="11"/>
      <c r="J311" s="27">
        <f>SUM(T305:T310)</f>
        <v>213.76</v>
      </c>
      <c r="K311" s="27"/>
    </row>
    <row r="312" spans="1:22" ht="14.25" x14ac:dyDescent="0.2">
      <c r="A312" s="22"/>
      <c r="B312" s="23"/>
      <c r="C312" s="23" t="s">
        <v>379</v>
      </c>
      <c r="D312" s="24" t="s">
        <v>377</v>
      </c>
      <c r="E312" s="11">
        <f>108</f>
        <v>108</v>
      </c>
      <c r="F312" s="26"/>
      <c r="G312" s="25"/>
      <c r="H312" s="11"/>
      <c r="I312" s="11"/>
      <c r="J312" s="27">
        <f>SUM(V305:V311)</f>
        <v>11.23</v>
      </c>
      <c r="K312" s="27"/>
    </row>
    <row r="313" spans="1:22" ht="14.25" x14ac:dyDescent="0.2">
      <c r="A313" s="22"/>
      <c r="B313" s="23"/>
      <c r="C313" s="23" t="s">
        <v>380</v>
      </c>
      <c r="D313" s="24" t="s">
        <v>381</v>
      </c>
      <c r="E313" s="11">
        <f>Source!AQ354</f>
        <v>0.12</v>
      </c>
      <c r="F313" s="26"/>
      <c r="G313" s="25" t="str">
        <f>Source!DI354</f>
        <v/>
      </c>
      <c r="H313" s="11">
        <f>Source!AV354</f>
        <v>1</v>
      </c>
      <c r="I313" s="11"/>
      <c r="J313" s="27"/>
      <c r="K313" s="27">
        <f>Source!U354</f>
        <v>9.6</v>
      </c>
    </row>
    <row r="314" spans="1:22" ht="15" x14ac:dyDescent="0.25">
      <c r="A314" s="31"/>
      <c r="B314" s="31"/>
      <c r="C314" s="31"/>
      <c r="D314" s="31"/>
      <c r="E314" s="31"/>
      <c r="F314" s="31"/>
      <c r="G314" s="31"/>
      <c r="H314" s="31"/>
      <c r="I314" s="49">
        <f>J306+J307+J309+J310+J311+J312</f>
        <v>79124.509999999995</v>
      </c>
      <c r="J314" s="49"/>
      <c r="K314" s="32">
        <f>IF(Source!I354&lt;&gt;0, ROUND(I314/Source!I354, 2), 0)</f>
        <v>989.06</v>
      </c>
      <c r="P314" s="30">
        <f>I314</f>
        <v>79124.509999999995</v>
      </c>
    </row>
    <row r="315" spans="1:22" ht="42.75" x14ac:dyDescent="0.2">
      <c r="A315" s="22" t="str">
        <f>Source!E356</f>
        <v>32</v>
      </c>
      <c r="B315" s="23" t="str">
        <f>Source!F356</f>
        <v>1.14-3203-13-8/1</v>
      </c>
      <c r="C315" s="23" t="str">
        <f>Source!G356</f>
        <v>Окраска масляными составами за один раз металлических поверхностей решеток и оград</v>
      </c>
      <c r="D315" s="24" t="str">
        <f>Source!H356</f>
        <v>100 м2</v>
      </c>
      <c r="E315" s="11">
        <f>Source!I356</f>
        <v>0.8</v>
      </c>
      <c r="F315" s="26"/>
      <c r="G315" s="25"/>
      <c r="H315" s="11"/>
      <c r="I315" s="11"/>
      <c r="J315" s="27"/>
      <c r="K315" s="27"/>
      <c r="Q315">
        <f>ROUND((Source!BZ356/100)*ROUND((Source!AF356*Source!AV356)*Source!I356, 2), 2)</f>
        <v>5725.37</v>
      </c>
      <c r="R315">
        <f>Source!X356</f>
        <v>5725.37</v>
      </c>
      <c r="S315">
        <f>ROUND((Source!CA356/100)*ROUND((Source!AF356*Source!AV356)*Source!I356, 2), 2)</f>
        <v>817.91</v>
      </c>
      <c r="T315">
        <f>Source!Y356</f>
        <v>817.91</v>
      </c>
      <c r="U315">
        <f>ROUND((175/100)*ROUND((Source!AE356*Source!AV356)*Source!I356, 2), 2)</f>
        <v>0</v>
      </c>
      <c r="V315">
        <f>ROUND((108/100)*ROUND(Source!CS356*Source!I356, 2), 2)</f>
        <v>0</v>
      </c>
    </row>
    <row r="316" spans="1:22" x14ac:dyDescent="0.2">
      <c r="C316" s="28" t="str">
        <f>"Объем: "&amp;Source!I356&amp;"=80/"&amp;"100"</f>
        <v>Объем: 0,8=80/100</v>
      </c>
    </row>
    <row r="317" spans="1:22" ht="14.25" x14ac:dyDescent="0.2">
      <c r="A317" s="22"/>
      <c r="B317" s="23"/>
      <c r="C317" s="23" t="s">
        <v>373</v>
      </c>
      <c r="D317" s="24"/>
      <c r="E317" s="11"/>
      <c r="F317" s="26">
        <f>Source!AO356</f>
        <v>11359.86</v>
      </c>
      <c r="G317" s="40" t="str">
        <f>Source!DG356</f>
        <v>*0,9</v>
      </c>
      <c r="H317" s="11">
        <f>Source!AV356</f>
        <v>1</v>
      </c>
      <c r="I317" s="11">
        <f>IF(Source!BA356&lt;&gt; 0, Source!BA356, 1)</f>
        <v>1</v>
      </c>
      <c r="J317" s="27">
        <f>Source!S356</f>
        <v>8179.1</v>
      </c>
      <c r="K317" s="27"/>
    </row>
    <row r="318" spans="1:22" ht="14.25" x14ac:dyDescent="0.2">
      <c r="A318" s="22"/>
      <c r="B318" s="23"/>
      <c r="C318" s="23" t="s">
        <v>382</v>
      </c>
      <c r="D318" s="24"/>
      <c r="E318" s="11"/>
      <c r="F318" s="26">
        <f>Source!AL356</f>
        <v>1072.56</v>
      </c>
      <c r="G318" s="25" t="str">
        <f>Source!DD356</f>
        <v/>
      </c>
      <c r="H318" s="11">
        <f>Source!AW356</f>
        <v>1</v>
      </c>
      <c r="I318" s="11">
        <f>IF(Source!BC356&lt;&gt; 0, Source!BC356, 1)</f>
        <v>1</v>
      </c>
      <c r="J318" s="27">
        <f>Source!P356</f>
        <v>858.05</v>
      </c>
      <c r="K318" s="27"/>
    </row>
    <row r="319" spans="1:22" ht="14.25" x14ac:dyDescent="0.2">
      <c r="A319" s="22"/>
      <c r="B319" s="23"/>
      <c r="C319" s="23" t="s">
        <v>376</v>
      </c>
      <c r="D319" s="24" t="s">
        <v>377</v>
      </c>
      <c r="E319" s="11">
        <f>Source!AT356</f>
        <v>70</v>
      </c>
      <c r="F319" s="26"/>
      <c r="G319" s="25"/>
      <c r="H319" s="11"/>
      <c r="I319" s="11"/>
      <c r="J319" s="27">
        <f>SUM(R315:R318)</f>
        <v>5725.37</v>
      </c>
      <c r="K319" s="27"/>
    </row>
    <row r="320" spans="1:22" ht="14.25" x14ac:dyDescent="0.2">
      <c r="A320" s="22"/>
      <c r="B320" s="23"/>
      <c r="C320" s="23" t="s">
        <v>378</v>
      </c>
      <c r="D320" s="24" t="s">
        <v>377</v>
      </c>
      <c r="E320" s="11">
        <f>Source!AU356</f>
        <v>10</v>
      </c>
      <c r="F320" s="26"/>
      <c r="G320" s="25"/>
      <c r="H320" s="11"/>
      <c r="I320" s="11"/>
      <c r="J320" s="27">
        <f>SUM(T315:T319)</f>
        <v>817.91</v>
      </c>
      <c r="K320" s="27"/>
    </row>
    <row r="321" spans="1:22" ht="14.25" x14ac:dyDescent="0.2">
      <c r="A321" s="22"/>
      <c r="B321" s="23"/>
      <c r="C321" s="23" t="s">
        <v>380</v>
      </c>
      <c r="D321" s="24" t="s">
        <v>381</v>
      </c>
      <c r="E321" s="11">
        <f>Source!AQ356</f>
        <v>59</v>
      </c>
      <c r="F321" s="26"/>
      <c r="G321" s="40" t="str">
        <f>Source!DI356</f>
        <v>*0,9</v>
      </c>
      <c r="H321" s="11">
        <f>Source!AV356</f>
        <v>1</v>
      </c>
      <c r="I321" s="11"/>
      <c r="J321" s="27"/>
      <c r="K321" s="27">
        <f>Source!U356</f>
        <v>42.480000000000004</v>
      </c>
    </row>
    <row r="322" spans="1:22" ht="15" x14ac:dyDescent="0.25">
      <c r="A322" s="31"/>
      <c r="B322" s="31"/>
      <c r="C322" s="31"/>
      <c r="D322" s="31"/>
      <c r="E322" s="31"/>
      <c r="F322" s="31"/>
      <c r="G322" s="31"/>
      <c r="H322" s="31"/>
      <c r="I322" s="49">
        <f>J317+J318+J319+J320</f>
        <v>15580.43</v>
      </c>
      <c r="J322" s="49"/>
      <c r="K322" s="32">
        <f>IF(Source!I356&lt;&gt;0, ROUND(I322/Source!I356, 2), 0)</f>
        <v>19475.54</v>
      </c>
      <c r="P322" s="30">
        <f>I322</f>
        <v>15580.43</v>
      </c>
    </row>
    <row r="324" spans="1:22" ht="15" x14ac:dyDescent="0.25">
      <c r="A324" s="46" t="str">
        <f>CONCATENATE("Итого по разделу: ",IF(Source!G358&lt;&gt;"Новый раздел", Source!G358, ""))</f>
        <v>Итого по разделу: Установка газонного ограждения</v>
      </c>
      <c r="B324" s="46"/>
      <c r="C324" s="46"/>
      <c r="D324" s="46"/>
      <c r="E324" s="46"/>
      <c r="F324" s="46"/>
      <c r="G324" s="46"/>
      <c r="H324" s="46"/>
      <c r="I324" s="42">
        <f>SUM(P296:P323)</f>
        <v>132578.94999999998</v>
      </c>
      <c r="J324" s="45"/>
      <c r="K324" s="34"/>
    </row>
    <row r="327" spans="1:22" ht="16.5" x14ac:dyDescent="0.25">
      <c r="A327" s="50" t="str">
        <f>CONCATENATE("Раздел: ",IF(Source!G388&lt;&gt;"Новый раздел", Source!G388, ""))</f>
        <v>Раздел: Ремонт газона</v>
      </c>
      <c r="B327" s="50"/>
      <c r="C327" s="50"/>
      <c r="D327" s="50"/>
      <c r="E327" s="50"/>
      <c r="F327" s="50"/>
      <c r="G327" s="50"/>
      <c r="H327" s="50"/>
      <c r="I327" s="50"/>
      <c r="J327" s="50"/>
      <c r="K327" s="50"/>
    </row>
    <row r="328" spans="1:22" ht="63.75" customHeight="1" x14ac:dyDescent="0.2">
      <c r="A328" s="22" t="str">
        <f>Source!E393</f>
        <v>33</v>
      </c>
      <c r="B328" s="23" t="str">
        <f>Source!F393</f>
        <v>5.4-3203-3-3/1</v>
      </c>
      <c r="C328" s="23" t="str">
        <f>Source!G393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D328" s="24" t="str">
        <f>Source!H393</f>
        <v>100 м2</v>
      </c>
      <c r="E328" s="11">
        <f>Source!I393</f>
        <v>15.9</v>
      </c>
      <c r="F328" s="26"/>
      <c r="G328" s="25"/>
      <c r="H328" s="11"/>
      <c r="I328" s="11"/>
      <c r="J328" s="27"/>
      <c r="K328" s="27"/>
      <c r="Q328">
        <f>ROUND((Source!BZ393/100)*ROUND((Source!AF393*Source!AV393)*Source!I393, 2), 2)</f>
        <v>60405.51</v>
      </c>
      <c r="R328">
        <f>Source!X393</f>
        <v>60405.51</v>
      </c>
      <c r="S328">
        <f>ROUND((Source!CA393/100)*ROUND((Source!AF393*Source!AV393)*Source!I393, 2), 2)</f>
        <v>8629.36</v>
      </c>
      <c r="T328">
        <f>Source!Y393</f>
        <v>8629.36</v>
      </c>
      <c r="U328">
        <f>ROUND((175/100)*ROUND((Source!AE393*Source!AV393)*Source!I393, 2), 2)</f>
        <v>712.04</v>
      </c>
      <c r="V328">
        <f>ROUND((108/100)*ROUND(Source!CS393*Source!I393, 2), 2)</f>
        <v>439.43</v>
      </c>
    </row>
    <row r="329" spans="1:22" x14ac:dyDescent="0.2">
      <c r="C329" s="28" t="str">
        <f>"Объем: "&amp;Source!I393&amp;"=2120*"&amp;"0,75/"&amp;"100"</f>
        <v>Объем: 15,9=2120*0,75/100</v>
      </c>
    </row>
    <row r="330" spans="1:22" ht="14.25" x14ac:dyDescent="0.2">
      <c r="A330" s="22"/>
      <c r="B330" s="23"/>
      <c r="C330" s="23" t="s">
        <v>373</v>
      </c>
      <c r="D330" s="24"/>
      <c r="E330" s="11"/>
      <c r="F330" s="26">
        <f>Source!AO393</f>
        <v>5427.27</v>
      </c>
      <c r="G330" s="25" t="str">
        <f>Source!DG393</f>
        <v/>
      </c>
      <c r="H330" s="11">
        <f>Source!AV393</f>
        <v>1</v>
      </c>
      <c r="I330" s="11">
        <f>IF(Source!BA393&lt;&gt; 0, Source!BA393, 1)</f>
        <v>1</v>
      </c>
      <c r="J330" s="27">
        <f>Source!S393</f>
        <v>86293.59</v>
      </c>
      <c r="K330" s="27"/>
    </row>
    <row r="331" spans="1:22" ht="14.25" x14ac:dyDescent="0.2">
      <c r="A331" s="22"/>
      <c r="B331" s="23"/>
      <c r="C331" s="23" t="s">
        <v>374</v>
      </c>
      <c r="D331" s="24"/>
      <c r="E331" s="11"/>
      <c r="F331" s="26">
        <f>Source!AM393</f>
        <v>52.67</v>
      </c>
      <c r="G331" s="25" t="str">
        <f>Source!DE393</f>
        <v/>
      </c>
      <c r="H331" s="11">
        <f>Source!AV393</f>
        <v>1</v>
      </c>
      <c r="I331" s="11">
        <f>IF(Source!BB393&lt;&gt; 0, Source!BB393, 1)</f>
        <v>1</v>
      </c>
      <c r="J331" s="27">
        <f>Source!Q393</f>
        <v>837.45</v>
      </c>
      <c r="K331" s="27"/>
    </row>
    <row r="332" spans="1:22" ht="14.25" x14ac:dyDescent="0.2">
      <c r="A332" s="22"/>
      <c r="B332" s="23"/>
      <c r="C332" s="23" t="s">
        <v>375</v>
      </c>
      <c r="D332" s="24"/>
      <c r="E332" s="11"/>
      <c r="F332" s="26">
        <f>Source!AN393</f>
        <v>25.59</v>
      </c>
      <c r="G332" s="25" t="str">
        <f>Source!DF393</f>
        <v/>
      </c>
      <c r="H332" s="11">
        <f>Source!AV393</f>
        <v>1</v>
      </c>
      <c r="I332" s="11">
        <f>IF(Source!BS393&lt;&gt; 0, Source!BS393, 1)</f>
        <v>1</v>
      </c>
      <c r="J332" s="29">
        <f>Source!R393</f>
        <v>406.88</v>
      </c>
      <c r="K332" s="27"/>
    </row>
    <row r="333" spans="1:22" ht="14.25" x14ac:dyDescent="0.2">
      <c r="A333" s="22"/>
      <c r="B333" s="23"/>
      <c r="C333" s="23" t="s">
        <v>382</v>
      </c>
      <c r="D333" s="24"/>
      <c r="E333" s="11"/>
      <c r="F333" s="26">
        <f>Source!AL393</f>
        <v>11305.05</v>
      </c>
      <c r="G333" s="25" t="str">
        <f>Source!DD393</f>
        <v/>
      </c>
      <c r="H333" s="11">
        <f>Source!AW393</f>
        <v>1</v>
      </c>
      <c r="I333" s="11">
        <f>IF(Source!BC393&lt;&gt; 0, Source!BC393, 1)</f>
        <v>1</v>
      </c>
      <c r="J333" s="27">
        <f>Source!P393</f>
        <v>179750.3</v>
      </c>
      <c r="K333" s="27"/>
    </row>
    <row r="334" spans="1:22" ht="14.25" x14ac:dyDescent="0.2">
      <c r="A334" s="22"/>
      <c r="B334" s="23"/>
      <c r="C334" s="23" t="s">
        <v>376</v>
      </c>
      <c r="D334" s="24" t="s">
        <v>377</v>
      </c>
      <c r="E334" s="11">
        <f>Source!AT393</f>
        <v>70</v>
      </c>
      <c r="F334" s="26"/>
      <c r="G334" s="25"/>
      <c r="H334" s="11"/>
      <c r="I334" s="11"/>
      <c r="J334" s="27">
        <f>SUM(R328:R333)</f>
        <v>60405.51</v>
      </c>
      <c r="K334" s="27"/>
    </row>
    <row r="335" spans="1:22" ht="14.25" x14ac:dyDescent="0.2">
      <c r="A335" s="22"/>
      <c r="B335" s="23"/>
      <c r="C335" s="23" t="s">
        <v>378</v>
      </c>
      <c r="D335" s="24" t="s">
        <v>377</v>
      </c>
      <c r="E335" s="11">
        <f>Source!AU393</f>
        <v>10</v>
      </c>
      <c r="F335" s="26"/>
      <c r="G335" s="25"/>
      <c r="H335" s="11"/>
      <c r="I335" s="11"/>
      <c r="J335" s="27">
        <f>SUM(T328:T334)</f>
        <v>8629.36</v>
      </c>
      <c r="K335" s="27"/>
    </row>
    <row r="336" spans="1:22" ht="14.25" x14ac:dyDescent="0.2">
      <c r="A336" s="22"/>
      <c r="B336" s="23"/>
      <c r="C336" s="23" t="s">
        <v>379</v>
      </c>
      <c r="D336" s="24" t="s">
        <v>377</v>
      </c>
      <c r="E336" s="11">
        <f>108</f>
        <v>108</v>
      </c>
      <c r="F336" s="26"/>
      <c r="G336" s="25"/>
      <c r="H336" s="11"/>
      <c r="I336" s="11"/>
      <c r="J336" s="27">
        <f>SUM(V328:V335)</f>
        <v>439.43</v>
      </c>
      <c r="K336" s="27"/>
    </row>
    <row r="337" spans="1:22" ht="14.25" x14ac:dyDescent="0.2">
      <c r="A337" s="22"/>
      <c r="B337" s="23"/>
      <c r="C337" s="23" t="s">
        <v>380</v>
      </c>
      <c r="D337" s="24" t="s">
        <v>381</v>
      </c>
      <c r="E337" s="11">
        <f>Source!AQ393</f>
        <v>30.8</v>
      </c>
      <c r="F337" s="26"/>
      <c r="G337" s="25" t="str">
        <f>Source!DI393</f>
        <v/>
      </c>
      <c r="H337" s="11">
        <f>Source!AV393</f>
        <v>1</v>
      </c>
      <c r="I337" s="11"/>
      <c r="J337" s="27"/>
      <c r="K337" s="27">
        <f>Source!U393</f>
        <v>489.72</v>
      </c>
    </row>
    <row r="338" spans="1:22" ht="15" x14ac:dyDescent="0.25">
      <c r="A338" s="31"/>
      <c r="B338" s="31"/>
      <c r="C338" s="31"/>
      <c r="D338" s="31"/>
      <c r="E338" s="31"/>
      <c r="F338" s="31"/>
      <c r="G338" s="31"/>
      <c r="H338" s="31"/>
      <c r="I338" s="49">
        <f>J330+J331+J333+J334+J335+J336</f>
        <v>336355.63999999996</v>
      </c>
      <c r="J338" s="49"/>
      <c r="K338" s="32">
        <f>IF(Source!I393&lt;&gt;0, ROUND(I338/Source!I393, 2), 0)</f>
        <v>21154.44</v>
      </c>
      <c r="P338" s="30">
        <f>I338</f>
        <v>336355.63999999996</v>
      </c>
    </row>
    <row r="339" spans="1:22" ht="65.25" customHeight="1" x14ac:dyDescent="0.2">
      <c r="A339" s="22" t="str">
        <f>Source!E395</f>
        <v>34</v>
      </c>
      <c r="B339" s="23" t="str">
        <f>Source!F395</f>
        <v>5.4-3203-3-4/1</v>
      </c>
      <c r="C339" s="23" t="str">
        <f>Source!G395</f>
        <v>Подготовка почвы для устройства партерного и обыкновенного газонов с внесением растительной земли слоем 15 см вручную</v>
      </c>
      <c r="D339" s="24" t="str">
        <f>Source!H395</f>
        <v>100 м2</v>
      </c>
      <c r="E339" s="11">
        <f>Source!I395</f>
        <v>5.3</v>
      </c>
      <c r="F339" s="26"/>
      <c r="G339" s="25"/>
      <c r="H339" s="11"/>
      <c r="I339" s="11"/>
      <c r="J339" s="27"/>
      <c r="K339" s="27"/>
      <c r="Q339">
        <f>ROUND((Source!BZ395/100)*ROUND((Source!AF395*Source!AV395)*Source!I395, 2), 2)</f>
        <v>30072</v>
      </c>
      <c r="R339">
        <f>Source!X395</f>
        <v>30072</v>
      </c>
      <c r="S339">
        <f>ROUND((Source!CA395/100)*ROUND((Source!AF395*Source!AV395)*Source!I395, 2), 2)</f>
        <v>4296</v>
      </c>
      <c r="T339">
        <f>Source!Y395</f>
        <v>4296</v>
      </c>
      <c r="U339">
        <f>ROUND((175/100)*ROUND((Source!AE395*Source!AV395)*Source!I395, 2), 2)</f>
        <v>0</v>
      </c>
      <c r="V339">
        <f>ROUND((108/100)*ROUND(Source!CS395*Source!I395, 2), 2)</f>
        <v>0</v>
      </c>
    </row>
    <row r="340" spans="1:22" x14ac:dyDescent="0.2">
      <c r="C340" s="28" t="str">
        <f>"Объем: "&amp;Source!I395&amp;"=2120*"&amp;"0,25/"&amp;"100"</f>
        <v>Объем: 5,3=2120*0,25/100</v>
      </c>
    </row>
    <row r="341" spans="1:22" ht="14.25" x14ac:dyDescent="0.2">
      <c r="A341" s="22"/>
      <c r="B341" s="23"/>
      <c r="C341" s="23" t="s">
        <v>373</v>
      </c>
      <c r="D341" s="24"/>
      <c r="E341" s="11"/>
      <c r="F341" s="26">
        <f>Source!AO395</f>
        <v>8105.66</v>
      </c>
      <c r="G341" s="25" t="str">
        <f>Source!DG395</f>
        <v/>
      </c>
      <c r="H341" s="11">
        <f>Source!AV395</f>
        <v>1</v>
      </c>
      <c r="I341" s="11">
        <f>IF(Source!BA395&lt;&gt; 0, Source!BA395, 1)</f>
        <v>1</v>
      </c>
      <c r="J341" s="27">
        <f>Source!S395</f>
        <v>42960</v>
      </c>
      <c r="K341" s="27"/>
    </row>
    <row r="342" spans="1:22" ht="14.25" x14ac:dyDescent="0.2">
      <c r="A342" s="22"/>
      <c r="B342" s="23"/>
      <c r="C342" s="23" t="s">
        <v>382</v>
      </c>
      <c r="D342" s="24"/>
      <c r="E342" s="11"/>
      <c r="F342" s="26">
        <f>Source!AL395</f>
        <v>11305.05</v>
      </c>
      <c r="G342" s="25" t="str">
        <f>Source!DD395</f>
        <v/>
      </c>
      <c r="H342" s="11">
        <f>Source!AW395</f>
        <v>1</v>
      </c>
      <c r="I342" s="11">
        <f>IF(Source!BC395&lt;&gt; 0, Source!BC395, 1)</f>
        <v>1</v>
      </c>
      <c r="J342" s="27">
        <f>Source!P395</f>
        <v>59916.77</v>
      </c>
      <c r="K342" s="27"/>
    </row>
    <row r="343" spans="1:22" ht="14.25" x14ac:dyDescent="0.2">
      <c r="A343" s="22"/>
      <c r="B343" s="23"/>
      <c r="C343" s="23" t="s">
        <v>376</v>
      </c>
      <c r="D343" s="24" t="s">
        <v>377</v>
      </c>
      <c r="E343" s="11">
        <f>Source!AT395</f>
        <v>70</v>
      </c>
      <c r="F343" s="26"/>
      <c r="G343" s="25"/>
      <c r="H343" s="11"/>
      <c r="I343" s="11"/>
      <c r="J343" s="27">
        <f>SUM(R339:R342)</f>
        <v>30072</v>
      </c>
      <c r="K343" s="27"/>
    </row>
    <row r="344" spans="1:22" ht="14.25" x14ac:dyDescent="0.2">
      <c r="A344" s="22"/>
      <c r="B344" s="23"/>
      <c r="C344" s="23" t="s">
        <v>378</v>
      </c>
      <c r="D344" s="24" t="s">
        <v>377</v>
      </c>
      <c r="E344" s="11">
        <f>Source!AU395</f>
        <v>10</v>
      </c>
      <c r="F344" s="26"/>
      <c r="G344" s="25"/>
      <c r="H344" s="11"/>
      <c r="I344" s="11"/>
      <c r="J344" s="27">
        <f>SUM(T339:T343)</f>
        <v>4296</v>
      </c>
      <c r="K344" s="27"/>
    </row>
    <row r="345" spans="1:22" ht="14.25" x14ac:dyDescent="0.2">
      <c r="A345" s="22"/>
      <c r="B345" s="23"/>
      <c r="C345" s="23" t="s">
        <v>380</v>
      </c>
      <c r="D345" s="24" t="s">
        <v>381</v>
      </c>
      <c r="E345" s="11">
        <f>Source!AQ395</f>
        <v>46</v>
      </c>
      <c r="F345" s="26"/>
      <c r="G345" s="25" t="str">
        <f>Source!DI395</f>
        <v/>
      </c>
      <c r="H345" s="11">
        <f>Source!AV395</f>
        <v>1</v>
      </c>
      <c r="I345" s="11"/>
      <c r="J345" s="27"/>
      <c r="K345" s="27">
        <f>Source!U395</f>
        <v>243.79999999999998</v>
      </c>
    </row>
    <row r="346" spans="1:22" ht="15" x14ac:dyDescent="0.25">
      <c r="A346" s="31"/>
      <c r="B346" s="31"/>
      <c r="C346" s="31"/>
      <c r="D346" s="31"/>
      <c r="E346" s="31"/>
      <c r="F346" s="31"/>
      <c r="G346" s="31"/>
      <c r="H346" s="31"/>
      <c r="I346" s="49">
        <f>J341+J342+J343+J344</f>
        <v>137244.76999999999</v>
      </c>
      <c r="J346" s="49"/>
      <c r="K346" s="32">
        <f>IF(Source!I395&lt;&gt;0, ROUND(I346/Source!I395, 2), 0)</f>
        <v>25895.24</v>
      </c>
      <c r="P346" s="30">
        <f>I346</f>
        <v>137244.76999999999</v>
      </c>
    </row>
    <row r="347" spans="1:22" ht="61.5" customHeight="1" x14ac:dyDescent="0.2">
      <c r="A347" s="22" t="str">
        <f>Source!E397</f>
        <v>35</v>
      </c>
      <c r="B347" s="23" t="str">
        <f>Source!F397</f>
        <v>5.4-3203-3-5/1</v>
      </c>
      <c r="C347" s="23" t="str">
        <f>Source!G397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D347" s="24" t="str">
        <f>Source!H397</f>
        <v>100 м2</v>
      </c>
      <c r="E347" s="11">
        <f>Source!I397</f>
        <v>-21.2</v>
      </c>
      <c r="F347" s="26"/>
      <c r="G347" s="25"/>
      <c r="H347" s="11"/>
      <c r="I347" s="11"/>
      <c r="J347" s="27"/>
      <c r="K347" s="27"/>
      <c r="Q347">
        <f>ROUND((Source!BZ397/100)*ROUND((Source!AF397*Source!AV397)*Source!I397, 2), 2)</f>
        <v>-16448.060000000001</v>
      </c>
      <c r="R347">
        <f>Source!X397</f>
        <v>-16448.060000000001</v>
      </c>
      <c r="S347">
        <f>ROUND((Source!CA397/100)*ROUND((Source!AF397*Source!AV397)*Source!I397, 2), 2)</f>
        <v>-2349.7199999999998</v>
      </c>
      <c r="T347">
        <f>Source!Y397</f>
        <v>-2349.7199999999998</v>
      </c>
      <c r="U347">
        <f>ROUND((175/100)*ROUND((Source!AE397*Source!AV397)*Source!I397, 2), 2)</f>
        <v>0</v>
      </c>
      <c r="V347">
        <f>ROUND((108/100)*ROUND(Source!CS397*Source!I397, 2), 2)</f>
        <v>0</v>
      </c>
    </row>
    <row r="348" spans="1:22" x14ac:dyDescent="0.2">
      <c r="C348" s="28" t="str">
        <f>"Объем: "&amp;Source!I397&amp;"=-"&amp;"2120/"&amp;"100"</f>
        <v>Объем: -21,2=-2120/100</v>
      </c>
    </row>
    <row r="349" spans="1:22" ht="14.25" x14ac:dyDescent="0.2">
      <c r="A349" s="22"/>
      <c r="B349" s="23"/>
      <c r="C349" s="23" t="s">
        <v>373</v>
      </c>
      <c r="D349" s="24"/>
      <c r="E349" s="11"/>
      <c r="F349" s="26">
        <f>Source!AO397</f>
        <v>1108.3599999999999</v>
      </c>
      <c r="G349" s="25" t="str">
        <f>Source!DG397</f>
        <v/>
      </c>
      <c r="H349" s="11">
        <f>Source!AV397</f>
        <v>1</v>
      </c>
      <c r="I349" s="11">
        <f>IF(Source!BA397&lt;&gt; 0, Source!BA397, 1)</f>
        <v>1</v>
      </c>
      <c r="J349" s="27">
        <f>Source!S397</f>
        <v>-23497.23</v>
      </c>
      <c r="K349" s="27"/>
    </row>
    <row r="350" spans="1:22" ht="14.25" x14ac:dyDescent="0.2">
      <c r="A350" s="22"/>
      <c r="B350" s="23"/>
      <c r="C350" s="23" t="s">
        <v>382</v>
      </c>
      <c r="D350" s="24"/>
      <c r="E350" s="11"/>
      <c r="F350" s="26">
        <f>Source!AL397</f>
        <v>3768.35</v>
      </c>
      <c r="G350" s="25" t="str">
        <f>Source!DD397</f>
        <v/>
      </c>
      <c r="H350" s="11">
        <f>Source!AW397</f>
        <v>1</v>
      </c>
      <c r="I350" s="11">
        <f>IF(Source!BC397&lt;&gt; 0, Source!BC397, 1)</f>
        <v>1</v>
      </c>
      <c r="J350" s="27">
        <f>Source!P397</f>
        <v>-79889.02</v>
      </c>
      <c r="K350" s="27"/>
    </row>
    <row r="351" spans="1:22" ht="14.25" x14ac:dyDescent="0.2">
      <c r="A351" s="22"/>
      <c r="B351" s="23"/>
      <c r="C351" s="23" t="s">
        <v>376</v>
      </c>
      <c r="D351" s="24" t="s">
        <v>377</v>
      </c>
      <c r="E351" s="11">
        <f>Source!AT397</f>
        <v>70</v>
      </c>
      <c r="F351" s="26"/>
      <c r="G351" s="25"/>
      <c r="H351" s="11"/>
      <c r="I351" s="11"/>
      <c r="J351" s="27">
        <f>SUM(R347:R350)</f>
        <v>-16448.060000000001</v>
      </c>
      <c r="K351" s="27"/>
    </row>
    <row r="352" spans="1:22" ht="14.25" x14ac:dyDescent="0.2">
      <c r="A352" s="22"/>
      <c r="B352" s="23"/>
      <c r="C352" s="23" t="s">
        <v>378</v>
      </c>
      <c r="D352" s="24" t="s">
        <v>377</v>
      </c>
      <c r="E352" s="11">
        <f>Source!AU397</f>
        <v>10</v>
      </c>
      <c r="F352" s="26"/>
      <c r="G352" s="25"/>
      <c r="H352" s="11"/>
      <c r="I352" s="11"/>
      <c r="J352" s="27">
        <f>SUM(T347:T351)</f>
        <v>-2349.7199999999998</v>
      </c>
      <c r="K352" s="27"/>
    </row>
    <row r="353" spans="1:22" ht="14.25" x14ac:dyDescent="0.2">
      <c r="A353" s="22"/>
      <c r="B353" s="23"/>
      <c r="C353" s="23" t="s">
        <v>380</v>
      </c>
      <c r="D353" s="24" t="s">
        <v>381</v>
      </c>
      <c r="E353" s="11">
        <f>Source!AQ397</f>
        <v>6.29</v>
      </c>
      <c r="F353" s="26"/>
      <c r="G353" s="25" t="str">
        <f>Source!DI397</f>
        <v/>
      </c>
      <c r="H353" s="11">
        <f>Source!AV397</f>
        <v>1</v>
      </c>
      <c r="I353" s="11"/>
      <c r="J353" s="27"/>
      <c r="K353" s="27">
        <f>Source!U397</f>
        <v>-133.34799999999998</v>
      </c>
    </row>
    <row r="354" spans="1:22" ht="15" x14ac:dyDescent="0.25">
      <c r="A354" s="31"/>
      <c r="B354" s="31"/>
      <c r="C354" s="31"/>
      <c r="D354" s="31"/>
      <c r="E354" s="31"/>
      <c r="F354" s="31"/>
      <c r="G354" s="31"/>
      <c r="H354" s="31"/>
      <c r="I354" s="49">
        <f>J349+J350+J351+J352</f>
        <v>-122184.03</v>
      </c>
      <c r="J354" s="49"/>
      <c r="K354" s="32">
        <f>IF(Source!I397&lt;&gt;0, ROUND(I354/Source!I397, 2), 0)</f>
        <v>5763.4</v>
      </c>
      <c r="P354" s="30">
        <f>I354</f>
        <v>-122184.03</v>
      </c>
    </row>
    <row r="355" spans="1:22" ht="42.75" x14ac:dyDescent="0.2">
      <c r="A355" s="22" t="str">
        <f>Source!E399</f>
        <v>36</v>
      </c>
      <c r="B355" s="23" t="str">
        <f>Source!F399</f>
        <v>5.4-3203-3-6/1</v>
      </c>
      <c r="C355" s="23" t="str">
        <f>Source!G399</f>
        <v>Посев газонов партерных, мавританских, и обыкновенных вручную</v>
      </c>
      <c r="D355" s="24" t="str">
        <f>Source!H399</f>
        <v>100 м2</v>
      </c>
      <c r="E355" s="11">
        <f>Source!I399</f>
        <v>21.2</v>
      </c>
      <c r="F355" s="26"/>
      <c r="G355" s="25"/>
      <c r="H355" s="11"/>
      <c r="I355" s="11"/>
      <c r="J355" s="27"/>
      <c r="K355" s="27"/>
      <c r="Q355">
        <f>ROUND((Source!BZ399/100)*ROUND((Source!AF399*Source!AV399)*Source!I399, 2), 2)</f>
        <v>17258.03</v>
      </c>
      <c r="R355">
        <f>Source!X399</f>
        <v>17258.03</v>
      </c>
      <c r="S355">
        <f>ROUND((Source!CA399/100)*ROUND((Source!AF399*Source!AV399)*Source!I399, 2), 2)</f>
        <v>2465.4299999999998</v>
      </c>
      <c r="T355">
        <f>Source!Y399</f>
        <v>2465.4299999999998</v>
      </c>
      <c r="U355">
        <f>ROUND((175/100)*ROUND((Source!AE399*Source!AV399)*Source!I399, 2), 2)</f>
        <v>0</v>
      </c>
      <c r="V355">
        <f>ROUND((108/100)*ROUND(Source!CS399*Source!I399, 2), 2)</f>
        <v>0</v>
      </c>
    </row>
    <row r="356" spans="1:22" x14ac:dyDescent="0.2">
      <c r="C356" s="28" t="str">
        <f>"Объем: "&amp;Source!I399&amp;"=2120/"&amp;"100"</f>
        <v>Объем: 21,2=2120/100</v>
      </c>
    </row>
    <row r="357" spans="1:22" ht="14.25" x14ac:dyDescent="0.2">
      <c r="A357" s="22"/>
      <c r="B357" s="23"/>
      <c r="C357" s="23" t="s">
        <v>373</v>
      </c>
      <c r="D357" s="24"/>
      <c r="E357" s="11"/>
      <c r="F357" s="26">
        <f>Source!AO399</f>
        <v>1162.94</v>
      </c>
      <c r="G357" s="25" t="str">
        <f>Source!DG399</f>
        <v/>
      </c>
      <c r="H357" s="11">
        <f>Source!AV399</f>
        <v>1</v>
      </c>
      <c r="I357" s="11">
        <f>IF(Source!BA399&lt;&gt; 0, Source!BA399, 1)</f>
        <v>1</v>
      </c>
      <c r="J357" s="27">
        <f>Source!S399</f>
        <v>24654.33</v>
      </c>
      <c r="K357" s="27"/>
    </row>
    <row r="358" spans="1:22" ht="14.25" x14ac:dyDescent="0.2">
      <c r="A358" s="22"/>
      <c r="B358" s="23"/>
      <c r="C358" s="23" t="s">
        <v>382</v>
      </c>
      <c r="D358" s="24"/>
      <c r="E358" s="11"/>
      <c r="F358" s="26">
        <f>Source!AL399</f>
        <v>1306.9000000000001</v>
      </c>
      <c r="G358" s="25" t="str">
        <f>Source!DD399</f>
        <v/>
      </c>
      <c r="H358" s="11">
        <f>Source!AW399</f>
        <v>1</v>
      </c>
      <c r="I358" s="11">
        <f>IF(Source!BC399&lt;&gt; 0, Source!BC399, 1)</f>
        <v>1</v>
      </c>
      <c r="J358" s="27">
        <f>Source!P399</f>
        <v>27706.28</v>
      </c>
      <c r="K358" s="27"/>
    </row>
    <row r="359" spans="1:22" ht="14.25" x14ac:dyDescent="0.2">
      <c r="A359" s="22"/>
      <c r="B359" s="23"/>
      <c r="C359" s="23" t="s">
        <v>376</v>
      </c>
      <c r="D359" s="24" t="s">
        <v>377</v>
      </c>
      <c r="E359" s="11">
        <f>Source!AT399</f>
        <v>70</v>
      </c>
      <c r="F359" s="26"/>
      <c r="G359" s="25"/>
      <c r="H359" s="11"/>
      <c r="I359" s="11"/>
      <c r="J359" s="27">
        <f>SUM(R355:R358)</f>
        <v>17258.03</v>
      </c>
      <c r="K359" s="27"/>
    </row>
    <row r="360" spans="1:22" ht="14.25" x14ac:dyDescent="0.2">
      <c r="A360" s="22"/>
      <c r="B360" s="23"/>
      <c r="C360" s="23" t="s">
        <v>378</v>
      </c>
      <c r="D360" s="24" t="s">
        <v>377</v>
      </c>
      <c r="E360" s="11">
        <f>Source!AU399</f>
        <v>10</v>
      </c>
      <c r="F360" s="26"/>
      <c r="G360" s="25"/>
      <c r="H360" s="11"/>
      <c r="I360" s="11"/>
      <c r="J360" s="27">
        <f>SUM(T355:T359)</f>
        <v>2465.4299999999998</v>
      </c>
      <c r="K360" s="27"/>
    </row>
    <row r="361" spans="1:22" ht="14.25" x14ac:dyDescent="0.2">
      <c r="A361" s="22"/>
      <c r="B361" s="23"/>
      <c r="C361" s="23" t="s">
        <v>380</v>
      </c>
      <c r="D361" s="24" t="s">
        <v>381</v>
      </c>
      <c r="E361" s="11">
        <f>Source!AQ399</f>
        <v>6.04</v>
      </c>
      <c r="F361" s="26"/>
      <c r="G361" s="25" t="str">
        <f>Source!DI399</f>
        <v/>
      </c>
      <c r="H361" s="11">
        <f>Source!AV399</f>
        <v>1</v>
      </c>
      <c r="I361" s="11"/>
      <c r="J361" s="27"/>
      <c r="K361" s="27">
        <f>Source!U399</f>
        <v>128.048</v>
      </c>
    </row>
    <row r="362" spans="1:22" ht="15" x14ac:dyDescent="0.25">
      <c r="A362" s="31"/>
      <c r="B362" s="31"/>
      <c r="C362" s="31"/>
      <c r="D362" s="31"/>
      <c r="E362" s="31"/>
      <c r="F362" s="31"/>
      <c r="G362" s="31"/>
      <c r="H362" s="31"/>
      <c r="I362" s="49">
        <f>J357+J358+J359+J360</f>
        <v>72084.069999999992</v>
      </c>
      <c r="J362" s="49"/>
      <c r="K362" s="32">
        <f>IF(Source!I399&lt;&gt;0, ROUND(I362/Source!I399, 2), 0)</f>
        <v>3400.19</v>
      </c>
      <c r="P362" s="30">
        <f>I362</f>
        <v>72084.069999999992</v>
      </c>
    </row>
    <row r="364" spans="1:22" ht="15" x14ac:dyDescent="0.25">
      <c r="A364" s="46" t="str">
        <f>CONCATENATE("Итого по разделу: ",IF(Source!G401&lt;&gt;"Новый раздел", Source!G401, ""))</f>
        <v>Итого по разделу: Ремонт газона</v>
      </c>
      <c r="B364" s="46"/>
      <c r="C364" s="46"/>
      <c r="D364" s="46"/>
      <c r="E364" s="46"/>
      <c r="F364" s="46"/>
      <c r="G364" s="46"/>
      <c r="H364" s="46"/>
      <c r="I364" s="42">
        <f>SUM(P327:P363)</f>
        <v>423500.4499999999</v>
      </c>
      <c r="J364" s="45"/>
      <c r="K364" s="34"/>
    </row>
    <row r="367" spans="1:22" ht="15" x14ac:dyDescent="0.25">
      <c r="A367" s="46" t="str">
        <f>CONCATENATE("Итого по локальной смете: ",IF(Source!G431&lt;&gt;"Новая локальная смета", Source!G431, ""))</f>
        <v xml:space="preserve">Итого по локальной смете: </v>
      </c>
      <c r="B367" s="46"/>
      <c r="C367" s="46"/>
      <c r="D367" s="46"/>
      <c r="E367" s="46"/>
      <c r="F367" s="46"/>
      <c r="G367" s="46"/>
      <c r="H367" s="46"/>
      <c r="I367" s="42">
        <f>SUM(P31:P366)</f>
        <v>4955845.4399999985</v>
      </c>
      <c r="J367" s="45"/>
      <c r="K367" s="34"/>
    </row>
    <row r="370" spans="1:32" ht="15" x14ac:dyDescent="0.25">
      <c r="A370" s="46" t="str">
        <f>CONCATENATE("Итого по смете: ",IF(Source!G461&lt;&gt;"Новый объект", Source!G461, ""))</f>
        <v>Итого по смете: Благоустройство дворовой территории по адресу: Валдайский пр., д.13А к.1</v>
      </c>
      <c r="B370" s="46"/>
      <c r="C370" s="46"/>
      <c r="D370" s="46"/>
      <c r="E370" s="46"/>
      <c r="F370" s="46"/>
      <c r="G370" s="46"/>
      <c r="H370" s="46"/>
      <c r="I370" s="47">
        <f>SUM(P1:P369)</f>
        <v>4955845.4399999985</v>
      </c>
      <c r="J370" s="48"/>
      <c r="K370" s="34"/>
      <c r="AF370" s="35" t="str">
        <f>CONCATENATE("Итого по смете: ",IF(Source!G461&lt;&gt;"Новый объект", Source!G461, ""))</f>
        <v>Итого по смете: Благоустройство дворовой территории по адресу: Валдайский пр., д.13А к.1</v>
      </c>
    </row>
    <row r="371" spans="1:32" ht="14.25" x14ac:dyDescent="0.2">
      <c r="C371" s="41" t="str">
        <f>Source!H490</f>
        <v>НДС 20%</v>
      </c>
      <c r="D371" s="41"/>
      <c r="E371" s="41"/>
      <c r="F371" s="41"/>
      <c r="G371" s="41"/>
      <c r="H371" s="41"/>
      <c r="I371" s="47">
        <f>IF(Source!P490=0, "", Source!P490)</f>
        <v>991169.09</v>
      </c>
      <c r="J371" s="47"/>
    </row>
    <row r="372" spans="1:32" ht="15" x14ac:dyDescent="0.25">
      <c r="C372" s="41" t="str">
        <f>Source!H491</f>
        <v>Итого с НДС</v>
      </c>
      <c r="D372" s="41"/>
      <c r="E372" s="41"/>
      <c r="F372" s="41"/>
      <c r="G372" s="41"/>
      <c r="H372" s="41"/>
      <c r="I372" s="42">
        <f>IF(Source!P491=0, "", Source!P491)</f>
        <v>5947014.5300000003</v>
      </c>
      <c r="J372" s="42"/>
    </row>
    <row r="375" spans="1:32" ht="14.25" x14ac:dyDescent="0.2">
      <c r="A375" s="43" t="s">
        <v>384</v>
      </c>
      <c r="B375" s="43"/>
      <c r="C375" s="36" t="str">
        <f>IF(Source!AC12&lt;&gt;"", Source!AC12," ")</f>
        <v xml:space="preserve"> </v>
      </c>
      <c r="D375" s="36"/>
      <c r="E375" s="36"/>
      <c r="F375" s="36"/>
      <c r="G375" s="36"/>
      <c r="H375" s="12" t="str">
        <f>IF(Source!AB12&lt;&gt;"", Source!AB12," ")</f>
        <v xml:space="preserve"> </v>
      </c>
      <c r="I375" s="12"/>
      <c r="J375" s="12"/>
      <c r="K375" s="12"/>
    </row>
    <row r="376" spans="1:32" ht="14.25" x14ac:dyDescent="0.2">
      <c r="A376" s="12"/>
      <c r="B376" s="12"/>
      <c r="C376" s="44" t="s">
        <v>385</v>
      </c>
      <c r="D376" s="44"/>
      <c r="E376" s="44"/>
      <c r="F376" s="44"/>
      <c r="G376" s="44"/>
      <c r="H376" s="12"/>
      <c r="I376" s="12"/>
      <c r="J376" s="12"/>
      <c r="K376" s="12"/>
    </row>
    <row r="377" spans="1:32" ht="14.2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</row>
    <row r="378" spans="1:32" ht="14.25" x14ac:dyDescent="0.2">
      <c r="A378" s="43" t="s">
        <v>386</v>
      </c>
      <c r="B378" s="43"/>
      <c r="C378" s="36" t="str">
        <f>IF(Source!AE12&lt;&gt;"", Source!AE12," ")</f>
        <v xml:space="preserve"> </v>
      </c>
      <c r="D378" s="36"/>
      <c r="E378" s="36"/>
      <c r="F378" s="36"/>
      <c r="G378" s="36"/>
      <c r="H378" s="12" t="str">
        <f>IF(Source!AD12&lt;&gt;"", Source!AD12," ")</f>
        <v xml:space="preserve"> </v>
      </c>
      <c r="I378" s="12"/>
      <c r="J378" s="12"/>
      <c r="K378" s="12"/>
    </row>
    <row r="379" spans="1:32" ht="14.25" x14ac:dyDescent="0.2">
      <c r="A379" s="12"/>
      <c r="B379" s="12"/>
      <c r="C379" s="44" t="s">
        <v>385</v>
      </c>
      <c r="D379" s="44"/>
      <c r="E379" s="44"/>
      <c r="F379" s="44"/>
      <c r="G379" s="44"/>
      <c r="H379" s="12"/>
      <c r="I379" s="12"/>
      <c r="J379" s="12"/>
      <c r="K379" s="12"/>
    </row>
  </sheetData>
  <mergeCells count="113">
    <mergeCell ref="B7:E7"/>
    <mergeCell ref="G7:K7"/>
    <mergeCell ref="J2:K2"/>
    <mergeCell ref="A10:K10"/>
    <mergeCell ref="A11:K11"/>
    <mergeCell ref="A13:K13"/>
    <mergeCell ref="B3:E3"/>
    <mergeCell ref="G3:K3"/>
    <mergeCell ref="B4:E4"/>
    <mergeCell ref="G4:K4"/>
    <mergeCell ref="B6:E6"/>
    <mergeCell ref="G6:K6"/>
    <mergeCell ref="F22:H22"/>
    <mergeCell ref="I22:J22"/>
    <mergeCell ref="F23:H23"/>
    <mergeCell ref="I23:J23"/>
    <mergeCell ref="F24:H24"/>
    <mergeCell ref="I24:J24"/>
    <mergeCell ref="A15:K15"/>
    <mergeCell ref="A16:K16"/>
    <mergeCell ref="A18:K18"/>
    <mergeCell ref="F20:H20"/>
    <mergeCell ref="I20:J20"/>
    <mergeCell ref="F21:H21"/>
    <mergeCell ref="I21:J21"/>
    <mergeCell ref="I27:I29"/>
    <mergeCell ref="J27:J29"/>
    <mergeCell ref="A31:K31"/>
    <mergeCell ref="A33:K33"/>
    <mergeCell ref="A35:K35"/>
    <mergeCell ref="I45:J45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I93:J93"/>
    <mergeCell ref="I106:J106"/>
    <mergeCell ref="I108:J108"/>
    <mergeCell ref="A108:H108"/>
    <mergeCell ref="A110:K110"/>
    <mergeCell ref="I119:J119"/>
    <mergeCell ref="I52:J52"/>
    <mergeCell ref="I59:J59"/>
    <mergeCell ref="I64:J64"/>
    <mergeCell ref="I68:J68"/>
    <mergeCell ref="I71:J71"/>
    <mergeCell ref="I82:J82"/>
    <mergeCell ref="I137:J137"/>
    <mergeCell ref="I144:J144"/>
    <mergeCell ref="I151:J151"/>
    <mergeCell ref="I156:J156"/>
    <mergeCell ref="I160:J160"/>
    <mergeCell ref="I163:J163"/>
    <mergeCell ref="I121:J121"/>
    <mergeCell ref="A121:H121"/>
    <mergeCell ref="I123:J123"/>
    <mergeCell ref="A123:H123"/>
    <mergeCell ref="A125:K125"/>
    <mergeCell ref="A127:K127"/>
    <mergeCell ref="A227:H227"/>
    <mergeCell ref="A230:K230"/>
    <mergeCell ref="I237:J237"/>
    <mergeCell ref="I244:J244"/>
    <mergeCell ref="I249:J249"/>
    <mergeCell ref="I253:J253"/>
    <mergeCell ref="I174:J174"/>
    <mergeCell ref="I185:J185"/>
    <mergeCell ref="I198:J198"/>
    <mergeCell ref="I212:J212"/>
    <mergeCell ref="I225:J225"/>
    <mergeCell ref="I227:J227"/>
    <mergeCell ref="I288:J288"/>
    <mergeCell ref="I290:J290"/>
    <mergeCell ref="A290:H290"/>
    <mergeCell ref="I293:J293"/>
    <mergeCell ref="A293:H293"/>
    <mergeCell ref="A296:K296"/>
    <mergeCell ref="I256:J256"/>
    <mergeCell ref="I263:J263"/>
    <mergeCell ref="I274:J274"/>
    <mergeCell ref="I276:J276"/>
    <mergeCell ref="A276:H276"/>
    <mergeCell ref="A279:K279"/>
    <mergeCell ref="I338:J338"/>
    <mergeCell ref="I346:J346"/>
    <mergeCell ref="I354:J354"/>
    <mergeCell ref="I362:J362"/>
    <mergeCell ref="I364:J364"/>
    <mergeCell ref="A364:H364"/>
    <mergeCell ref="I304:J304"/>
    <mergeCell ref="I314:J314"/>
    <mergeCell ref="I322:J322"/>
    <mergeCell ref="I324:J324"/>
    <mergeCell ref="A324:H324"/>
    <mergeCell ref="A327:K327"/>
    <mergeCell ref="C372:H372"/>
    <mergeCell ref="I372:J372"/>
    <mergeCell ref="A375:B375"/>
    <mergeCell ref="C376:G376"/>
    <mergeCell ref="A378:B378"/>
    <mergeCell ref="C379:G379"/>
    <mergeCell ref="I367:J367"/>
    <mergeCell ref="A367:H367"/>
    <mergeCell ref="I370:J370"/>
    <mergeCell ref="A370:H370"/>
    <mergeCell ref="C371:H371"/>
    <mergeCell ref="I371:J371"/>
  </mergeCells>
  <pageMargins left="0.4" right="0.2" top="0.2" bottom="0.4" header="0.2" footer="0.2"/>
  <pageSetup paperSize="9" scale="64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workbookViewId="0"/>
  </sheetViews>
  <sheetFormatPr defaultRowHeight="12.75" x14ac:dyDescent="0.2"/>
  <sheetData>
    <row r="1" spans="1:23" x14ac:dyDescent="0.2">
      <c r="A1" t="s">
        <v>410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</row>
    <row r="2" spans="1:23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</row>
    <row r="4" spans="1:23" x14ac:dyDescent="0.2">
      <c r="A4" t="s">
        <v>387</v>
      </c>
      <c r="B4" t="s">
        <v>388</v>
      </c>
      <c r="C4" t="s">
        <v>389</v>
      </c>
      <c r="D4" t="s">
        <v>390</v>
      </c>
      <c r="E4" t="s">
        <v>391</v>
      </c>
      <c r="F4" t="s">
        <v>392</v>
      </c>
      <c r="G4" t="s">
        <v>393</v>
      </c>
      <c r="H4" t="s">
        <v>394</v>
      </c>
      <c r="I4" t="s">
        <v>395</v>
      </c>
      <c r="J4" t="s">
        <v>396</v>
      </c>
      <c r="K4" t="s">
        <v>397</v>
      </c>
      <c r="L4" t="s">
        <v>398</v>
      </c>
      <c r="M4" t="s">
        <v>399</v>
      </c>
      <c r="N4" t="s">
        <v>400</v>
      </c>
      <c r="O4" t="s">
        <v>401</v>
      </c>
      <c r="P4" t="s">
        <v>402</v>
      </c>
      <c r="Q4" t="s">
        <v>403</v>
      </c>
      <c r="R4" t="s">
        <v>404</v>
      </c>
      <c r="S4" t="s">
        <v>405</v>
      </c>
      <c r="T4" t="s">
        <v>406</v>
      </c>
      <c r="U4" t="s">
        <v>407</v>
      </c>
      <c r="V4" t="s">
        <v>408</v>
      </c>
      <c r="W4" t="s">
        <v>409</v>
      </c>
    </row>
    <row r="6" spans="1:23" x14ac:dyDescent="0.2">
      <c r="A6">
        <f>Source!A20</f>
        <v>3</v>
      </c>
      <c r="B6">
        <v>20</v>
      </c>
      <c r="G6" t="str">
        <f>Source!G20</f>
        <v>Новая локальная смета</v>
      </c>
    </row>
    <row r="7" spans="1:23" x14ac:dyDescent="0.2">
      <c r="A7">
        <f>Source!A24</f>
        <v>4</v>
      </c>
      <c r="B7">
        <v>24</v>
      </c>
      <c r="G7" t="str">
        <f>Source!G24</f>
        <v>Дорожно-тропиночная сеть</v>
      </c>
    </row>
    <row r="8" spans="1:23" x14ac:dyDescent="0.2">
      <c r="A8">
        <f>Source!A28</f>
        <v>5</v>
      </c>
      <c r="B8">
        <v>28</v>
      </c>
      <c r="G8" t="str">
        <f>Source!G28</f>
        <v>Устройство АБП</v>
      </c>
    </row>
    <row r="9" spans="1:23" x14ac:dyDescent="0.2">
      <c r="A9">
        <f>Source!A33</f>
        <v>17</v>
      </c>
      <c r="C9">
        <v>2</v>
      </c>
      <c r="D9">
        <v>0</v>
      </c>
      <c r="E9">
        <f>SmtRes!AV6</f>
        <v>0</v>
      </c>
      <c r="F9" t="str">
        <f>SmtRes!I6</f>
        <v>22.1-1-5</v>
      </c>
      <c r="G9" t="str">
        <f>SmtRes!K6</f>
        <v>Экскаваторы на гусеничном ходу гидравлические, объем ковша до 0,65 м3</v>
      </c>
      <c r="H9" t="str">
        <f>SmtRes!O6</f>
        <v>маш.-ч</v>
      </c>
      <c r="I9">
        <f>SmtRes!Y6*Source!I33</f>
        <v>1.719144</v>
      </c>
      <c r="J9">
        <f>SmtRes!AO6</f>
        <v>1</v>
      </c>
      <c r="K9">
        <f>SmtRes!AF6</f>
        <v>1451.71</v>
      </c>
      <c r="L9">
        <f>SmtRes!DB6</f>
        <v>5501.98</v>
      </c>
      <c r="M9">
        <f>ROUND(ROUND(L9*Source!I33, 6)*1, 2)</f>
        <v>2495.6999999999998</v>
      </c>
      <c r="N9">
        <f>SmtRes!AB6</f>
        <v>1451.71</v>
      </c>
      <c r="O9">
        <f>ROUND(ROUND(L9*Source!I33, 6)*SmtRes!DA6, 2)</f>
        <v>2495.6999999999998</v>
      </c>
      <c r="P9">
        <f>SmtRes!AG6</f>
        <v>457.95</v>
      </c>
      <c r="Q9">
        <f>SmtRes!DC6</f>
        <v>1735.63</v>
      </c>
      <c r="R9">
        <f>ROUND(ROUND(Q9*Source!I33, 6)*1, 2)</f>
        <v>787.28</v>
      </c>
      <c r="S9">
        <f>SmtRes!AC6</f>
        <v>457.95</v>
      </c>
      <c r="T9">
        <f>ROUND(ROUND(Q9*Source!I33, 6)*SmtRes!AK6, 2)</f>
        <v>787.28</v>
      </c>
      <c r="U9">
        <f>SmtRes!X6</f>
        <v>930788895</v>
      </c>
      <c r="V9">
        <v>1710503872</v>
      </c>
      <c r="W9">
        <v>1638480273</v>
      </c>
    </row>
    <row r="10" spans="1:23" x14ac:dyDescent="0.2">
      <c r="A10">
        <f>Source!A33</f>
        <v>17</v>
      </c>
      <c r="C10">
        <v>2</v>
      </c>
      <c r="D10">
        <v>0</v>
      </c>
      <c r="E10">
        <f>SmtRes!AV5</f>
        <v>0</v>
      </c>
      <c r="F10" t="str">
        <f>SmtRes!I5</f>
        <v>22.1-1-44</v>
      </c>
      <c r="G10" t="str">
        <f>SmtRes!K5</f>
        <v>Бульдозеры гусеничные, мощность до 79 кВт (108 л.с.)</v>
      </c>
      <c r="H10" t="str">
        <f>SmtRes!O5</f>
        <v>маш.-ч</v>
      </c>
      <c r="I10">
        <f>SmtRes!Y5*Source!I33</f>
        <v>0.43091999999999997</v>
      </c>
      <c r="J10">
        <f>SmtRes!AO5</f>
        <v>1</v>
      </c>
      <c r="K10">
        <f>SmtRes!AF5</f>
        <v>1035.49</v>
      </c>
      <c r="L10">
        <f>SmtRes!DB5</f>
        <v>983.72</v>
      </c>
      <c r="M10">
        <f>ROUND(ROUND(L10*Source!I33, 6)*1, 2)</f>
        <v>446.22</v>
      </c>
      <c r="N10">
        <f>SmtRes!AB5</f>
        <v>1035.49</v>
      </c>
      <c r="O10">
        <f>ROUND(ROUND(L10*Source!I33, 6)*SmtRes!DA5, 2)</f>
        <v>446.22</v>
      </c>
      <c r="P10">
        <f>SmtRes!AG5</f>
        <v>465.1</v>
      </c>
      <c r="Q10">
        <f>SmtRes!DC5</f>
        <v>441.85</v>
      </c>
      <c r="R10">
        <f>ROUND(ROUND(Q10*Source!I33, 6)*1, 2)</f>
        <v>200.42</v>
      </c>
      <c r="S10">
        <f>SmtRes!AC5</f>
        <v>465.1</v>
      </c>
      <c r="T10">
        <f>ROUND(ROUND(Q10*Source!I33, 6)*SmtRes!AK5, 2)</f>
        <v>200.42</v>
      </c>
      <c r="U10">
        <f>SmtRes!X5</f>
        <v>643133334</v>
      </c>
      <c r="V10">
        <v>-1544621609</v>
      </c>
      <c r="W10">
        <v>728902584</v>
      </c>
    </row>
    <row r="11" spans="1:23" x14ac:dyDescent="0.2">
      <c r="A11">
        <f>Source!A39</f>
        <v>17</v>
      </c>
      <c r="C11">
        <v>2</v>
      </c>
      <c r="D11">
        <v>0</v>
      </c>
      <c r="E11">
        <f>SmtRes!AV12</f>
        <v>0</v>
      </c>
      <c r="F11" t="str">
        <f>SmtRes!I12</f>
        <v>22.1-18-13</v>
      </c>
      <c r="G11" t="str">
        <f>SmtRes!K12</f>
        <v>Автомобили-самосвалы, грузоподъемность до 10 т</v>
      </c>
      <c r="H11" t="str">
        <f>SmtRes!O12</f>
        <v>маш.-ч</v>
      </c>
      <c r="I11">
        <f>SmtRes!Y12*Source!I39</f>
        <v>1.5624</v>
      </c>
      <c r="J11">
        <f>SmtRes!AO12</f>
        <v>1</v>
      </c>
      <c r="K11">
        <f>SmtRes!AF12</f>
        <v>993.6</v>
      </c>
      <c r="L11">
        <f>SmtRes!DB12</f>
        <v>30.8</v>
      </c>
      <c r="M11">
        <f>ROUND(ROUND(L11*Source!I39, 6)*1, 2)</f>
        <v>1552.32</v>
      </c>
      <c r="N11">
        <f>SmtRes!AB12</f>
        <v>993.6</v>
      </c>
      <c r="O11">
        <f>ROUND(ROUND(L11*Source!I39, 6)*SmtRes!DA12, 2)</f>
        <v>1552.32</v>
      </c>
      <c r="P11">
        <f>SmtRes!AG12</f>
        <v>301.8</v>
      </c>
      <c r="Q11">
        <f>SmtRes!DC12</f>
        <v>9.36</v>
      </c>
      <c r="R11">
        <f>ROUND(ROUND(Q11*Source!I39, 6)*1, 2)</f>
        <v>471.74</v>
      </c>
      <c r="S11">
        <f>SmtRes!AC12</f>
        <v>301.8</v>
      </c>
      <c r="T11">
        <f>ROUND(ROUND(Q11*Source!I39, 6)*SmtRes!AK12, 2)</f>
        <v>471.74</v>
      </c>
      <c r="U11">
        <f>SmtRes!X12</f>
        <v>1852708047</v>
      </c>
      <c r="V11">
        <v>-1249661736</v>
      </c>
      <c r="W11">
        <v>1969287502</v>
      </c>
    </row>
    <row r="12" spans="1:23" x14ac:dyDescent="0.2">
      <c r="A12">
        <f>Source!A41</f>
        <v>17</v>
      </c>
      <c r="C12">
        <v>2</v>
      </c>
      <c r="D12">
        <v>0</v>
      </c>
      <c r="E12">
        <f>SmtRes!AV14</f>
        <v>0</v>
      </c>
      <c r="F12" t="str">
        <f>SmtRes!I14</f>
        <v>22.1-18-13</v>
      </c>
      <c r="G12" t="str">
        <f>SmtRes!K14</f>
        <v>Автомобили-самосвалы, грузоподъемность до 10 т</v>
      </c>
      <c r="H12" t="str">
        <f>SmtRes!O14</f>
        <v>маш.-ч</v>
      </c>
      <c r="I12">
        <f>SmtRes!Y14*Source!I41</f>
        <v>20.16</v>
      </c>
      <c r="J12">
        <f>SmtRes!AO14</f>
        <v>1</v>
      </c>
      <c r="K12">
        <f>SmtRes!AF14</f>
        <v>993.6</v>
      </c>
      <c r="L12">
        <f>SmtRes!DB14</f>
        <v>397.6</v>
      </c>
      <c r="M12">
        <f>ROUND(ROUND(L12*Source!I41, 6)*1, 2)</f>
        <v>20039.04</v>
      </c>
      <c r="N12">
        <f>SmtRes!AB14</f>
        <v>993.6</v>
      </c>
      <c r="O12">
        <f>ROUND(ROUND(L12*Source!I41, 6)*SmtRes!DA14, 2)</f>
        <v>20039.04</v>
      </c>
      <c r="P12">
        <f>SmtRes!AG14</f>
        <v>301.8</v>
      </c>
      <c r="Q12">
        <f>SmtRes!DC14</f>
        <v>120.8</v>
      </c>
      <c r="R12">
        <f>ROUND(ROUND(Q12*Source!I41, 6)*1, 2)</f>
        <v>6088.32</v>
      </c>
      <c r="S12">
        <f>SmtRes!AC14</f>
        <v>301.8</v>
      </c>
      <c r="T12">
        <f>ROUND(ROUND(Q12*Source!I41, 6)*SmtRes!AK14, 2)</f>
        <v>6088.32</v>
      </c>
      <c r="U12">
        <f>SmtRes!X14</f>
        <v>1852708047</v>
      </c>
      <c r="V12">
        <v>-1249661736</v>
      </c>
      <c r="W12">
        <v>1969287502</v>
      </c>
    </row>
    <row r="13" spans="1:23" x14ac:dyDescent="0.2">
      <c r="A13">
        <f>Source!A43</f>
        <v>17</v>
      </c>
      <c r="B13">
        <v>43</v>
      </c>
      <c r="C13">
        <v>3</v>
      </c>
      <c r="D13">
        <f>Source!BI43</f>
        <v>4</v>
      </c>
      <c r="E13">
        <f>Source!FS43</f>
        <v>0</v>
      </c>
      <c r="F13" t="str">
        <f>Source!F43</f>
        <v>21.25-0-2</v>
      </c>
      <c r="G13" t="str">
        <f>Source!G43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H13" t="str">
        <f>Source!H43</f>
        <v>т</v>
      </c>
      <c r="I13">
        <f>Source!I43</f>
        <v>70.56</v>
      </c>
      <c r="J13">
        <v>1</v>
      </c>
      <c r="K13">
        <f>Source!AC43</f>
        <v>153.63999999999999</v>
      </c>
      <c r="M13">
        <f>ROUND(K13*I13, 2)</f>
        <v>10840.84</v>
      </c>
      <c r="N13">
        <f>Source!AC43*IF(Source!BC43&lt;&gt; 0, Source!BC43, 1)</f>
        <v>153.63999999999999</v>
      </c>
      <c r="O13">
        <f>ROUND(N13*I13, 2)</f>
        <v>10840.84</v>
      </c>
      <c r="P13">
        <f>Source!AE43</f>
        <v>0</v>
      </c>
      <c r="R13">
        <f>ROUND(P13*I13, 2)</f>
        <v>0</v>
      </c>
      <c r="S13">
        <f>Source!AE43*IF(Source!BS43&lt;&gt; 0, Source!BS43, 1)</f>
        <v>0</v>
      </c>
      <c r="T13">
        <f>ROUND(S13*I13, 2)</f>
        <v>0</v>
      </c>
      <c r="U13">
        <f>Source!GF43</f>
        <v>1792542980</v>
      </c>
      <c r="V13">
        <v>-2131994869</v>
      </c>
      <c r="W13">
        <v>-2092487514</v>
      </c>
    </row>
    <row r="14" spans="1:23" x14ac:dyDescent="0.2">
      <c r="A14">
        <f>Source!A45</f>
        <v>17</v>
      </c>
      <c r="C14">
        <v>3</v>
      </c>
      <c r="D14">
        <v>0</v>
      </c>
      <c r="E14">
        <f>SmtRes!AV30</f>
        <v>0</v>
      </c>
      <c r="F14" t="str">
        <f>SmtRes!I30</f>
        <v>21.1-25-13</v>
      </c>
      <c r="G14" t="str">
        <f>SmtRes!K30</f>
        <v>Вода</v>
      </c>
      <c r="H14" t="str">
        <f>SmtRes!O30</f>
        <v>м3</v>
      </c>
      <c r="I14">
        <f>SmtRes!Y30*Source!I45</f>
        <v>1.05</v>
      </c>
      <c r="J14">
        <f>SmtRes!AO30</f>
        <v>1</v>
      </c>
      <c r="K14">
        <f>SmtRes!AE30</f>
        <v>33.729999999999997</v>
      </c>
      <c r="L14">
        <f>SmtRes!DB30</f>
        <v>168.65</v>
      </c>
      <c r="M14">
        <f>ROUND(ROUND(L14*Source!I45, 6)*1, 2)</f>
        <v>35.42</v>
      </c>
      <c r="N14">
        <f>SmtRes!AA30</f>
        <v>33.729999999999997</v>
      </c>
      <c r="O14">
        <f>ROUND(ROUND(L14*Source!I45, 6)*SmtRes!DA30, 2)</f>
        <v>35.42</v>
      </c>
      <c r="P14">
        <f>SmtRes!AG30</f>
        <v>0</v>
      </c>
      <c r="Q14">
        <f>SmtRes!DC30</f>
        <v>0</v>
      </c>
      <c r="R14">
        <f>ROUND(ROUND(Q14*Source!I45, 6)*1, 2)</f>
        <v>0</v>
      </c>
      <c r="S14">
        <f>SmtRes!AC30</f>
        <v>0</v>
      </c>
      <c r="T14">
        <f>ROUND(ROUND(Q14*Source!I45, 6)*SmtRes!AK30, 2)</f>
        <v>0</v>
      </c>
      <c r="U14">
        <f>SmtRes!X30</f>
        <v>924487879</v>
      </c>
      <c r="V14">
        <v>254213091</v>
      </c>
      <c r="W14">
        <v>-1708570559</v>
      </c>
    </row>
    <row r="15" spans="1:23" x14ac:dyDescent="0.2">
      <c r="A15">
        <f>Source!A45</f>
        <v>17</v>
      </c>
      <c r="C15">
        <v>3</v>
      </c>
      <c r="D15">
        <v>0</v>
      </c>
      <c r="E15">
        <f>SmtRes!AV29</f>
        <v>0</v>
      </c>
      <c r="F15" t="str">
        <f>SmtRes!I29</f>
        <v>21.1-12-10</v>
      </c>
      <c r="G15" t="str">
        <f>SmtRes!K29</f>
        <v>Песок для дорожных работ, рядовой</v>
      </c>
      <c r="H15" t="str">
        <f>SmtRes!O29</f>
        <v>м3</v>
      </c>
      <c r="I15">
        <f>SmtRes!Y29*Source!I45</f>
        <v>23.099999999999998</v>
      </c>
      <c r="J15">
        <f>SmtRes!AO29</f>
        <v>1</v>
      </c>
      <c r="K15">
        <f>SmtRes!AE29</f>
        <v>590.78</v>
      </c>
      <c r="L15">
        <f>SmtRes!DB29</f>
        <v>64985.8</v>
      </c>
      <c r="M15">
        <f>ROUND(ROUND(L15*Source!I45, 6)*1, 2)</f>
        <v>13647.02</v>
      </c>
      <c r="N15">
        <f>SmtRes!AA29</f>
        <v>590.78</v>
      </c>
      <c r="O15">
        <f>ROUND(ROUND(L15*Source!I45, 6)*SmtRes!DA29, 2)</f>
        <v>13647.02</v>
      </c>
      <c r="P15">
        <f>SmtRes!AG29</f>
        <v>0</v>
      </c>
      <c r="Q15">
        <f>SmtRes!DC29</f>
        <v>0</v>
      </c>
      <c r="R15">
        <f>ROUND(ROUND(Q15*Source!I45, 6)*1, 2)</f>
        <v>0</v>
      </c>
      <c r="S15">
        <f>SmtRes!AC29</f>
        <v>0</v>
      </c>
      <c r="T15">
        <f>ROUND(ROUND(Q15*Source!I45, 6)*SmtRes!AK29, 2)</f>
        <v>0</v>
      </c>
      <c r="U15">
        <f>SmtRes!X29</f>
        <v>-284110059</v>
      </c>
      <c r="V15">
        <v>599229460</v>
      </c>
      <c r="W15">
        <v>1939009599</v>
      </c>
    </row>
    <row r="16" spans="1:23" x14ac:dyDescent="0.2">
      <c r="A16">
        <f>Source!A45</f>
        <v>17</v>
      </c>
      <c r="C16">
        <v>2</v>
      </c>
      <c r="D16">
        <v>0</v>
      </c>
      <c r="E16">
        <f>SmtRes!AV28</f>
        <v>0</v>
      </c>
      <c r="F16" t="str">
        <f>SmtRes!I28</f>
        <v>22.1-5-7</v>
      </c>
      <c r="G16" t="str">
        <f>SmtRes!K28</f>
        <v>Катки дорожные самоходные на пневмоколесном ходу, масса до 16 т</v>
      </c>
      <c r="H16" t="str">
        <f>SmtRes!O28</f>
        <v>маш.-ч</v>
      </c>
      <c r="I16">
        <f>SmtRes!Y28*Source!I45</f>
        <v>0.13650000000000001</v>
      </c>
      <c r="J16">
        <f>SmtRes!AO28</f>
        <v>1</v>
      </c>
      <c r="K16">
        <f>SmtRes!AF28</f>
        <v>1179.56</v>
      </c>
      <c r="L16">
        <f>SmtRes!DB28</f>
        <v>766.71</v>
      </c>
      <c r="M16">
        <f>ROUND(ROUND(L16*Source!I45, 6)*1, 2)</f>
        <v>161.01</v>
      </c>
      <c r="N16">
        <f>SmtRes!AB28</f>
        <v>1179.56</v>
      </c>
      <c r="O16">
        <f>ROUND(ROUND(L16*Source!I45, 6)*SmtRes!DA28, 2)</f>
        <v>161.01</v>
      </c>
      <c r="P16">
        <f>SmtRes!AG28</f>
        <v>439.28</v>
      </c>
      <c r="Q16">
        <f>SmtRes!DC28</f>
        <v>285.52999999999997</v>
      </c>
      <c r="R16">
        <f>ROUND(ROUND(Q16*Source!I45, 6)*1, 2)</f>
        <v>59.96</v>
      </c>
      <c r="S16">
        <f>SmtRes!AC28</f>
        <v>439.28</v>
      </c>
      <c r="T16">
        <f>ROUND(ROUND(Q16*Source!I45, 6)*SmtRes!AK28, 2)</f>
        <v>59.96</v>
      </c>
      <c r="U16">
        <f>SmtRes!X28</f>
        <v>-1880632103</v>
      </c>
      <c r="V16">
        <v>-1506682683</v>
      </c>
      <c r="W16">
        <v>-530052928</v>
      </c>
    </row>
    <row r="17" spans="1:23" x14ac:dyDescent="0.2">
      <c r="A17">
        <f>Source!A45</f>
        <v>17</v>
      </c>
      <c r="C17">
        <v>2</v>
      </c>
      <c r="D17">
        <v>0</v>
      </c>
      <c r="E17">
        <f>SmtRes!AV27</f>
        <v>0</v>
      </c>
      <c r="F17" t="str">
        <f>SmtRes!I27</f>
        <v>22.1-5-48</v>
      </c>
      <c r="G17" t="str">
        <f>SmtRes!K27</f>
        <v>Автогрейдеры, мощность 99-147 кВт (130-200 л.с.)</v>
      </c>
      <c r="H17" t="str">
        <f>SmtRes!O27</f>
        <v>маш.-ч</v>
      </c>
      <c r="I17">
        <f>SmtRes!Y27*Source!I45</f>
        <v>0.40739999999999998</v>
      </c>
      <c r="J17">
        <f>SmtRes!AO27</f>
        <v>1</v>
      </c>
      <c r="K17">
        <f>SmtRes!AF27</f>
        <v>1364.77</v>
      </c>
      <c r="L17">
        <f>SmtRes!DB27</f>
        <v>2647.65</v>
      </c>
      <c r="M17">
        <f>ROUND(ROUND(L17*Source!I45, 6)*1, 2)</f>
        <v>556.01</v>
      </c>
      <c r="N17">
        <f>SmtRes!AB27</f>
        <v>1364.77</v>
      </c>
      <c r="O17">
        <f>ROUND(ROUND(L17*Source!I45, 6)*SmtRes!DA27, 2)</f>
        <v>556.01</v>
      </c>
      <c r="P17">
        <f>SmtRes!AG27</f>
        <v>610.30999999999995</v>
      </c>
      <c r="Q17">
        <f>SmtRes!DC27</f>
        <v>1184</v>
      </c>
      <c r="R17">
        <f>ROUND(ROUND(Q17*Source!I45, 6)*1, 2)</f>
        <v>248.64</v>
      </c>
      <c r="S17">
        <f>SmtRes!AC27</f>
        <v>610.30999999999995</v>
      </c>
      <c r="T17">
        <f>ROUND(ROUND(Q17*Source!I45, 6)*SmtRes!AK27, 2)</f>
        <v>248.64</v>
      </c>
      <c r="U17">
        <f>SmtRes!X27</f>
        <v>-282859921</v>
      </c>
      <c r="V17">
        <v>1259641517</v>
      </c>
      <c r="W17">
        <v>1468415688</v>
      </c>
    </row>
    <row r="18" spans="1:23" x14ac:dyDescent="0.2">
      <c r="A18">
        <f>Source!A45</f>
        <v>17</v>
      </c>
      <c r="C18">
        <v>2</v>
      </c>
      <c r="D18">
        <v>0</v>
      </c>
      <c r="E18">
        <f>SmtRes!AV26</f>
        <v>0</v>
      </c>
      <c r="F18" t="str">
        <f>SmtRes!I26</f>
        <v>22.1-5-18</v>
      </c>
      <c r="G18" t="str">
        <f>SmtRes!K26</f>
        <v>Поливомоечные машины, емкость цистерны более 5000 л</v>
      </c>
      <c r="H18" t="str">
        <f>SmtRes!O26</f>
        <v>маш.-ч</v>
      </c>
      <c r="I18">
        <f>SmtRes!Y26*Source!I45</f>
        <v>0.1701</v>
      </c>
      <c r="J18">
        <f>SmtRes!AO26</f>
        <v>1</v>
      </c>
      <c r="K18">
        <f>SmtRes!AF26</f>
        <v>1942.21</v>
      </c>
      <c r="L18">
        <f>SmtRes!DB26</f>
        <v>1573.19</v>
      </c>
      <c r="M18">
        <f>ROUND(ROUND(L18*Source!I45, 6)*1, 2)</f>
        <v>330.37</v>
      </c>
      <c r="N18">
        <f>SmtRes!AB26</f>
        <v>1942.21</v>
      </c>
      <c r="O18">
        <f>ROUND(ROUND(L18*Source!I45, 6)*SmtRes!DA26, 2)</f>
        <v>330.37</v>
      </c>
      <c r="P18">
        <f>SmtRes!AG26</f>
        <v>436.39</v>
      </c>
      <c r="Q18">
        <f>SmtRes!DC26</f>
        <v>353.48</v>
      </c>
      <c r="R18">
        <f>ROUND(ROUND(Q18*Source!I45, 6)*1, 2)</f>
        <v>74.23</v>
      </c>
      <c r="S18">
        <f>SmtRes!AC26</f>
        <v>436.39</v>
      </c>
      <c r="T18">
        <f>ROUND(ROUND(Q18*Source!I45, 6)*SmtRes!AK26, 2)</f>
        <v>74.23</v>
      </c>
      <c r="U18">
        <f>SmtRes!X26</f>
        <v>-95869070</v>
      </c>
      <c r="V18">
        <v>-1438151622</v>
      </c>
      <c r="W18">
        <v>1302941667</v>
      </c>
    </row>
    <row r="19" spans="1:23" x14ac:dyDescent="0.2">
      <c r="A19">
        <f>Source!A45</f>
        <v>17</v>
      </c>
      <c r="C19">
        <v>2</v>
      </c>
      <c r="D19">
        <v>0</v>
      </c>
      <c r="E19">
        <f>SmtRes!AV25</f>
        <v>0</v>
      </c>
      <c r="F19" t="str">
        <f>SmtRes!I25</f>
        <v>22.1-5-15</v>
      </c>
      <c r="G19" t="str">
        <f>SmtRes!K25</f>
        <v>Катки прицепные пневмоколесные, масса до 50 т</v>
      </c>
      <c r="H19" t="str">
        <f>SmtRes!O25</f>
        <v>маш.-ч</v>
      </c>
      <c r="I19">
        <f>SmtRes!Y25*Source!I45</f>
        <v>0.43680000000000002</v>
      </c>
      <c r="J19">
        <f>SmtRes!AO25</f>
        <v>1</v>
      </c>
      <c r="K19">
        <f>SmtRes!AF25</f>
        <v>416.25</v>
      </c>
      <c r="L19">
        <f>SmtRes!DB25</f>
        <v>865.8</v>
      </c>
      <c r="M19">
        <f>ROUND(ROUND(L19*Source!I45, 6)*1, 2)</f>
        <v>181.82</v>
      </c>
      <c r="N19">
        <f>SmtRes!AB25</f>
        <v>416.25</v>
      </c>
      <c r="O19">
        <f>ROUND(ROUND(L19*Source!I45, 6)*SmtRes!DA25, 2)</f>
        <v>181.82</v>
      </c>
      <c r="P19">
        <f>SmtRes!AG25</f>
        <v>204.9</v>
      </c>
      <c r="Q19">
        <f>SmtRes!DC25</f>
        <v>426.19</v>
      </c>
      <c r="R19">
        <f>ROUND(ROUND(Q19*Source!I45, 6)*1, 2)</f>
        <v>89.5</v>
      </c>
      <c r="S19">
        <f>SmtRes!AC25</f>
        <v>204.9</v>
      </c>
      <c r="T19">
        <f>ROUND(ROUND(Q19*Source!I45, 6)*SmtRes!AK25, 2)</f>
        <v>89.5</v>
      </c>
      <c r="U19">
        <f>SmtRes!X25</f>
        <v>-1025534576</v>
      </c>
      <c r="V19">
        <v>1773828503</v>
      </c>
      <c r="W19">
        <v>-1284584054</v>
      </c>
    </row>
    <row r="20" spans="1:23" x14ac:dyDescent="0.2">
      <c r="A20">
        <f>Source!A45</f>
        <v>17</v>
      </c>
      <c r="C20">
        <v>2</v>
      </c>
      <c r="D20">
        <v>0</v>
      </c>
      <c r="E20">
        <f>SmtRes!AV24</f>
        <v>0</v>
      </c>
      <c r="F20" t="str">
        <f>SmtRes!I24</f>
        <v>22.1-2-1</v>
      </c>
      <c r="G20" t="str">
        <f>SmtRes!K24</f>
        <v>Тракторы на гусеничном ходу, мощность до 60 (81) кВт (л.с.)</v>
      </c>
      <c r="H20" t="str">
        <f>SmtRes!O24</f>
        <v>маш.-ч</v>
      </c>
      <c r="I20">
        <f>SmtRes!Y24*Source!I45</f>
        <v>0.43680000000000002</v>
      </c>
      <c r="J20">
        <f>SmtRes!AO24</f>
        <v>1</v>
      </c>
      <c r="K20">
        <f>SmtRes!AF24</f>
        <v>1159.46</v>
      </c>
      <c r="L20">
        <f>SmtRes!DB24</f>
        <v>2411.6799999999998</v>
      </c>
      <c r="M20">
        <f>ROUND(ROUND(L20*Source!I45, 6)*1, 2)</f>
        <v>506.45</v>
      </c>
      <c r="N20">
        <f>SmtRes!AB24</f>
        <v>1159.46</v>
      </c>
      <c r="O20">
        <f>ROUND(ROUND(L20*Source!I45, 6)*SmtRes!DA24, 2)</f>
        <v>506.45</v>
      </c>
      <c r="P20">
        <f>SmtRes!AG24</f>
        <v>525.74</v>
      </c>
      <c r="Q20">
        <f>SmtRes!DC24</f>
        <v>1093.54</v>
      </c>
      <c r="R20">
        <f>ROUND(ROUND(Q20*Source!I45, 6)*1, 2)</f>
        <v>229.64</v>
      </c>
      <c r="S20">
        <f>SmtRes!AC24</f>
        <v>525.74</v>
      </c>
      <c r="T20">
        <f>ROUND(ROUND(Q20*Source!I45, 6)*SmtRes!AK24, 2)</f>
        <v>229.64</v>
      </c>
      <c r="U20">
        <f>SmtRes!X24</f>
        <v>-806024906</v>
      </c>
      <c r="V20">
        <v>-942229674</v>
      </c>
      <c r="W20">
        <v>2083436654</v>
      </c>
    </row>
    <row r="21" spans="1:23" x14ac:dyDescent="0.2">
      <c r="A21">
        <f>Source!A47</f>
        <v>17</v>
      </c>
      <c r="C21">
        <v>3</v>
      </c>
      <c r="D21">
        <v>0</v>
      </c>
      <c r="E21">
        <f>SmtRes!AV48</f>
        <v>0</v>
      </c>
      <c r="F21" t="str">
        <f>SmtRes!I48</f>
        <v>21.1-25-13</v>
      </c>
      <c r="G21" t="str">
        <f>SmtRes!K48</f>
        <v>Вода</v>
      </c>
      <c r="H21" t="str">
        <f>SmtRes!O48</f>
        <v>м3</v>
      </c>
      <c r="I21">
        <f>SmtRes!Y48*Source!I47</f>
        <v>1.47</v>
      </c>
      <c r="J21">
        <f>SmtRes!AO48</f>
        <v>1</v>
      </c>
      <c r="K21">
        <f>SmtRes!AE48</f>
        <v>33.729999999999997</v>
      </c>
      <c r="L21">
        <f>SmtRes!DB48</f>
        <v>236.11</v>
      </c>
      <c r="M21">
        <f>ROUND(ROUND(L21*Source!I47, 6)*1, 2)</f>
        <v>49.58</v>
      </c>
      <c r="N21">
        <f>SmtRes!AA48</f>
        <v>33.729999999999997</v>
      </c>
      <c r="O21">
        <f>ROUND(ROUND(L21*Source!I47, 6)*SmtRes!DA48, 2)</f>
        <v>49.58</v>
      </c>
      <c r="P21">
        <f>SmtRes!AG48</f>
        <v>0</v>
      </c>
      <c r="Q21">
        <f>SmtRes!DC48</f>
        <v>0</v>
      </c>
      <c r="R21">
        <f>ROUND(ROUND(Q21*Source!I47, 6)*1, 2)</f>
        <v>0</v>
      </c>
      <c r="S21">
        <f>SmtRes!AC48</f>
        <v>0</v>
      </c>
      <c r="T21">
        <f>ROUND(ROUND(Q21*Source!I47, 6)*SmtRes!AK48, 2)</f>
        <v>0</v>
      </c>
      <c r="U21">
        <f>SmtRes!X48</f>
        <v>924487879</v>
      </c>
      <c r="V21">
        <v>254213091</v>
      </c>
      <c r="W21">
        <v>-1708570559</v>
      </c>
    </row>
    <row r="22" spans="1:23" x14ac:dyDescent="0.2">
      <c r="A22">
        <f>Source!A47</f>
        <v>17</v>
      </c>
      <c r="C22">
        <v>3</v>
      </c>
      <c r="D22">
        <v>0</v>
      </c>
      <c r="E22">
        <f>SmtRes!AV47</f>
        <v>0</v>
      </c>
      <c r="F22" t="str">
        <f>SmtRes!I47</f>
        <v>21.1-12-36</v>
      </c>
      <c r="G22" t="str">
        <f>SmtRes!K47</f>
        <v>Щебень из естественного камня для строительных работ, марка 1200-800, фракция 20-40 мм</v>
      </c>
      <c r="H22" t="str">
        <f>SmtRes!O47</f>
        <v>м3</v>
      </c>
      <c r="I22">
        <f>SmtRes!Y47*Source!I47</f>
        <v>26.459999999999997</v>
      </c>
      <c r="J22">
        <f>SmtRes!AO47</f>
        <v>1</v>
      </c>
      <c r="K22">
        <f>SmtRes!AE47</f>
        <v>1806.27</v>
      </c>
      <c r="L22">
        <f>SmtRes!DB47</f>
        <v>227590.02</v>
      </c>
      <c r="M22">
        <f>ROUND(ROUND(L22*Source!I47, 6)*1, 2)</f>
        <v>47793.9</v>
      </c>
      <c r="N22">
        <f>SmtRes!AA47</f>
        <v>1806.27</v>
      </c>
      <c r="O22">
        <f>ROUND(ROUND(L22*Source!I47, 6)*SmtRes!DA47, 2)</f>
        <v>47793.9</v>
      </c>
      <c r="P22">
        <f>SmtRes!AG47</f>
        <v>0</v>
      </c>
      <c r="Q22">
        <f>SmtRes!DC47</f>
        <v>0</v>
      </c>
      <c r="R22">
        <f>ROUND(ROUND(Q22*Source!I47, 6)*1, 2)</f>
        <v>0</v>
      </c>
      <c r="S22">
        <f>SmtRes!AC47</f>
        <v>0</v>
      </c>
      <c r="T22">
        <f>ROUND(ROUND(Q22*Source!I47, 6)*SmtRes!AK47, 2)</f>
        <v>0</v>
      </c>
      <c r="U22">
        <f>SmtRes!X47</f>
        <v>-832921520</v>
      </c>
      <c r="V22">
        <v>-4061781</v>
      </c>
      <c r="W22">
        <v>1132079586</v>
      </c>
    </row>
    <row r="23" spans="1:23" x14ac:dyDescent="0.2">
      <c r="A23">
        <f>Source!A47</f>
        <v>17</v>
      </c>
      <c r="C23">
        <v>2</v>
      </c>
      <c r="D23">
        <v>0</v>
      </c>
      <c r="E23">
        <f>SmtRes!AV46</f>
        <v>0</v>
      </c>
      <c r="F23" t="str">
        <f>SmtRes!I46</f>
        <v>22.1-5-7</v>
      </c>
      <c r="G23" t="str">
        <f>SmtRes!K46</f>
        <v>Катки дорожные самоходные на пневмоколесном ходу, масса до 16 т</v>
      </c>
      <c r="H23" t="str">
        <f>SmtRes!O46</f>
        <v>маш.-ч</v>
      </c>
      <c r="I23">
        <f>SmtRes!Y46*Source!I47</f>
        <v>0.13650000000000001</v>
      </c>
      <c r="J23">
        <f>SmtRes!AO46</f>
        <v>1</v>
      </c>
      <c r="K23">
        <f>SmtRes!AF46</f>
        <v>1179.56</v>
      </c>
      <c r="L23">
        <f>SmtRes!DB46</f>
        <v>766.71</v>
      </c>
      <c r="M23">
        <f>ROUND(ROUND(L23*Source!I47, 6)*1, 2)</f>
        <v>161.01</v>
      </c>
      <c r="N23">
        <f>SmtRes!AB46</f>
        <v>1179.56</v>
      </c>
      <c r="O23">
        <f>ROUND(ROUND(L23*Source!I47, 6)*SmtRes!DA46, 2)</f>
        <v>161.01</v>
      </c>
      <c r="P23">
        <f>SmtRes!AG46</f>
        <v>439.28</v>
      </c>
      <c r="Q23">
        <f>SmtRes!DC46</f>
        <v>285.52999999999997</v>
      </c>
      <c r="R23">
        <f>ROUND(ROUND(Q23*Source!I47, 6)*1, 2)</f>
        <v>59.96</v>
      </c>
      <c r="S23">
        <f>SmtRes!AC46</f>
        <v>439.28</v>
      </c>
      <c r="T23">
        <f>ROUND(ROUND(Q23*Source!I47, 6)*SmtRes!AK46, 2)</f>
        <v>59.96</v>
      </c>
      <c r="U23">
        <f>SmtRes!X46</f>
        <v>-1880632103</v>
      </c>
      <c r="V23">
        <v>-1506682683</v>
      </c>
      <c r="W23">
        <v>-530052928</v>
      </c>
    </row>
    <row r="24" spans="1:23" x14ac:dyDescent="0.2">
      <c r="A24">
        <f>Source!A47</f>
        <v>17</v>
      </c>
      <c r="C24">
        <v>2</v>
      </c>
      <c r="D24">
        <v>0</v>
      </c>
      <c r="E24">
        <f>SmtRes!AV45</f>
        <v>0</v>
      </c>
      <c r="F24" t="str">
        <f>SmtRes!I45</f>
        <v>22.1-5-48</v>
      </c>
      <c r="G24" t="str">
        <f>SmtRes!K45</f>
        <v>Автогрейдеры, мощность 99-147 кВт (130-200 л.с.)</v>
      </c>
      <c r="H24" t="str">
        <f>SmtRes!O45</f>
        <v>маш.-ч</v>
      </c>
      <c r="I24">
        <f>SmtRes!Y45*Source!I47</f>
        <v>0.47040000000000004</v>
      </c>
      <c r="J24">
        <f>SmtRes!AO45</f>
        <v>1</v>
      </c>
      <c r="K24">
        <f>SmtRes!AF45</f>
        <v>1364.77</v>
      </c>
      <c r="L24">
        <f>SmtRes!DB45</f>
        <v>3057.08</v>
      </c>
      <c r="M24">
        <f>ROUND(ROUND(L24*Source!I47, 6)*1, 2)</f>
        <v>641.99</v>
      </c>
      <c r="N24">
        <f>SmtRes!AB45</f>
        <v>1364.77</v>
      </c>
      <c r="O24">
        <f>ROUND(ROUND(L24*Source!I47, 6)*SmtRes!DA45, 2)</f>
        <v>641.99</v>
      </c>
      <c r="P24">
        <f>SmtRes!AG45</f>
        <v>610.30999999999995</v>
      </c>
      <c r="Q24">
        <f>SmtRes!DC45</f>
        <v>1367.09</v>
      </c>
      <c r="R24">
        <f>ROUND(ROUND(Q24*Source!I47, 6)*1, 2)</f>
        <v>287.08999999999997</v>
      </c>
      <c r="S24">
        <f>SmtRes!AC45</f>
        <v>610.30999999999995</v>
      </c>
      <c r="T24">
        <f>ROUND(ROUND(Q24*Source!I47, 6)*SmtRes!AK45, 2)</f>
        <v>287.08999999999997</v>
      </c>
      <c r="U24">
        <f>SmtRes!X45</f>
        <v>-282859921</v>
      </c>
      <c r="V24">
        <v>1259641517</v>
      </c>
      <c r="W24">
        <v>1468415688</v>
      </c>
    </row>
    <row r="25" spans="1:23" x14ac:dyDescent="0.2">
      <c r="A25">
        <f>Source!A47</f>
        <v>17</v>
      </c>
      <c r="C25">
        <v>2</v>
      </c>
      <c r="D25">
        <v>0</v>
      </c>
      <c r="E25">
        <f>SmtRes!AV44</f>
        <v>0</v>
      </c>
      <c r="F25" t="str">
        <f>SmtRes!I44</f>
        <v>22.1-5-3</v>
      </c>
      <c r="G25" t="str">
        <f>SmtRes!K44</f>
        <v>Катки самоходные вибрационные, масса более 8 т</v>
      </c>
      <c r="H25" t="str">
        <f>SmtRes!O44</f>
        <v>маш.-ч</v>
      </c>
      <c r="I25">
        <f>SmtRes!Y44*Source!I47</f>
        <v>3.8325</v>
      </c>
      <c r="J25">
        <f>SmtRes!AO44</f>
        <v>1</v>
      </c>
      <c r="K25">
        <f>SmtRes!AF44</f>
        <v>1741.23</v>
      </c>
      <c r="L25">
        <f>SmtRes!DB44</f>
        <v>31777.45</v>
      </c>
      <c r="M25">
        <f>ROUND(ROUND(L25*Source!I47, 6)*1, 2)</f>
        <v>6673.26</v>
      </c>
      <c r="N25">
        <f>SmtRes!AB44</f>
        <v>1741.23</v>
      </c>
      <c r="O25">
        <f>ROUND(ROUND(L25*Source!I47, 6)*SmtRes!DA44, 2)</f>
        <v>6673.26</v>
      </c>
      <c r="P25">
        <f>SmtRes!AG44</f>
        <v>685.71</v>
      </c>
      <c r="Q25">
        <f>SmtRes!DC44</f>
        <v>12514.21</v>
      </c>
      <c r="R25">
        <f>ROUND(ROUND(Q25*Source!I47, 6)*1, 2)</f>
        <v>2627.98</v>
      </c>
      <c r="S25">
        <f>SmtRes!AC44</f>
        <v>685.71</v>
      </c>
      <c r="T25">
        <f>ROUND(ROUND(Q25*Source!I47, 6)*SmtRes!AK44, 2)</f>
        <v>2627.98</v>
      </c>
      <c r="U25">
        <f>SmtRes!X44</f>
        <v>1774579904</v>
      </c>
      <c r="V25">
        <v>1354824307</v>
      </c>
      <c r="W25">
        <v>992379288</v>
      </c>
    </row>
    <row r="26" spans="1:23" x14ac:dyDescent="0.2">
      <c r="A26">
        <f>Source!A47</f>
        <v>17</v>
      </c>
      <c r="C26">
        <v>2</v>
      </c>
      <c r="D26">
        <v>0</v>
      </c>
      <c r="E26">
        <f>SmtRes!AV43</f>
        <v>0</v>
      </c>
      <c r="F26" t="str">
        <f>SmtRes!I43</f>
        <v>22.1-5-2</v>
      </c>
      <c r="G26" t="str">
        <f>SmtRes!K43</f>
        <v>Катки самоходные вибрационные, масса до 8 т</v>
      </c>
      <c r="H26" t="str">
        <f>SmtRes!O43</f>
        <v>маш.-ч</v>
      </c>
      <c r="I26">
        <f>SmtRes!Y43*Source!I47</f>
        <v>1.8816000000000002</v>
      </c>
      <c r="J26">
        <f>SmtRes!AO43</f>
        <v>1</v>
      </c>
      <c r="K26">
        <f>SmtRes!AF43</f>
        <v>1207.81</v>
      </c>
      <c r="L26">
        <f>SmtRes!DB43</f>
        <v>10821.98</v>
      </c>
      <c r="M26">
        <f>ROUND(ROUND(L26*Source!I47, 6)*1, 2)</f>
        <v>2272.62</v>
      </c>
      <c r="N26">
        <f>SmtRes!AB43</f>
        <v>1207.81</v>
      </c>
      <c r="O26">
        <f>ROUND(ROUND(L26*Source!I47, 6)*SmtRes!DA43, 2)</f>
        <v>2272.62</v>
      </c>
      <c r="P26">
        <f>SmtRes!AG43</f>
        <v>504.4</v>
      </c>
      <c r="Q26">
        <f>SmtRes!DC43</f>
        <v>4519.42</v>
      </c>
      <c r="R26">
        <f>ROUND(ROUND(Q26*Source!I47, 6)*1, 2)</f>
        <v>949.08</v>
      </c>
      <c r="S26">
        <f>SmtRes!AC43</f>
        <v>504.4</v>
      </c>
      <c r="T26">
        <f>ROUND(ROUND(Q26*Source!I47, 6)*SmtRes!AK43, 2)</f>
        <v>949.08</v>
      </c>
      <c r="U26">
        <f>SmtRes!X43</f>
        <v>-1771798638</v>
      </c>
      <c r="V26">
        <v>-1565291084</v>
      </c>
      <c r="W26">
        <v>913141531</v>
      </c>
    </row>
    <row r="27" spans="1:23" x14ac:dyDescent="0.2">
      <c r="A27">
        <f>Source!A47</f>
        <v>17</v>
      </c>
      <c r="C27">
        <v>2</v>
      </c>
      <c r="D27">
        <v>0</v>
      </c>
      <c r="E27">
        <f>SmtRes!AV42</f>
        <v>0</v>
      </c>
      <c r="F27" t="str">
        <f>SmtRes!I42</f>
        <v>22.1-5-18</v>
      </c>
      <c r="G27" t="str">
        <f>SmtRes!K42</f>
        <v>Поливомоечные машины, емкость цистерны более 5000 л</v>
      </c>
      <c r="H27" t="str">
        <f>SmtRes!O42</f>
        <v>маш.-ч</v>
      </c>
      <c r="I27">
        <f>SmtRes!Y42*Source!I47</f>
        <v>0.23939999999999997</v>
      </c>
      <c r="J27">
        <f>SmtRes!AO42</f>
        <v>1</v>
      </c>
      <c r="K27">
        <f>SmtRes!AF42</f>
        <v>1942.21</v>
      </c>
      <c r="L27">
        <f>SmtRes!DB42</f>
        <v>2214.12</v>
      </c>
      <c r="M27">
        <f>ROUND(ROUND(L27*Source!I47, 6)*1, 2)</f>
        <v>464.97</v>
      </c>
      <c r="N27">
        <f>SmtRes!AB42</f>
        <v>1942.21</v>
      </c>
      <c r="O27">
        <f>ROUND(ROUND(L27*Source!I47, 6)*SmtRes!DA42, 2)</f>
        <v>464.97</v>
      </c>
      <c r="P27">
        <f>SmtRes!AG42</f>
        <v>436.39</v>
      </c>
      <c r="Q27">
        <f>SmtRes!DC42</f>
        <v>497.48</v>
      </c>
      <c r="R27">
        <f>ROUND(ROUND(Q27*Source!I47, 6)*1, 2)</f>
        <v>104.47</v>
      </c>
      <c r="S27">
        <f>SmtRes!AC42</f>
        <v>436.39</v>
      </c>
      <c r="T27">
        <f>ROUND(ROUND(Q27*Source!I47, 6)*SmtRes!AK42, 2)</f>
        <v>104.47</v>
      </c>
      <c r="U27">
        <f>SmtRes!X42</f>
        <v>-95869070</v>
      </c>
      <c r="V27">
        <v>-1438151622</v>
      </c>
      <c r="W27">
        <v>1302941667</v>
      </c>
    </row>
    <row r="28" spans="1:23" x14ac:dyDescent="0.2">
      <c r="A28">
        <f>Source!A47</f>
        <v>17</v>
      </c>
      <c r="C28">
        <v>2</v>
      </c>
      <c r="D28">
        <v>0</v>
      </c>
      <c r="E28">
        <f>SmtRes!AV41</f>
        <v>0</v>
      </c>
      <c r="F28" t="str">
        <f>SmtRes!I41</f>
        <v>22.1-1-43</v>
      </c>
      <c r="G28" t="str">
        <f>SmtRes!K41</f>
        <v>Бульдозеры гусеничные, мощность до 59 кВт (80 л.с.)</v>
      </c>
      <c r="H28" t="str">
        <f>SmtRes!O41</f>
        <v>маш.-ч</v>
      </c>
      <c r="I28">
        <f>SmtRes!Y41*Source!I47</f>
        <v>0.61739999999999995</v>
      </c>
      <c r="J28">
        <f>SmtRes!AO41</f>
        <v>1</v>
      </c>
      <c r="K28">
        <f>SmtRes!AF41</f>
        <v>923.83</v>
      </c>
      <c r="L28">
        <f>SmtRes!DB41</f>
        <v>2716.06</v>
      </c>
      <c r="M28">
        <f>ROUND(ROUND(L28*Source!I47, 6)*1, 2)</f>
        <v>570.37</v>
      </c>
      <c r="N28">
        <f>SmtRes!AB41</f>
        <v>923.83</v>
      </c>
      <c r="O28">
        <f>ROUND(ROUND(L28*Source!I47, 6)*SmtRes!DA41, 2)</f>
        <v>570.37</v>
      </c>
      <c r="P28">
        <f>SmtRes!AG41</f>
        <v>342.06</v>
      </c>
      <c r="Q28">
        <f>SmtRes!DC41</f>
        <v>1005.66</v>
      </c>
      <c r="R28">
        <f>ROUND(ROUND(Q28*Source!I47, 6)*1, 2)</f>
        <v>211.19</v>
      </c>
      <c r="S28">
        <f>SmtRes!AC41</f>
        <v>342.06</v>
      </c>
      <c r="T28">
        <f>ROUND(ROUND(Q28*Source!I47, 6)*SmtRes!AK41, 2)</f>
        <v>211.19</v>
      </c>
      <c r="U28">
        <f>SmtRes!X41</f>
        <v>-727636115</v>
      </c>
      <c r="V28">
        <v>-1753918020</v>
      </c>
      <c r="W28">
        <v>737415521</v>
      </c>
    </row>
    <row r="29" spans="1:23" x14ac:dyDescent="0.2">
      <c r="A29">
        <f>Source!A49</f>
        <v>17</v>
      </c>
      <c r="C29">
        <v>2</v>
      </c>
      <c r="D29">
        <v>0</v>
      </c>
      <c r="E29">
        <f>SmtRes!AV56</f>
        <v>0</v>
      </c>
      <c r="F29" t="str">
        <f>SmtRes!I56</f>
        <v>22.1-5-5</v>
      </c>
      <c r="G29" t="str">
        <f>SmtRes!K56</f>
        <v>Катки дорожные самоходные статические, масса до 10 т</v>
      </c>
      <c r="H29" t="str">
        <f>SmtRes!O56</f>
        <v>маш.-ч</v>
      </c>
      <c r="I29">
        <f>SmtRes!Y56*Source!I49</f>
        <v>2.919</v>
      </c>
      <c r="J29">
        <f>SmtRes!AO56</f>
        <v>1</v>
      </c>
      <c r="K29">
        <f>SmtRes!AF56</f>
        <v>845.77</v>
      </c>
      <c r="L29">
        <f>SmtRes!DB56</f>
        <v>1175.6199999999999</v>
      </c>
      <c r="M29">
        <f>ROUND(ROUND(L29*Source!I49, 6)*1, 2)</f>
        <v>2468.8000000000002</v>
      </c>
      <c r="N29">
        <f>SmtRes!AB56</f>
        <v>845.77</v>
      </c>
      <c r="O29">
        <f>ROUND(ROUND(L29*Source!I49, 6)*SmtRes!DA56, 2)</f>
        <v>2468.8000000000002</v>
      </c>
      <c r="P29">
        <f>SmtRes!AG56</f>
        <v>508.2</v>
      </c>
      <c r="Q29">
        <f>SmtRes!DC56</f>
        <v>706.4</v>
      </c>
      <c r="R29">
        <f>ROUND(ROUND(Q29*Source!I49, 6)*1, 2)</f>
        <v>1483.44</v>
      </c>
      <c r="S29">
        <f>SmtRes!AC56</f>
        <v>508.2</v>
      </c>
      <c r="T29">
        <f>ROUND(ROUND(Q29*Source!I49, 6)*SmtRes!AK56, 2)</f>
        <v>1483.44</v>
      </c>
      <c r="U29">
        <f>SmtRes!X56</f>
        <v>-878247302</v>
      </c>
      <c r="V29">
        <v>-1295889702</v>
      </c>
      <c r="W29">
        <v>956764433</v>
      </c>
    </row>
    <row r="30" spans="1:23" x14ac:dyDescent="0.2">
      <c r="A30">
        <f>Source!A49</f>
        <v>17</v>
      </c>
      <c r="C30">
        <v>2</v>
      </c>
      <c r="D30">
        <v>0</v>
      </c>
      <c r="E30">
        <f>SmtRes!AV55</f>
        <v>0</v>
      </c>
      <c r="F30" t="str">
        <f>SmtRes!I55</f>
        <v>22.1-5-4</v>
      </c>
      <c r="G30" t="str">
        <f>SmtRes!K55</f>
        <v>Катки дорожные самоходные статические, масса до 5 т</v>
      </c>
      <c r="H30" t="str">
        <f>SmtRes!O55</f>
        <v>маш.-ч</v>
      </c>
      <c r="I30">
        <f>SmtRes!Y55*Source!I49</f>
        <v>0.96600000000000008</v>
      </c>
      <c r="J30">
        <f>SmtRes!AO55</f>
        <v>1</v>
      </c>
      <c r="K30">
        <f>SmtRes!AF55</f>
        <v>790.63</v>
      </c>
      <c r="L30">
        <f>SmtRes!DB55</f>
        <v>363.69</v>
      </c>
      <c r="M30">
        <f>ROUND(ROUND(L30*Source!I49, 6)*1, 2)</f>
        <v>763.75</v>
      </c>
      <c r="N30">
        <f>SmtRes!AB55</f>
        <v>790.63</v>
      </c>
      <c r="O30">
        <f>ROUND(ROUND(L30*Source!I49, 6)*SmtRes!DA55, 2)</f>
        <v>763.75</v>
      </c>
      <c r="P30">
        <f>SmtRes!AG55</f>
        <v>491.94</v>
      </c>
      <c r="Q30">
        <f>SmtRes!DC55</f>
        <v>226.29</v>
      </c>
      <c r="R30">
        <f>ROUND(ROUND(Q30*Source!I49, 6)*1, 2)</f>
        <v>475.21</v>
      </c>
      <c r="S30">
        <f>SmtRes!AC55</f>
        <v>491.94</v>
      </c>
      <c r="T30">
        <f>ROUND(ROUND(Q30*Source!I49, 6)*SmtRes!AK55, 2)</f>
        <v>475.21</v>
      </c>
      <c r="U30">
        <f>SmtRes!X55</f>
        <v>-179004561</v>
      </c>
      <c r="V30">
        <v>-273220203</v>
      </c>
      <c r="W30">
        <v>-1776632976</v>
      </c>
    </row>
    <row r="31" spans="1:23" x14ac:dyDescent="0.2">
      <c r="A31">
        <f>Source!A53</f>
        <v>18</v>
      </c>
      <c r="B31">
        <v>53</v>
      </c>
      <c r="C31">
        <v>3</v>
      </c>
      <c r="D31">
        <f>Source!BI53</f>
        <v>4</v>
      </c>
      <c r="E31">
        <f>Source!FS53</f>
        <v>0</v>
      </c>
      <c r="F31" t="str">
        <f>Source!F53</f>
        <v>21.3-3-34</v>
      </c>
      <c r="G31" t="str">
        <f>Source!G53</f>
        <v>Смеси асфальтобетонные дорожные горячие песчаные, тип Д, марка III</v>
      </c>
      <c r="H31" t="str">
        <f>Source!H53</f>
        <v>т</v>
      </c>
      <c r="I31">
        <f>Source!I53</f>
        <v>19.593</v>
      </c>
      <c r="J31">
        <v>1</v>
      </c>
      <c r="K31">
        <f>Source!AC53</f>
        <v>2628.2</v>
      </c>
      <c r="M31">
        <f>ROUND(K31*I31, 2)</f>
        <v>51494.32</v>
      </c>
      <c r="N31">
        <f>Source!AC53*IF(Source!BC53&lt;&gt; 0, Source!BC53, 1)</f>
        <v>2628.2</v>
      </c>
      <c r="O31">
        <f>ROUND(N31*I31, 2)</f>
        <v>51494.32</v>
      </c>
      <c r="P31">
        <f>Source!AE53</f>
        <v>0</v>
      </c>
      <c r="R31">
        <f>ROUND(P31*I31, 2)</f>
        <v>0</v>
      </c>
      <c r="S31">
        <f>Source!AE53*IF(Source!BS53&lt;&gt; 0, Source!BS53, 1)</f>
        <v>0</v>
      </c>
      <c r="T31">
        <f>ROUND(S31*I31, 2)</f>
        <v>0</v>
      </c>
      <c r="U31">
        <f>Source!GF53</f>
        <v>1680765387</v>
      </c>
      <c r="V31">
        <v>1196389568</v>
      </c>
      <c r="W31">
        <v>-590887914</v>
      </c>
    </row>
    <row r="32" spans="1:23" x14ac:dyDescent="0.2">
      <c r="A32">
        <f>Source!A85</f>
        <v>5</v>
      </c>
      <c r="B32">
        <v>85</v>
      </c>
      <c r="G32" t="str">
        <f>Source!G85</f>
        <v>Установка бортового камня дорожного</v>
      </c>
    </row>
    <row r="33" spans="1:23" x14ac:dyDescent="0.2">
      <c r="A33">
        <f>Source!A90</f>
        <v>17</v>
      </c>
      <c r="C33">
        <v>3</v>
      </c>
      <c r="D33">
        <v>0</v>
      </c>
      <c r="E33">
        <f>SmtRes!AV65</f>
        <v>0</v>
      </c>
      <c r="F33" t="str">
        <f>SmtRes!I65</f>
        <v>21.3-2-15</v>
      </c>
      <c r="G33" t="str">
        <f>SmtRes!K65</f>
        <v>Растворы цементные, марка 100</v>
      </c>
      <c r="H33" t="str">
        <f>SmtRes!O65</f>
        <v>м3</v>
      </c>
      <c r="I33">
        <f>SmtRes!Y65*Source!I90</f>
        <v>0.16679999999999998</v>
      </c>
      <c r="J33">
        <f>SmtRes!AO65</f>
        <v>1</v>
      </c>
      <c r="K33">
        <f>SmtRes!AE65</f>
        <v>3003.56</v>
      </c>
      <c r="L33">
        <f>SmtRes!DB65</f>
        <v>180.21</v>
      </c>
      <c r="M33">
        <f>ROUND(ROUND(L33*Source!I90, 6)*1, 2)</f>
        <v>500.98</v>
      </c>
      <c r="N33">
        <f>SmtRes!AA65</f>
        <v>3003.56</v>
      </c>
      <c r="O33">
        <f>ROUND(ROUND(L33*Source!I90, 6)*SmtRes!DA65, 2)</f>
        <v>500.98</v>
      </c>
      <c r="P33">
        <f>SmtRes!AG65</f>
        <v>0</v>
      </c>
      <c r="Q33">
        <f>SmtRes!DC65</f>
        <v>0</v>
      </c>
      <c r="R33">
        <f>ROUND(ROUND(Q33*Source!I90, 6)*1, 2)</f>
        <v>0</v>
      </c>
      <c r="S33">
        <f>SmtRes!AC65</f>
        <v>0</v>
      </c>
      <c r="T33">
        <f>ROUND(ROUND(Q33*Source!I90, 6)*SmtRes!AK65, 2)</f>
        <v>0</v>
      </c>
      <c r="U33">
        <f>SmtRes!X65</f>
        <v>1273343709</v>
      </c>
      <c r="V33">
        <v>-2095150757</v>
      </c>
      <c r="W33">
        <v>2073643585</v>
      </c>
    </row>
    <row r="34" spans="1:23" x14ac:dyDescent="0.2">
      <c r="A34">
        <f>Source!A90</f>
        <v>17</v>
      </c>
      <c r="C34">
        <v>3</v>
      </c>
      <c r="D34">
        <v>0</v>
      </c>
      <c r="E34">
        <f>SmtRes!AV64</f>
        <v>0</v>
      </c>
      <c r="F34" t="str">
        <f>SmtRes!I64</f>
        <v>21.3-1-69</v>
      </c>
      <c r="G34" t="str">
        <f>SmtRes!K64</f>
        <v>Смеси бетонные, БСГ, тяжелого бетона на гранитном щебне, класс прочности: В15 (М200); П3, фракция 5-20, F50-100, W0-2</v>
      </c>
      <c r="H34" t="str">
        <f>SmtRes!O64</f>
        <v>м3</v>
      </c>
      <c r="I34">
        <f>SmtRes!Y64*Source!I90</f>
        <v>16.402000000000001</v>
      </c>
      <c r="J34">
        <f>SmtRes!AO64</f>
        <v>1</v>
      </c>
      <c r="K34">
        <f>SmtRes!AE64</f>
        <v>3869.68</v>
      </c>
      <c r="L34">
        <f>SmtRes!DB64</f>
        <v>22831.11</v>
      </c>
      <c r="M34">
        <f>ROUND(ROUND(L34*Source!I90, 6)*1, 2)</f>
        <v>63470.49</v>
      </c>
      <c r="N34">
        <f>SmtRes!AA64</f>
        <v>3869.68</v>
      </c>
      <c r="O34">
        <f>ROUND(ROUND(L34*Source!I90, 6)*SmtRes!DA64, 2)</f>
        <v>63470.49</v>
      </c>
      <c r="P34">
        <f>SmtRes!AG64</f>
        <v>0</v>
      </c>
      <c r="Q34">
        <f>SmtRes!DC64</f>
        <v>0</v>
      </c>
      <c r="R34">
        <f>ROUND(ROUND(Q34*Source!I90, 6)*1, 2)</f>
        <v>0</v>
      </c>
      <c r="S34">
        <f>SmtRes!AC64</f>
        <v>0</v>
      </c>
      <c r="T34">
        <f>ROUND(ROUND(Q34*Source!I90, 6)*SmtRes!AK64, 2)</f>
        <v>0</v>
      </c>
      <c r="U34">
        <f>SmtRes!X64</f>
        <v>1637047911</v>
      </c>
      <c r="V34">
        <v>904341613</v>
      </c>
      <c r="W34">
        <v>-1008274959</v>
      </c>
    </row>
    <row r="35" spans="1:23" x14ac:dyDescent="0.2">
      <c r="A35">
        <f>Source!A154</f>
        <v>4</v>
      </c>
      <c r="B35">
        <v>154</v>
      </c>
      <c r="G35" t="str">
        <f>Source!G154</f>
        <v>Детская/спортивная площадка 60х17</v>
      </c>
    </row>
    <row r="36" spans="1:23" x14ac:dyDescent="0.2">
      <c r="A36">
        <f>Source!A158</f>
        <v>5</v>
      </c>
      <c r="B36">
        <v>158</v>
      </c>
      <c r="G36" t="str">
        <f>Source!G158</f>
        <v>Устройство резинового покрытия</v>
      </c>
    </row>
    <row r="37" spans="1:23" x14ac:dyDescent="0.2">
      <c r="A37">
        <f>Source!A163</f>
        <v>17</v>
      </c>
      <c r="C37">
        <v>2</v>
      </c>
      <c r="D37">
        <v>0</v>
      </c>
      <c r="E37">
        <f>SmtRes!AV72</f>
        <v>0</v>
      </c>
      <c r="F37" t="str">
        <f>SmtRes!I72</f>
        <v>22.1-1-5</v>
      </c>
      <c r="G37" t="str">
        <f>SmtRes!K72</f>
        <v>Экскаваторы на гусеничном ходу гидравлические, объем ковша до 0,65 м3</v>
      </c>
      <c r="H37" t="str">
        <f>SmtRes!O72</f>
        <v>маш.-ч</v>
      </c>
      <c r="I37">
        <f>SmtRes!Y72*Source!I163</f>
        <v>9.0459720000000008</v>
      </c>
      <c r="J37">
        <f>SmtRes!AO72</f>
        <v>1</v>
      </c>
      <c r="K37">
        <f>SmtRes!AF72</f>
        <v>1451.71</v>
      </c>
      <c r="L37">
        <f>SmtRes!DB72</f>
        <v>5501.98</v>
      </c>
      <c r="M37">
        <f>ROUND(ROUND(L37*Source!I163, 6)*1, 2)</f>
        <v>13132.13</v>
      </c>
      <c r="N37">
        <f>SmtRes!AB72</f>
        <v>1451.71</v>
      </c>
      <c r="O37">
        <f>ROUND(ROUND(L37*Source!I163, 6)*SmtRes!DA72, 2)</f>
        <v>13132.13</v>
      </c>
      <c r="P37">
        <f>SmtRes!AG72</f>
        <v>457.95</v>
      </c>
      <c r="Q37">
        <f>SmtRes!DC72</f>
        <v>1735.63</v>
      </c>
      <c r="R37">
        <f>ROUND(ROUND(Q37*Source!I163, 6)*1, 2)</f>
        <v>4142.6000000000004</v>
      </c>
      <c r="S37">
        <f>SmtRes!AC72</f>
        <v>457.95</v>
      </c>
      <c r="T37">
        <f>ROUND(ROUND(Q37*Source!I163, 6)*SmtRes!AK72, 2)</f>
        <v>4142.6000000000004</v>
      </c>
      <c r="U37">
        <f>SmtRes!X72</f>
        <v>930788895</v>
      </c>
      <c r="V37">
        <v>1710503872</v>
      </c>
      <c r="W37">
        <v>1638480273</v>
      </c>
    </row>
    <row r="38" spans="1:23" x14ac:dyDescent="0.2">
      <c r="A38">
        <f>Source!A163</f>
        <v>17</v>
      </c>
      <c r="C38">
        <v>2</v>
      </c>
      <c r="D38">
        <v>0</v>
      </c>
      <c r="E38">
        <f>SmtRes!AV71</f>
        <v>0</v>
      </c>
      <c r="F38" t="str">
        <f>SmtRes!I71</f>
        <v>22.1-1-44</v>
      </c>
      <c r="G38" t="str">
        <f>SmtRes!K71</f>
        <v>Бульдозеры гусеничные, мощность до 79 кВт (108 л.с.)</v>
      </c>
      <c r="H38" t="str">
        <f>SmtRes!O71</f>
        <v>маш.-ч</v>
      </c>
      <c r="I38">
        <f>SmtRes!Y71*Source!I163</f>
        <v>2.2674599999999998</v>
      </c>
      <c r="J38">
        <f>SmtRes!AO71</f>
        <v>1</v>
      </c>
      <c r="K38">
        <f>SmtRes!AF71</f>
        <v>1035.49</v>
      </c>
      <c r="L38">
        <f>SmtRes!DB71</f>
        <v>983.72</v>
      </c>
      <c r="M38">
        <f>ROUND(ROUND(L38*Source!I163, 6)*1, 2)</f>
        <v>2347.94</v>
      </c>
      <c r="N38">
        <f>SmtRes!AB71</f>
        <v>1035.49</v>
      </c>
      <c r="O38">
        <f>ROUND(ROUND(L38*Source!I163, 6)*SmtRes!DA71, 2)</f>
        <v>2347.94</v>
      </c>
      <c r="P38">
        <f>SmtRes!AG71</f>
        <v>465.1</v>
      </c>
      <c r="Q38">
        <f>SmtRes!DC71</f>
        <v>441.85</v>
      </c>
      <c r="R38">
        <f>ROUND(ROUND(Q38*Source!I163, 6)*1, 2)</f>
        <v>1054.6099999999999</v>
      </c>
      <c r="S38">
        <f>SmtRes!AC71</f>
        <v>465.1</v>
      </c>
      <c r="T38">
        <f>ROUND(ROUND(Q38*Source!I163, 6)*SmtRes!AK71, 2)</f>
        <v>1054.6099999999999</v>
      </c>
      <c r="U38">
        <f>SmtRes!X71</f>
        <v>643133334</v>
      </c>
      <c r="V38">
        <v>-1544621609</v>
      </c>
      <c r="W38">
        <v>728902584</v>
      </c>
    </row>
    <row r="39" spans="1:23" x14ac:dyDescent="0.2">
      <c r="A39">
        <f>Source!A169</f>
        <v>17</v>
      </c>
      <c r="C39">
        <v>2</v>
      </c>
      <c r="D39">
        <v>0</v>
      </c>
      <c r="E39">
        <f>SmtRes!AV78</f>
        <v>0</v>
      </c>
      <c r="F39" t="str">
        <f>SmtRes!I78</f>
        <v>22.1-18-13</v>
      </c>
      <c r="G39" t="str">
        <f>SmtRes!K78</f>
        <v>Автомобили-самосвалы, грузоподъемность до 10 т</v>
      </c>
      <c r="H39" t="str">
        <f>SmtRes!O78</f>
        <v>маш.-ч</v>
      </c>
      <c r="I39">
        <f>SmtRes!Y78*Source!I169</f>
        <v>8.2211999999999996</v>
      </c>
      <c r="J39">
        <f>SmtRes!AO78</f>
        <v>1</v>
      </c>
      <c r="K39">
        <f>SmtRes!AF78</f>
        <v>993.6</v>
      </c>
      <c r="L39">
        <f>SmtRes!DB78</f>
        <v>30.8</v>
      </c>
      <c r="M39">
        <f>ROUND(ROUND(L39*Source!I169, 6)*1, 2)</f>
        <v>8168.16</v>
      </c>
      <c r="N39">
        <f>SmtRes!AB78</f>
        <v>993.6</v>
      </c>
      <c r="O39">
        <f>ROUND(ROUND(L39*Source!I169, 6)*SmtRes!DA78, 2)</f>
        <v>8168.16</v>
      </c>
      <c r="P39">
        <f>SmtRes!AG78</f>
        <v>301.8</v>
      </c>
      <c r="Q39">
        <f>SmtRes!DC78</f>
        <v>9.36</v>
      </c>
      <c r="R39">
        <f>ROUND(ROUND(Q39*Source!I169, 6)*1, 2)</f>
        <v>2482.27</v>
      </c>
      <c r="S39">
        <f>SmtRes!AC78</f>
        <v>301.8</v>
      </c>
      <c r="T39">
        <f>ROUND(ROUND(Q39*Source!I169, 6)*SmtRes!AK78, 2)</f>
        <v>2482.27</v>
      </c>
      <c r="U39">
        <f>SmtRes!X78</f>
        <v>1852708047</v>
      </c>
      <c r="V39">
        <v>-1249661736</v>
      </c>
      <c r="W39">
        <v>1969287502</v>
      </c>
    </row>
    <row r="40" spans="1:23" x14ac:dyDescent="0.2">
      <c r="A40">
        <f>Source!A171</f>
        <v>17</v>
      </c>
      <c r="C40">
        <v>2</v>
      </c>
      <c r="D40">
        <v>0</v>
      </c>
      <c r="E40">
        <f>SmtRes!AV80</f>
        <v>0</v>
      </c>
      <c r="F40" t="str">
        <f>SmtRes!I80</f>
        <v>22.1-18-13</v>
      </c>
      <c r="G40" t="str">
        <f>SmtRes!K80</f>
        <v>Автомобили-самосвалы, грузоподъемность до 10 т</v>
      </c>
      <c r="H40" t="str">
        <f>SmtRes!O80</f>
        <v>маш.-ч</v>
      </c>
      <c r="I40">
        <f>SmtRes!Y80*Source!I171</f>
        <v>106.08</v>
      </c>
      <c r="J40">
        <f>SmtRes!AO80</f>
        <v>1</v>
      </c>
      <c r="K40">
        <f>SmtRes!AF80</f>
        <v>993.6</v>
      </c>
      <c r="L40">
        <f>SmtRes!DB80</f>
        <v>397.6</v>
      </c>
      <c r="M40">
        <f>ROUND(ROUND(L40*Source!I171, 6)*1, 2)</f>
        <v>105443.52</v>
      </c>
      <c r="N40">
        <f>SmtRes!AB80</f>
        <v>993.6</v>
      </c>
      <c r="O40">
        <f>ROUND(ROUND(L40*Source!I171, 6)*SmtRes!DA80, 2)</f>
        <v>105443.52</v>
      </c>
      <c r="P40">
        <f>SmtRes!AG80</f>
        <v>301.8</v>
      </c>
      <c r="Q40">
        <f>SmtRes!DC80</f>
        <v>120.8</v>
      </c>
      <c r="R40">
        <f>ROUND(ROUND(Q40*Source!I171, 6)*1, 2)</f>
        <v>32036.16</v>
      </c>
      <c r="S40">
        <f>SmtRes!AC80</f>
        <v>301.8</v>
      </c>
      <c r="T40">
        <f>ROUND(ROUND(Q40*Source!I171, 6)*SmtRes!AK80, 2)</f>
        <v>32036.16</v>
      </c>
      <c r="U40">
        <f>SmtRes!X80</f>
        <v>1852708047</v>
      </c>
      <c r="V40">
        <v>-1249661736</v>
      </c>
      <c r="W40">
        <v>1969287502</v>
      </c>
    </row>
    <row r="41" spans="1:23" x14ac:dyDescent="0.2">
      <c r="A41">
        <f>Source!A173</f>
        <v>17</v>
      </c>
      <c r="B41">
        <v>173</v>
      </c>
      <c r="C41">
        <v>3</v>
      </c>
      <c r="D41">
        <f>Source!BI173</f>
        <v>4</v>
      </c>
      <c r="E41">
        <f>Source!FS173</f>
        <v>0</v>
      </c>
      <c r="F41" t="str">
        <f>Source!F173</f>
        <v>21.25-0-2</v>
      </c>
      <c r="G41" t="str">
        <f>Source!G173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H41" t="str">
        <f>Source!H173</f>
        <v>т</v>
      </c>
      <c r="I41">
        <f>Source!I173</f>
        <v>371.28</v>
      </c>
      <c r="J41">
        <v>1</v>
      </c>
      <c r="K41">
        <f>Source!AC173</f>
        <v>153.63999999999999</v>
      </c>
      <c r="M41">
        <f>ROUND(K41*I41, 2)</f>
        <v>57043.46</v>
      </c>
      <c r="N41">
        <f>Source!AC173*IF(Source!BC173&lt;&gt; 0, Source!BC173, 1)</f>
        <v>153.63999999999999</v>
      </c>
      <c r="O41">
        <f>ROUND(N41*I41, 2)</f>
        <v>57043.46</v>
      </c>
      <c r="P41">
        <f>Source!AE173</f>
        <v>0</v>
      </c>
      <c r="R41">
        <f>ROUND(P41*I41, 2)</f>
        <v>0</v>
      </c>
      <c r="S41">
        <f>Source!AE173*IF(Source!BS173&lt;&gt; 0, Source!BS173, 1)</f>
        <v>0</v>
      </c>
      <c r="T41">
        <f>ROUND(S41*I41, 2)</f>
        <v>0</v>
      </c>
      <c r="U41">
        <f>Source!GF173</f>
        <v>1792542980</v>
      </c>
      <c r="V41">
        <v>-2131994869</v>
      </c>
      <c r="W41">
        <v>-2092487514</v>
      </c>
    </row>
    <row r="42" spans="1:23" x14ac:dyDescent="0.2">
      <c r="A42">
        <f>Source!A175</f>
        <v>17</v>
      </c>
      <c r="C42">
        <v>3</v>
      </c>
      <c r="D42">
        <v>0</v>
      </c>
      <c r="E42">
        <f>SmtRes!AV96</f>
        <v>0</v>
      </c>
      <c r="F42" t="str">
        <f>SmtRes!I96</f>
        <v>21.1-25-13</v>
      </c>
      <c r="G42" t="str">
        <f>SmtRes!K96</f>
        <v>Вода</v>
      </c>
      <c r="H42" t="str">
        <f>SmtRes!O96</f>
        <v>м3</v>
      </c>
      <c r="I42">
        <f>SmtRes!Y96*Source!I175</f>
        <v>5.0999999999999996</v>
      </c>
      <c r="J42">
        <f>SmtRes!AO96</f>
        <v>1</v>
      </c>
      <c r="K42">
        <f>SmtRes!AE96</f>
        <v>33.729999999999997</v>
      </c>
      <c r="L42">
        <f>SmtRes!DB96</f>
        <v>168.65</v>
      </c>
      <c r="M42">
        <f>ROUND(ROUND(L42*Source!I175, 6)*1, 2)</f>
        <v>172.02</v>
      </c>
      <c r="N42">
        <f>SmtRes!AA96</f>
        <v>33.729999999999997</v>
      </c>
      <c r="O42">
        <f>ROUND(ROUND(L42*Source!I175, 6)*SmtRes!DA96, 2)</f>
        <v>172.02</v>
      </c>
      <c r="P42">
        <f>SmtRes!AG96</f>
        <v>0</v>
      </c>
      <c r="Q42">
        <f>SmtRes!DC96</f>
        <v>0</v>
      </c>
      <c r="R42">
        <f>ROUND(ROUND(Q42*Source!I175, 6)*1, 2)</f>
        <v>0</v>
      </c>
      <c r="S42">
        <f>SmtRes!AC96</f>
        <v>0</v>
      </c>
      <c r="T42">
        <f>ROUND(ROUND(Q42*Source!I175, 6)*SmtRes!AK96, 2)</f>
        <v>0</v>
      </c>
      <c r="U42">
        <f>SmtRes!X96</f>
        <v>924487879</v>
      </c>
      <c r="V42">
        <v>254213091</v>
      </c>
      <c r="W42">
        <v>-1708570559</v>
      </c>
    </row>
    <row r="43" spans="1:23" x14ac:dyDescent="0.2">
      <c r="A43">
        <f>Source!A175</f>
        <v>17</v>
      </c>
      <c r="C43">
        <v>3</v>
      </c>
      <c r="D43">
        <v>0</v>
      </c>
      <c r="E43">
        <f>SmtRes!AV95</f>
        <v>0</v>
      </c>
      <c r="F43" t="str">
        <f>SmtRes!I95</f>
        <v>21.1-12-10</v>
      </c>
      <c r="G43" t="str">
        <f>SmtRes!K95</f>
        <v>Песок для дорожных работ, рядовой</v>
      </c>
      <c r="H43" t="str">
        <f>SmtRes!O95</f>
        <v>м3</v>
      </c>
      <c r="I43">
        <f>SmtRes!Y95*Source!I175</f>
        <v>112.2</v>
      </c>
      <c r="J43">
        <f>SmtRes!AO95</f>
        <v>1</v>
      </c>
      <c r="K43">
        <f>SmtRes!AE95</f>
        <v>590.78</v>
      </c>
      <c r="L43">
        <f>SmtRes!DB95</f>
        <v>64985.8</v>
      </c>
      <c r="M43">
        <f>ROUND(ROUND(L43*Source!I175, 6)*1, 2)</f>
        <v>66285.52</v>
      </c>
      <c r="N43">
        <f>SmtRes!AA95</f>
        <v>590.78</v>
      </c>
      <c r="O43">
        <f>ROUND(ROUND(L43*Source!I175, 6)*SmtRes!DA95, 2)</f>
        <v>66285.52</v>
      </c>
      <c r="P43">
        <f>SmtRes!AG95</f>
        <v>0</v>
      </c>
      <c r="Q43">
        <f>SmtRes!DC95</f>
        <v>0</v>
      </c>
      <c r="R43">
        <f>ROUND(ROUND(Q43*Source!I175, 6)*1, 2)</f>
        <v>0</v>
      </c>
      <c r="S43">
        <f>SmtRes!AC95</f>
        <v>0</v>
      </c>
      <c r="T43">
        <f>ROUND(ROUND(Q43*Source!I175, 6)*SmtRes!AK95, 2)</f>
        <v>0</v>
      </c>
      <c r="U43">
        <f>SmtRes!X95</f>
        <v>-284110059</v>
      </c>
      <c r="V43">
        <v>599229460</v>
      </c>
      <c r="W43">
        <v>1939009599</v>
      </c>
    </row>
    <row r="44" spans="1:23" x14ac:dyDescent="0.2">
      <c r="A44">
        <f>Source!A175</f>
        <v>17</v>
      </c>
      <c r="C44">
        <v>2</v>
      </c>
      <c r="D44">
        <v>0</v>
      </c>
      <c r="E44">
        <f>SmtRes!AV94</f>
        <v>0</v>
      </c>
      <c r="F44" t="str">
        <f>SmtRes!I94</f>
        <v>22.1-5-7</v>
      </c>
      <c r="G44" t="str">
        <f>SmtRes!K94</f>
        <v>Катки дорожные самоходные на пневмоколесном ходу, масса до 16 т</v>
      </c>
      <c r="H44" t="str">
        <f>SmtRes!O94</f>
        <v>маш.-ч</v>
      </c>
      <c r="I44">
        <f>SmtRes!Y94*Source!I175</f>
        <v>0.66300000000000003</v>
      </c>
      <c r="J44">
        <f>SmtRes!AO94</f>
        <v>1</v>
      </c>
      <c r="K44">
        <f>SmtRes!AF94</f>
        <v>1179.56</v>
      </c>
      <c r="L44">
        <f>SmtRes!DB94</f>
        <v>766.71</v>
      </c>
      <c r="M44">
        <f>ROUND(ROUND(L44*Source!I175, 6)*1, 2)</f>
        <v>782.04</v>
      </c>
      <c r="N44">
        <f>SmtRes!AB94</f>
        <v>1179.56</v>
      </c>
      <c r="O44">
        <f>ROUND(ROUND(L44*Source!I175, 6)*SmtRes!DA94, 2)</f>
        <v>782.04</v>
      </c>
      <c r="P44">
        <f>SmtRes!AG94</f>
        <v>439.28</v>
      </c>
      <c r="Q44">
        <f>SmtRes!DC94</f>
        <v>285.52999999999997</v>
      </c>
      <c r="R44">
        <f>ROUND(ROUND(Q44*Source!I175, 6)*1, 2)</f>
        <v>291.24</v>
      </c>
      <c r="S44">
        <f>SmtRes!AC94</f>
        <v>439.28</v>
      </c>
      <c r="T44">
        <f>ROUND(ROUND(Q44*Source!I175, 6)*SmtRes!AK94, 2)</f>
        <v>291.24</v>
      </c>
      <c r="U44">
        <f>SmtRes!X94</f>
        <v>-1880632103</v>
      </c>
      <c r="V44">
        <v>-1506682683</v>
      </c>
      <c r="W44">
        <v>-530052928</v>
      </c>
    </row>
    <row r="45" spans="1:23" x14ac:dyDescent="0.2">
      <c r="A45">
        <f>Source!A175</f>
        <v>17</v>
      </c>
      <c r="C45">
        <v>2</v>
      </c>
      <c r="D45">
        <v>0</v>
      </c>
      <c r="E45">
        <f>SmtRes!AV93</f>
        <v>0</v>
      </c>
      <c r="F45" t="str">
        <f>SmtRes!I93</f>
        <v>22.1-5-48</v>
      </c>
      <c r="G45" t="str">
        <f>SmtRes!K93</f>
        <v>Автогрейдеры, мощность 99-147 кВт (130-200 л.с.)</v>
      </c>
      <c r="H45" t="str">
        <f>SmtRes!O93</f>
        <v>маш.-ч</v>
      </c>
      <c r="I45">
        <f>SmtRes!Y93*Source!I175</f>
        <v>1.9787999999999999</v>
      </c>
      <c r="J45">
        <f>SmtRes!AO93</f>
        <v>1</v>
      </c>
      <c r="K45">
        <f>SmtRes!AF93</f>
        <v>1364.77</v>
      </c>
      <c r="L45">
        <f>SmtRes!DB93</f>
        <v>2647.65</v>
      </c>
      <c r="M45">
        <f>ROUND(ROUND(L45*Source!I175, 6)*1, 2)</f>
        <v>2700.6</v>
      </c>
      <c r="N45">
        <f>SmtRes!AB93</f>
        <v>1364.77</v>
      </c>
      <c r="O45">
        <f>ROUND(ROUND(L45*Source!I175, 6)*SmtRes!DA93, 2)</f>
        <v>2700.6</v>
      </c>
      <c r="P45">
        <f>SmtRes!AG93</f>
        <v>610.30999999999995</v>
      </c>
      <c r="Q45">
        <f>SmtRes!DC93</f>
        <v>1184</v>
      </c>
      <c r="R45">
        <f>ROUND(ROUND(Q45*Source!I175, 6)*1, 2)</f>
        <v>1207.68</v>
      </c>
      <c r="S45">
        <f>SmtRes!AC93</f>
        <v>610.30999999999995</v>
      </c>
      <c r="T45">
        <f>ROUND(ROUND(Q45*Source!I175, 6)*SmtRes!AK93, 2)</f>
        <v>1207.68</v>
      </c>
      <c r="U45">
        <f>SmtRes!X93</f>
        <v>-282859921</v>
      </c>
      <c r="V45">
        <v>1259641517</v>
      </c>
      <c r="W45">
        <v>1468415688</v>
      </c>
    </row>
    <row r="46" spans="1:23" x14ac:dyDescent="0.2">
      <c r="A46">
        <f>Source!A175</f>
        <v>17</v>
      </c>
      <c r="C46">
        <v>2</v>
      </c>
      <c r="D46">
        <v>0</v>
      </c>
      <c r="E46">
        <f>SmtRes!AV92</f>
        <v>0</v>
      </c>
      <c r="F46" t="str">
        <f>SmtRes!I92</f>
        <v>22.1-5-18</v>
      </c>
      <c r="G46" t="str">
        <f>SmtRes!K92</f>
        <v>Поливомоечные машины, емкость цистерны более 5000 л</v>
      </c>
      <c r="H46" t="str">
        <f>SmtRes!O92</f>
        <v>маш.-ч</v>
      </c>
      <c r="I46">
        <f>SmtRes!Y92*Source!I175</f>
        <v>0.82620000000000005</v>
      </c>
      <c r="J46">
        <f>SmtRes!AO92</f>
        <v>1</v>
      </c>
      <c r="K46">
        <f>SmtRes!AF92</f>
        <v>1942.21</v>
      </c>
      <c r="L46">
        <f>SmtRes!DB92</f>
        <v>1573.19</v>
      </c>
      <c r="M46">
        <f>ROUND(ROUND(L46*Source!I175, 6)*1, 2)</f>
        <v>1604.65</v>
      </c>
      <c r="N46">
        <f>SmtRes!AB92</f>
        <v>1942.21</v>
      </c>
      <c r="O46">
        <f>ROUND(ROUND(L46*Source!I175, 6)*SmtRes!DA92, 2)</f>
        <v>1604.65</v>
      </c>
      <c r="P46">
        <f>SmtRes!AG92</f>
        <v>436.39</v>
      </c>
      <c r="Q46">
        <f>SmtRes!DC92</f>
        <v>353.48</v>
      </c>
      <c r="R46">
        <f>ROUND(ROUND(Q46*Source!I175, 6)*1, 2)</f>
        <v>360.55</v>
      </c>
      <c r="S46">
        <f>SmtRes!AC92</f>
        <v>436.39</v>
      </c>
      <c r="T46">
        <f>ROUND(ROUND(Q46*Source!I175, 6)*SmtRes!AK92, 2)</f>
        <v>360.55</v>
      </c>
      <c r="U46">
        <f>SmtRes!X92</f>
        <v>-95869070</v>
      </c>
      <c r="V46">
        <v>-1438151622</v>
      </c>
      <c r="W46">
        <v>1302941667</v>
      </c>
    </row>
    <row r="47" spans="1:23" x14ac:dyDescent="0.2">
      <c r="A47">
        <f>Source!A175</f>
        <v>17</v>
      </c>
      <c r="C47">
        <v>2</v>
      </c>
      <c r="D47">
        <v>0</v>
      </c>
      <c r="E47">
        <f>SmtRes!AV91</f>
        <v>0</v>
      </c>
      <c r="F47" t="str">
        <f>SmtRes!I91</f>
        <v>22.1-5-15</v>
      </c>
      <c r="G47" t="str">
        <f>SmtRes!K91</f>
        <v>Катки прицепные пневмоколесные, масса до 50 т</v>
      </c>
      <c r="H47" t="str">
        <f>SmtRes!O91</f>
        <v>маш.-ч</v>
      </c>
      <c r="I47">
        <f>SmtRes!Y91*Source!I175</f>
        <v>2.1215999999999999</v>
      </c>
      <c r="J47">
        <f>SmtRes!AO91</f>
        <v>1</v>
      </c>
      <c r="K47">
        <f>SmtRes!AF91</f>
        <v>416.25</v>
      </c>
      <c r="L47">
        <f>SmtRes!DB91</f>
        <v>865.8</v>
      </c>
      <c r="M47">
        <f>ROUND(ROUND(L47*Source!I175, 6)*1, 2)</f>
        <v>883.12</v>
      </c>
      <c r="N47">
        <f>SmtRes!AB91</f>
        <v>416.25</v>
      </c>
      <c r="O47">
        <f>ROUND(ROUND(L47*Source!I175, 6)*SmtRes!DA91, 2)</f>
        <v>883.12</v>
      </c>
      <c r="P47">
        <f>SmtRes!AG91</f>
        <v>204.9</v>
      </c>
      <c r="Q47">
        <f>SmtRes!DC91</f>
        <v>426.19</v>
      </c>
      <c r="R47">
        <f>ROUND(ROUND(Q47*Source!I175, 6)*1, 2)</f>
        <v>434.71</v>
      </c>
      <c r="S47">
        <f>SmtRes!AC91</f>
        <v>204.9</v>
      </c>
      <c r="T47">
        <f>ROUND(ROUND(Q47*Source!I175, 6)*SmtRes!AK91, 2)</f>
        <v>434.71</v>
      </c>
      <c r="U47">
        <f>SmtRes!X91</f>
        <v>-1025534576</v>
      </c>
      <c r="V47">
        <v>1773828503</v>
      </c>
      <c r="W47">
        <v>-1284584054</v>
      </c>
    </row>
    <row r="48" spans="1:23" x14ac:dyDescent="0.2">
      <c r="A48">
        <f>Source!A175</f>
        <v>17</v>
      </c>
      <c r="C48">
        <v>2</v>
      </c>
      <c r="D48">
        <v>0</v>
      </c>
      <c r="E48">
        <f>SmtRes!AV90</f>
        <v>0</v>
      </c>
      <c r="F48" t="str">
        <f>SmtRes!I90</f>
        <v>22.1-2-1</v>
      </c>
      <c r="G48" t="str">
        <f>SmtRes!K90</f>
        <v>Тракторы на гусеничном ходу, мощность до 60 (81) кВт (л.с.)</v>
      </c>
      <c r="H48" t="str">
        <f>SmtRes!O90</f>
        <v>маш.-ч</v>
      </c>
      <c r="I48">
        <f>SmtRes!Y90*Source!I175</f>
        <v>2.1215999999999999</v>
      </c>
      <c r="J48">
        <f>SmtRes!AO90</f>
        <v>1</v>
      </c>
      <c r="K48">
        <f>SmtRes!AF90</f>
        <v>1159.46</v>
      </c>
      <c r="L48">
        <f>SmtRes!DB90</f>
        <v>2411.6799999999998</v>
      </c>
      <c r="M48">
        <f>ROUND(ROUND(L48*Source!I175, 6)*1, 2)</f>
        <v>2459.91</v>
      </c>
      <c r="N48">
        <f>SmtRes!AB90</f>
        <v>1159.46</v>
      </c>
      <c r="O48">
        <f>ROUND(ROUND(L48*Source!I175, 6)*SmtRes!DA90, 2)</f>
        <v>2459.91</v>
      </c>
      <c r="P48">
        <f>SmtRes!AG90</f>
        <v>525.74</v>
      </c>
      <c r="Q48">
        <f>SmtRes!DC90</f>
        <v>1093.54</v>
      </c>
      <c r="R48">
        <f>ROUND(ROUND(Q48*Source!I175, 6)*1, 2)</f>
        <v>1115.4100000000001</v>
      </c>
      <c r="S48">
        <f>SmtRes!AC90</f>
        <v>525.74</v>
      </c>
      <c r="T48">
        <f>ROUND(ROUND(Q48*Source!I175, 6)*SmtRes!AK90, 2)</f>
        <v>1115.4100000000001</v>
      </c>
      <c r="U48">
        <f>SmtRes!X90</f>
        <v>-806024906</v>
      </c>
      <c r="V48">
        <v>-942229674</v>
      </c>
      <c r="W48">
        <v>2083436654</v>
      </c>
    </row>
    <row r="49" spans="1:23" x14ac:dyDescent="0.2">
      <c r="A49">
        <f>Source!A177</f>
        <v>17</v>
      </c>
      <c r="C49">
        <v>3</v>
      </c>
      <c r="D49">
        <v>0</v>
      </c>
      <c r="E49">
        <f>SmtRes!AV114</f>
        <v>0</v>
      </c>
      <c r="F49" t="str">
        <f>SmtRes!I114</f>
        <v>21.1-25-13</v>
      </c>
      <c r="G49" t="str">
        <f>SmtRes!K114</f>
        <v>Вода</v>
      </c>
      <c r="H49" t="str">
        <f>SmtRes!O114</f>
        <v>м3</v>
      </c>
      <c r="I49">
        <f>SmtRes!Y114*Source!I177</f>
        <v>7.1400000000000006</v>
      </c>
      <c r="J49">
        <f>SmtRes!AO114</f>
        <v>1</v>
      </c>
      <c r="K49">
        <f>SmtRes!AE114</f>
        <v>33.729999999999997</v>
      </c>
      <c r="L49">
        <f>SmtRes!DB114</f>
        <v>236.11</v>
      </c>
      <c r="M49">
        <f>ROUND(ROUND(L49*Source!I177, 6)*1, 2)</f>
        <v>240.83</v>
      </c>
      <c r="N49">
        <f>SmtRes!AA114</f>
        <v>33.729999999999997</v>
      </c>
      <c r="O49">
        <f>ROUND(ROUND(L49*Source!I177, 6)*SmtRes!DA114, 2)</f>
        <v>240.83</v>
      </c>
      <c r="P49">
        <f>SmtRes!AG114</f>
        <v>0</v>
      </c>
      <c r="Q49">
        <f>SmtRes!DC114</f>
        <v>0</v>
      </c>
      <c r="R49">
        <f>ROUND(ROUND(Q49*Source!I177, 6)*1, 2)</f>
        <v>0</v>
      </c>
      <c r="S49">
        <f>SmtRes!AC114</f>
        <v>0</v>
      </c>
      <c r="T49">
        <f>ROUND(ROUND(Q49*Source!I177, 6)*SmtRes!AK114, 2)</f>
        <v>0</v>
      </c>
      <c r="U49">
        <f>SmtRes!X114</f>
        <v>924487879</v>
      </c>
      <c r="V49">
        <v>254213091</v>
      </c>
      <c r="W49">
        <v>-1708570559</v>
      </c>
    </row>
    <row r="50" spans="1:23" x14ac:dyDescent="0.2">
      <c r="A50">
        <f>Source!A177</f>
        <v>17</v>
      </c>
      <c r="C50">
        <v>3</v>
      </c>
      <c r="D50">
        <v>0</v>
      </c>
      <c r="E50">
        <f>SmtRes!AV113</f>
        <v>0</v>
      </c>
      <c r="F50" t="str">
        <f>SmtRes!I113</f>
        <v>21.1-12-36</v>
      </c>
      <c r="G50" t="str">
        <f>SmtRes!K113</f>
        <v>Щебень из естественного камня для строительных работ, марка 1200-800, фракция 20-40 мм</v>
      </c>
      <c r="H50" t="str">
        <f>SmtRes!O113</f>
        <v>м3</v>
      </c>
      <c r="I50">
        <f>SmtRes!Y113*Source!I177</f>
        <v>128.52000000000001</v>
      </c>
      <c r="J50">
        <f>SmtRes!AO113</f>
        <v>1</v>
      </c>
      <c r="K50">
        <f>SmtRes!AE113</f>
        <v>1806.27</v>
      </c>
      <c r="L50">
        <f>SmtRes!DB113</f>
        <v>227590.02</v>
      </c>
      <c r="M50">
        <f>ROUND(ROUND(L50*Source!I177, 6)*1, 2)</f>
        <v>232141.82</v>
      </c>
      <c r="N50">
        <f>SmtRes!AA113</f>
        <v>1806.27</v>
      </c>
      <c r="O50">
        <f>ROUND(ROUND(L50*Source!I177, 6)*SmtRes!DA113, 2)</f>
        <v>232141.82</v>
      </c>
      <c r="P50">
        <f>SmtRes!AG113</f>
        <v>0</v>
      </c>
      <c r="Q50">
        <f>SmtRes!DC113</f>
        <v>0</v>
      </c>
      <c r="R50">
        <f>ROUND(ROUND(Q50*Source!I177, 6)*1, 2)</f>
        <v>0</v>
      </c>
      <c r="S50">
        <f>SmtRes!AC113</f>
        <v>0</v>
      </c>
      <c r="T50">
        <f>ROUND(ROUND(Q50*Source!I177, 6)*SmtRes!AK113, 2)</f>
        <v>0</v>
      </c>
      <c r="U50">
        <f>SmtRes!X113</f>
        <v>-832921520</v>
      </c>
      <c r="V50">
        <v>-4061781</v>
      </c>
      <c r="W50">
        <v>1132079586</v>
      </c>
    </row>
    <row r="51" spans="1:23" x14ac:dyDescent="0.2">
      <c r="A51">
        <f>Source!A177</f>
        <v>17</v>
      </c>
      <c r="C51">
        <v>2</v>
      </c>
      <c r="D51">
        <v>0</v>
      </c>
      <c r="E51">
        <f>SmtRes!AV112</f>
        <v>0</v>
      </c>
      <c r="F51" t="str">
        <f>SmtRes!I112</f>
        <v>22.1-5-7</v>
      </c>
      <c r="G51" t="str">
        <f>SmtRes!K112</f>
        <v>Катки дорожные самоходные на пневмоколесном ходу, масса до 16 т</v>
      </c>
      <c r="H51" t="str">
        <f>SmtRes!O112</f>
        <v>маш.-ч</v>
      </c>
      <c r="I51">
        <f>SmtRes!Y112*Source!I177</f>
        <v>0.66300000000000003</v>
      </c>
      <c r="J51">
        <f>SmtRes!AO112</f>
        <v>1</v>
      </c>
      <c r="K51">
        <f>SmtRes!AF112</f>
        <v>1179.56</v>
      </c>
      <c r="L51">
        <f>SmtRes!DB112</f>
        <v>766.71</v>
      </c>
      <c r="M51">
        <f>ROUND(ROUND(L51*Source!I177, 6)*1, 2)</f>
        <v>782.04</v>
      </c>
      <c r="N51">
        <f>SmtRes!AB112</f>
        <v>1179.56</v>
      </c>
      <c r="O51">
        <f>ROUND(ROUND(L51*Source!I177, 6)*SmtRes!DA112, 2)</f>
        <v>782.04</v>
      </c>
      <c r="P51">
        <f>SmtRes!AG112</f>
        <v>439.28</v>
      </c>
      <c r="Q51">
        <f>SmtRes!DC112</f>
        <v>285.52999999999997</v>
      </c>
      <c r="R51">
        <f>ROUND(ROUND(Q51*Source!I177, 6)*1, 2)</f>
        <v>291.24</v>
      </c>
      <c r="S51">
        <f>SmtRes!AC112</f>
        <v>439.28</v>
      </c>
      <c r="T51">
        <f>ROUND(ROUND(Q51*Source!I177, 6)*SmtRes!AK112, 2)</f>
        <v>291.24</v>
      </c>
      <c r="U51">
        <f>SmtRes!X112</f>
        <v>-1880632103</v>
      </c>
      <c r="V51">
        <v>-1506682683</v>
      </c>
      <c r="W51">
        <v>-530052928</v>
      </c>
    </row>
    <row r="52" spans="1:23" x14ac:dyDescent="0.2">
      <c r="A52">
        <f>Source!A177</f>
        <v>17</v>
      </c>
      <c r="C52">
        <v>2</v>
      </c>
      <c r="D52">
        <v>0</v>
      </c>
      <c r="E52">
        <f>SmtRes!AV111</f>
        <v>0</v>
      </c>
      <c r="F52" t="str">
        <f>SmtRes!I111</f>
        <v>22.1-5-48</v>
      </c>
      <c r="G52" t="str">
        <f>SmtRes!K111</f>
        <v>Автогрейдеры, мощность 99-147 кВт (130-200 л.с.)</v>
      </c>
      <c r="H52" t="str">
        <f>SmtRes!O111</f>
        <v>маш.-ч</v>
      </c>
      <c r="I52">
        <f>SmtRes!Y111*Source!I177</f>
        <v>2.2848000000000002</v>
      </c>
      <c r="J52">
        <f>SmtRes!AO111</f>
        <v>1</v>
      </c>
      <c r="K52">
        <f>SmtRes!AF111</f>
        <v>1364.77</v>
      </c>
      <c r="L52">
        <f>SmtRes!DB111</f>
        <v>3057.08</v>
      </c>
      <c r="M52">
        <f>ROUND(ROUND(L52*Source!I177, 6)*1, 2)</f>
        <v>3118.22</v>
      </c>
      <c r="N52">
        <f>SmtRes!AB111</f>
        <v>1364.77</v>
      </c>
      <c r="O52">
        <f>ROUND(ROUND(L52*Source!I177, 6)*SmtRes!DA111, 2)</f>
        <v>3118.22</v>
      </c>
      <c r="P52">
        <f>SmtRes!AG111</f>
        <v>610.30999999999995</v>
      </c>
      <c r="Q52">
        <f>SmtRes!DC111</f>
        <v>1367.09</v>
      </c>
      <c r="R52">
        <f>ROUND(ROUND(Q52*Source!I177, 6)*1, 2)</f>
        <v>1394.43</v>
      </c>
      <c r="S52">
        <f>SmtRes!AC111</f>
        <v>610.30999999999995</v>
      </c>
      <c r="T52">
        <f>ROUND(ROUND(Q52*Source!I177, 6)*SmtRes!AK111, 2)</f>
        <v>1394.43</v>
      </c>
      <c r="U52">
        <f>SmtRes!X111</f>
        <v>-282859921</v>
      </c>
      <c r="V52">
        <v>1259641517</v>
      </c>
      <c r="W52">
        <v>1468415688</v>
      </c>
    </row>
    <row r="53" spans="1:23" x14ac:dyDescent="0.2">
      <c r="A53">
        <f>Source!A177</f>
        <v>17</v>
      </c>
      <c r="C53">
        <v>2</v>
      </c>
      <c r="D53">
        <v>0</v>
      </c>
      <c r="E53">
        <f>SmtRes!AV110</f>
        <v>0</v>
      </c>
      <c r="F53" t="str">
        <f>SmtRes!I110</f>
        <v>22.1-5-3</v>
      </c>
      <c r="G53" t="str">
        <f>SmtRes!K110</f>
        <v>Катки самоходные вибрационные, масса более 8 т</v>
      </c>
      <c r="H53" t="str">
        <f>SmtRes!O110</f>
        <v>маш.-ч</v>
      </c>
      <c r="I53">
        <f>SmtRes!Y110*Source!I177</f>
        <v>18.615000000000002</v>
      </c>
      <c r="J53">
        <f>SmtRes!AO110</f>
        <v>1</v>
      </c>
      <c r="K53">
        <f>SmtRes!AF110</f>
        <v>1741.23</v>
      </c>
      <c r="L53">
        <f>SmtRes!DB110</f>
        <v>31777.45</v>
      </c>
      <c r="M53">
        <f>ROUND(ROUND(L53*Source!I177, 6)*1, 2)</f>
        <v>32413</v>
      </c>
      <c r="N53">
        <f>SmtRes!AB110</f>
        <v>1741.23</v>
      </c>
      <c r="O53">
        <f>ROUND(ROUND(L53*Source!I177, 6)*SmtRes!DA110, 2)</f>
        <v>32413</v>
      </c>
      <c r="P53">
        <f>SmtRes!AG110</f>
        <v>685.71</v>
      </c>
      <c r="Q53">
        <f>SmtRes!DC110</f>
        <v>12514.21</v>
      </c>
      <c r="R53">
        <f>ROUND(ROUND(Q53*Source!I177, 6)*1, 2)</f>
        <v>12764.49</v>
      </c>
      <c r="S53">
        <f>SmtRes!AC110</f>
        <v>685.71</v>
      </c>
      <c r="T53">
        <f>ROUND(ROUND(Q53*Source!I177, 6)*SmtRes!AK110, 2)</f>
        <v>12764.49</v>
      </c>
      <c r="U53">
        <f>SmtRes!X110</f>
        <v>1774579904</v>
      </c>
      <c r="V53">
        <v>1354824307</v>
      </c>
      <c r="W53">
        <v>992379288</v>
      </c>
    </row>
    <row r="54" spans="1:23" x14ac:dyDescent="0.2">
      <c r="A54">
        <f>Source!A177</f>
        <v>17</v>
      </c>
      <c r="C54">
        <v>2</v>
      </c>
      <c r="D54">
        <v>0</v>
      </c>
      <c r="E54">
        <f>SmtRes!AV109</f>
        <v>0</v>
      </c>
      <c r="F54" t="str">
        <f>SmtRes!I109</f>
        <v>22.1-5-2</v>
      </c>
      <c r="G54" t="str">
        <f>SmtRes!K109</f>
        <v>Катки самоходные вибрационные, масса до 8 т</v>
      </c>
      <c r="H54" t="str">
        <f>SmtRes!O109</f>
        <v>маш.-ч</v>
      </c>
      <c r="I54">
        <f>SmtRes!Y109*Source!I177</f>
        <v>9.1392000000000007</v>
      </c>
      <c r="J54">
        <f>SmtRes!AO109</f>
        <v>1</v>
      </c>
      <c r="K54">
        <f>SmtRes!AF109</f>
        <v>1207.81</v>
      </c>
      <c r="L54">
        <f>SmtRes!DB109</f>
        <v>10821.98</v>
      </c>
      <c r="M54">
        <f>ROUND(ROUND(L54*Source!I177, 6)*1, 2)</f>
        <v>11038.42</v>
      </c>
      <c r="N54">
        <f>SmtRes!AB109</f>
        <v>1207.81</v>
      </c>
      <c r="O54">
        <f>ROUND(ROUND(L54*Source!I177, 6)*SmtRes!DA109, 2)</f>
        <v>11038.42</v>
      </c>
      <c r="P54">
        <f>SmtRes!AG109</f>
        <v>504.4</v>
      </c>
      <c r="Q54">
        <f>SmtRes!DC109</f>
        <v>4519.42</v>
      </c>
      <c r="R54">
        <f>ROUND(ROUND(Q54*Source!I177, 6)*1, 2)</f>
        <v>4609.8100000000004</v>
      </c>
      <c r="S54">
        <f>SmtRes!AC109</f>
        <v>504.4</v>
      </c>
      <c r="T54">
        <f>ROUND(ROUND(Q54*Source!I177, 6)*SmtRes!AK109, 2)</f>
        <v>4609.8100000000004</v>
      </c>
      <c r="U54">
        <f>SmtRes!X109</f>
        <v>-1771798638</v>
      </c>
      <c r="V54">
        <v>-1565291084</v>
      </c>
      <c r="W54">
        <v>913141531</v>
      </c>
    </row>
    <row r="55" spans="1:23" x14ac:dyDescent="0.2">
      <c r="A55">
        <f>Source!A177</f>
        <v>17</v>
      </c>
      <c r="C55">
        <v>2</v>
      </c>
      <c r="D55">
        <v>0</v>
      </c>
      <c r="E55">
        <f>SmtRes!AV108</f>
        <v>0</v>
      </c>
      <c r="F55" t="str">
        <f>SmtRes!I108</f>
        <v>22.1-5-18</v>
      </c>
      <c r="G55" t="str">
        <f>SmtRes!K108</f>
        <v>Поливомоечные машины, емкость цистерны более 5000 л</v>
      </c>
      <c r="H55" t="str">
        <f>SmtRes!O108</f>
        <v>маш.-ч</v>
      </c>
      <c r="I55">
        <f>SmtRes!Y108*Source!I177</f>
        <v>1.1627999999999998</v>
      </c>
      <c r="J55">
        <f>SmtRes!AO108</f>
        <v>1</v>
      </c>
      <c r="K55">
        <f>SmtRes!AF108</f>
        <v>1942.21</v>
      </c>
      <c r="L55">
        <f>SmtRes!DB108</f>
        <v>2214.12</v>
      </c>
      <c r="M55">
        <f>ROUND(ROUND(L55*Source!I177, 6)*1, 2)</f>
        <v>2258.4</v>
      </c>
      <c r="N55">
        <f>SmtRes!AB108</f>
        <v>1942.21</v>
      </c>
      <c r="O55">
        <f>ROUND(ROUND(L55*Source!I177, 6)*SmtRes!DA108, 2)</f>
        <v>2258.4</v>
      </c>
      <c r="P55">
        <f>SmtRes!AG108</f>
        <v>436.39</v>
      </c>
      <c r="Q55">
        <f>SmtRes!DC108</f>
        <v>497.48</v>
      </c>
      <c r="R55">
        <f>ROUND(ROUND(Q55*Source!I177, 6)*1, 2)</f>
        <v>507.43</v>
      </c>
      <c r="S55">
        <f>SmtRes!AC108</f>
        <v>436.39</v>
      </c>
      <c r="T55">
        <f>ROUND(ROUND(Q55*Source!I177, 6)*SmtRes!AK108, 2)</f>
        <v>507.43</v>
      </c>
      <c r="U55">
        <f>SmtRes!X108</f>
        <v>-95869070</v>
      </c>
      <c r="V55">
        <v>-1438151622</v>
      </c>
      <c r="W55">
        <v>1302941667</v>
      </c>
    </row>
    <row r="56" spans="1:23" x14ac:dyDescent="0.2">
      <c r="A56">
        <f>Source!A177</f>
        <v>17</v>
      </c>
      <c r="C56">
        <v>2</v>
      </c>
      <c r="D56">
        <v>0</v>
      </c>
      <c r="E56">
        <f>SmtRes!AV107</f>
        <v>0</v>
      </c>
      <c r="F56" t="str">
        <f>SmtRes!I107</f>
        <v>22.1-1-43</v>
      </c>
      <c r="G56" t="str">
        <f>SmtRes!K107</f>
        <v>Бульдозеры гусеничные, мощность до 59 кВт (80 л.с.)</v>
      </c>
      <c r="H56" t="str">
        <f>SmtRes!O107</f>
        <v>маш.-ч</v>
      </c>
      <c r="I56">
        <f>SmtRes!Y107*Source!I177</f>
        <v>2.9988000000000001</v>
      </c>
      <c r="J56">
        <f>SmtRes!AO107</f>
        <v>1</v>
      </c>
      <c r="K56">
        <f>SmtRes!AF107</f>
        <v>923.83</v>
      </c>
      <c r="L56">
        <f>SmtRes!DB107</f>
        <v>2716.06</v>
      </c>
      <c r="M56">
        <f>ROUND(ROUND(L56*Source!I177, 6)*1, 2)</f>
        <v>2770.38</v>
      </c>
      <c r="N56">
        <f>SmtRes!AB107</f>
        <v>923.83</v>
      </c>
      <c r="O56">
        <f>ROUND(ROUND(L56*Source!I177, 6)*SmtRes!DA107, 2)</f>
        <v>2770.38</v>
      </c>
      <c r="P56">
        <f>SmtRes!AG107</f>
        <v>342.06</v>
      </c>
      <c r="Q56">
        <f>SmtRes!DC107</f>
        <v>1005.66</v>
      </c>
      <c r="R56">
        <f>ROUND(ROUND(Q56*Source!I177, 6)*1, 2)</f>
        <v>1025.77</v>
      </c>
      <c r="S56">
        <f>SmtRes!AC107</f>
        <v>342.06</v>
      </c>
      <c r="T56">
        <f>ROUND(ROUND(Q56*Source!I177, 6)*SmtRes!AK107, 2)</f>
        <v>1025.77</v>
      </c>
      <c r="U56">
        <f>SmtRes!X107</f>
        <v>-727636115</v>
      </c>
      <c r="V56">
        <v>-1753918020</v>
      </c>
      <c r="W56">
        <v>737415521</v>
      </c>
    </row>
    <row r="57" spans="1:23" x14ac:dyDescent="0.2">
      <c r="A57">
        <f>Source!A179</f>
        <v>17</v>
      </c>
      <c r="C57">
        <v>2</v>
      </c>
      <c r="D57">
        <v>0</v>
      </c>
      <c r="E57">
        <f>SmtRes!AV122</f>
        <v>0</v>
      </c>
      <c r="F57" t="str">
        <f>SmtRes!I122</f>
        <v>22.1-5-5</v>
      </c>
      <c r="G57" t="str">
        <f>SmtRes!K122</f>
        <v>Катки дорожные самоходные статические, масса до 10 т</v>
      </c>
      <c r="H57" t="str">
        <f>SmtRes!O122</f>
        <v>маш.-ч</v>
      </c>
      <c r="I57">
        <f>SmtRes!Y122*Source!I179</f>
        <v>14.177999999999997</v>
      </c>
      <c r="J57">
        <f>SmtRes!AO122</f>
        <v>1</v>
      </c>
      <c r="K57">
        <f>SmtRes!AF122</f>
        <v>845.77</v>
      </c>
      <c r="L57">
        <f>SmtRes!DB122</f>
        <v>1175.6199999999999</v>
      </c>
      <c r="M57">
        <f>ROUND(ROUND(L57*Source!I179, 6)*1, 2)</f>
        <v>11991.32</v>
      </c>
      <c r="N57">
        <f>SmtRes!AB122</f>
        <v>845.77</v>
      </c>
      <c r="O57">
        <f>ROUND(ROUND(L57*Source!I179, 6)*SmtRes!DA122, 2)</f>
        <v>11991.32</v>
      </c>
      <c r="P57">
        <f>SmtRes!AG122</f>
        <v>508.2</v>
      </c>
      <c r="Q57">
        <f>SmtRes!DC122</f>
        <v>706.4</v>
      </c>
      <c r="R57">
        <f>ROUND(ROUND(Q57*Source!I179, 6)*1, 2)</f>
        <v>7205.28</v>
      </c>
      <c r="S57">
        <f>SmtRes!AC122</f>
        <v>508.2</v>
      </c>
      <c r="T57">
        <f>ROUND(ROUND(Q57*Source!I179, 6)*SmtRes!AK122, 2)</f>
        <v>7205.28</v>
      </c>
      <c r="U57">
        <f>SmtRes!X122</f>
        <v>-878247302</v>
      </c>
      <c r="V57">
        <v>-1295889702</v>
      </c>
      <c r="W57">
        <v>956764433</v>
      </c>
    </row>
    <row r="58" spans="1:23" x14ac:dyDescent="0.2">
      <c r="A58">
        <f>Source!A179</f>
        <v>17</v>
      </c>
      <c r="C58">
        <v>2</v>
      </c>
      <c r="D58">
        <v>0</v>
      </c>
      <c r="E58">
        <f>SmtRes!AV121</f>
        <v>0</v>
      </c>
      <c r="F58" t="str">
        <f>SmtRes!I121</f>
        <v>22.1-5-4</v>
      </c>
      <c r="G58" t="str">
        <f>SmtRes!K121</f>
        <v>Катки дорожные самоходные статические, масса до 5 т</v>
      </c>
      <c r="H58" t="str">
        <f>SmtRes!O121</f>
        <v>маш.-ч</v>
      </c>
      <c r="I58">
        <f>SmtRes!Y121*Source!I179</f>
        <v>4.6920000000000002</v>
      </c>
      <c r="J58">
        <f>SmtRes!AO121</f>
        <v>1</v>
      </c>
      <c r="K58">
        <f>SmtRes!AF121</f>
        <v>790.63</v>
      </c>
      <c r="L58">
        <f>SmtRes!DB121</f>
        <v>363.69</v>
      </c>
      <c r="M58">
        <f>ROUND(ROUND(L58*Source!I179, 6)*1, 2)</f>
        <v>3709.64</v>
      </c>
      <c r="N58">
        <f>SmtRes!AB121</f>
        <v>790.63</v>
      </c>
      <c r="O58">
        <f>ROUND(ROUND(L58*Source!I179, 6)*SmtRes!DA121, 2)</f>
        <v>3709.64</v>
      </c>
      <c r="P58">
        <f>SmtRes!AG121</f>
        <v>491.94</v>
      </c>
      <c r="Q58">
        <f>SmtRes!DC121</f>
        <v>226.29</v>
      </c>
      <c r="R58">
        <f>ROUND(ROUND(Q58*Source!I179, 6)*1, 2)</f>
        <v>2308.16</v>
      </c>
      <c r="S58">
        <f>SmtRes!AC121</f>
        <v>491.94</v>
      </c>
      <c r="T58">
        <f>ROUND(ROUND(Q58*Source!I179, 6)*SmtRes!AK121, 2)</f>
        <v>2308.16</v>
      </c>
      <c r="U58">
        <f>SmtRes!X121</f>
        <v>-179004561</v>
      </c>
      <c r="V58">
        <v>-273220203</v>
      </c>
      <c r="W58">
        <v>-1776632976</v>
      </c>
    </row>
    <row r="59" spans="1:23" x14ac:dyDescent="0.2">
      <c r="A59">
        <f>Source!A183</f>
        <v>18</v>
      </c>
      <c r="B59">
        <v>183</v>
      </c>
      <c r="C59">
        <v>3</v>
      </c>
      <c r="D59">
        <f>Source!BI183</f>
        <v>4</v>
      </c>
      <c r="E59">
        <f>Source!FS183</f>
        <v>0</v>
      </c>
      <c r="F59" t="str">
        <f>Source!F183</f>
        <v>21.3-3-34</v>
      </c>
      <c r="G59" t="str">
        <f>Source!G183</f>
        <v>Смеси асфальтобетонные дорожные горячие песчаные, тип Д, марка III</v>
      </c>
      <c r="H59" t="str">
        <f>Source!H183</f>
        <v>т</v>
      </c>
      <c r="I59">
        <f>Source!I183</f>
        <v>95.165999999999997</v>
      </c>
      <c r="J59">
        <v>1</v>
      </c>
      <c r="K59">
        <f>Source!AC183</f>
        <v>2628.2</v>
      </c>
      <c r="M59">
        <f>ROUND(K59*I59, 2)</f>
        <v>250115.28</v>
      </c>
      <c r="N59">
        <f>Source!AC183*IF(Source!BC183&lt;&gt; 0, Source!BC183, 1)</f>
        <v>2628.2</v>
      </c>
      <c r="O59">
        <f>ROUND(N59*I59, 2)</f>
        <v>250115.28</v>
      </c>
      <c r="P59">
        <f>Source!AE183</f>
        <v>0</v>
      </c>
      <c r="R59">
        <f>ROUND(P59*I59, 2)</f>
        <v>0</v>
      </c>
      <c r="S59">
        <f>Source!AE183*IF(Source!BS183&lt;&gt; 0, Source!BS183, 1)</f>
        <v>0</v>
      </c>
      <c r="T59">
        <f>ROUND(S59*I59, 2)</f>
        <v>0</v>
      </c>
      <c r="U59">
        <f>Source!GF183</f>
        <v>1680765387</v>
      </c>
      <c r="V59">
        <v>1196389568</v>
      </c>
      <c r="W59">
        <v>-590887914</v>
      </c>
    </row>
    <row r="60" spans="1:23" x14ac:dyDescent="0.2">
      <c r="A60">
        <f>Source!A185</f>
        <v>17</v>
      </c>
      <c r="C60">
        <v>3</v>
      </c>
      <c r="D60">
        <v>0</v>
      </c>
      <c r="E60">
        <f>SmtRes!AV145</f>
        <v>0</v>
      </c>
      <c r="F60" t="str">
        <f>SmtRes!I145</f>
        <v>21.1-25-776</v>
      </c>
      <c r="G60" t="str">
        <f>SmtRes!K145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60" t="str">
        <f>SmtRes!O145</f>
        <v>кг</v>
      </c>
      <c r="I60">
        <f>SmtRes!Y145*Source!I185</f>
        <v>2463.2999999999997</v>
      </c>
      <c r="J60">
        <f>SmtRes!AO145</f>
        <v>1</v>
      </c>
      <c r="K60">
        <f>SmtRes!AE145</f>
        <v>189.61</v>
      </c>
      <c r="L60">
        <f>SmtRes!DB145</f>
        <v>45790.82</v>
      </c>
      <c r="M60">
        <f>ROUND(ROUND(L60*Source!I185, 6)*1, 2)</f>
        <v>467066.36</v>
      </c>
      <c r="N60">
        <f>SmtRes!AA145</f>
        <v>189.61</v>
      </c>
      <c r="O60">
        <f>ROUND(ROUND(L60*Source!I185, 6)*SmtRes!DA145, 2)</f>
        <v>467066.36</v>
      </c>
      <c r="P60">
        <f>SmtRes!AG145</f>
        <v>0</v>
      </c>
      <c r="Q60">
        <f>SmtRes!DC145</f>
        <v>0</v>
      </c>
      <c r="R60">
        <f>ROUND(ROUND(Q60*Source!I185, 6)*1, 2)</f>
        <v>0</v>
      </c>
      <c r="S60">
        <f>SmtRes!AC145</f>
        <v>0</v>
      </c>
      <c r="T60">
        <f>ROUND(ROUND(Q60*Source!I185, 6)*SmtRes!AK145, 2)</f>
        <v>0</v>
      </c>
      <c r="U60">
        <f>SmtRes!X145</f>
        <v>1970185138</v>
      </c>
      <c r="V60">
        <v>-1100049082</v>
      </c>
      <c r="W60">
        <v>1329569663</v>
      </c>
    </row>
    <row r="61" spans="1:23" x14ac:dyDescent="0.2">
      <c r="A61">
        <f>Source!A185</f>
        <v>17</v>
      </c>
      <c r="C61">
        <v>3</v>
      </c>
      <c r="D61">
        <v>0</v>
      </c>
      <c r="E61">
        <f>SmtRes!AV142</f>
        <v>0</v>
      </c>
      <c r="F61" t="str">
        <f>SmtRes!I142</f>
        <v>21.1-25-343</v>
      </c>
      <c r="G61" t="str">
        <f>SmtRes!K142</f>
        <v>Скипидар живичный</v>
      </c>
      <c r="H61" t="str">
        <f>SmtRes!O142</f>
        <v>т</v>
      </c>
      <c r="I61">
        <f>SmtRes!Y142*Source!I185</f>
        <v>3.2129999999999999E-2</v>
      </c>
      <c r="J61">
        <f>SmtRes!AO142</f>
        <v>1</v>
      </c>
      <c r="K61">
        <f>SmtRes!AE142</f>
        <v>349768.5</v>
      </c>
      <c r="L61">
        <f>SmtRes!DB142</f>
        <v>1101.77</v>
      </c>
      <c r="M61">
        <f>ROUND(ROUND(L61*Source!I185, 6)*1, 2)</f>
        <v>11238.05</v>
      </c>
      <c r="N61">
        <f>SmtRes!AA142</f>
        <v>349768.5</v>
      </c>
      <c r="O61">
        <f>ROUND(ROUND(L61*Source!I185, 6)*SmtRes!DA142, 2)</f>
        <v>11238.05</v>
      </c>
      <c r="P61">
        <f>SmtRes!AG142</f>
        <v>0</v>
      </c>
      <c r="Q61">
        <f>SmtRes!DC142</f>
        <v>0</v>
      </c>
      <c r="R61">
        <f>ROUND(ROUND(Q61*Source!I185, 6)*1, 2)</f>
        <v>0</v>
      </c>
      <c r="S61">
        <f>SmtRes!AC142</f>
        <v>0</v>
      </c>
      <c r="T61">
        <f>ROUND(ROUND(Q61*Source!I185, 6)*SmtRes!AK142, 2)</f>
        <v>0</v>
      </c>
      <c r="U61">
        <f>SmtRes!X142</f>
        <v>-538058397</v>
      </c>
      <c r="V61">
        <v>-1785049159</v>
      </c>
      <c r="W61">
        <v>1695809288</v>
      </c>
    </row>
    <row r="62" spans="1:23" x14ac:dyDescent="0.2">
      <c r="A62">
        <f>Source!A185</f>
        <v>17</v>
      </c>
      <c r="C62">
        <v>3</v>
      </c>
      <c r="D62">
        <v>0</v>
      </c>
      <c r="E62">
        <f>SmtRes!AV141</f>
        <v>0</v>
      </c>
      <c r="F62" t="str">
        <f>SmtRes!I141</f>
        <v>21.1-25-255</v>
      </c>
      <c r="G62" t="str">
        <f>SmtRes!K141</f>
        <v>Пленка полиэтиленовая, толщина 0,12 - 0,15 мм</v>
      </c>
      <c r="H62" t="str">
        <f>SmtRes!O141</f>
        <v>м2</v>
      </c>
      <c r="I62">
        <f>SmtRes!Y141*Source!I185</f>
        <v>57.11999999999999</v>
      </c>
      <c r="J62">
        <f>SmtRes!AO141</f>
        <v>1</v>
      </c>
      <c r="K62">
        <f>SmtRes!AE141</f>
        <v>12.76</v>
      </c>
      <c r="L62">
        <f>SmtRes!DB141</f>
        <v>71.459999999999994</v>
      </c>
      <c r="M62">
        <f>ROUND(ROUND(L62*Source!I185, 6)*1, 2)</f>
        <v>728.89</v>
      </c>
      <c r="N62">
        <f>SmtRes!AA141</f>
        <v>12.76</v>
      </c>
      <c r="O62">
        <f>ROUND(ROUND(L62*Source!I185, 6)*SmtRes!DA141, 2)</f>
        <v>728.89</v>
      </c>
      <c r="P62">
        <f>SmtRes!AG141</f>
        <v>0</v>
      </c>
      <c r="Q62">
        <f>SmtRes!DC141</f>
        <v>0</v>
      </c>
      <c r="R62">
        <f>ROUND(ROUND(Q62*Source!I185, 6)*1, 2)</f>
        <v>0</v>
      </c>
      <c r="S62">
        <f>SmtRes!AC141</f>
        <v>0</v>
      </c>
      <c r="T62">
        <f>ROUND(ROUND(Q62*Source!I185, 6)*SmtRes!AK141, 2)</f>
        <v>0</v>
      </c>
      <c r="U62">
        <f>SmtRes!X141</f>
        <v>549727505</v>
      </c>
      <c r="V62">
        <v>-2006263607</v>
      </c>
      <c r="W62">
        <v>-1497417447</v>
      </c>
    </row>
    <row r="63" spans="1:23" x14ac:dyDescent="0.2">
      <c r="A63">
        <f>Source!A185</f>
        <v>17</v>
      </c>
      <c r="C63">
        <v>2</v>
      </c>
      <c r="D63">
        <v>0</v>
      </c>
      <c r="E63">
        <f>SmtRes!AV140</f>
        <v>0</v>
      </c>
      <c r="F63" t="str">
        <f>SmtRes!I140</f>
        <v>22.1-6-68</v>
      </c>
      <c r="G63" t="str">
        <f>SmtRes!K140</f>
        <v>Растворосмесители стационарные, емкость до 250 л</v>
      </c>
      <c r="H63" t="str">
        <f>SmtRes!O140</f>
        <v>маш.-ч</v>
      </c>
      <c r="I63">
        <f>SmtRes!Y140*Source!I185</f>
        <v>26.928000000000001</v>
      </c>
      <c r="J63">
        <f>SmtRes!AO140</f>
        <v>1</v>
      </c>
      <c r="K63">
        <f>SmtRes!AF140</f>
        <v>434.82</v>
      </c>
      <c r="L63">
        <f>SmtRes!DB140</f>
        <v>1147.92</v>
      </c>
      <c r="M63">
        <f>ROUND(ROUND(L63*Source!I185, 6)*1, 2)</f>
        <v>11708.78</v>
      </c>
      <c r="N63">
        <f>SmtRes!AB140</f>
        <v>434.82</v>
      </c>
      <c r="O63">
        <f>ROUND(ROUND(L63*Source!I185, 6)*SmtRes!DA140, 2)</f>
        <v>11708.78</v>
      </c>
      <c r="P63">
        <f>SmtRes!AG140</f>
        <v>386.07</v>
      </c>
      <c r="Q63">
        <f>SmtRes!DC140</f>
        <v>1019.22</v>
      </c>
      <c r="R63">
        <f>ROUND(ROUND(Q63*Source!I185, 6)*1, 2)</f>
        <v>10396.040000000001</v>
      </c>
      <c r="S63">
        <f>SmtRes!AC140</f>
        <v>386.07</v>
      </c>
      <c r="T63">
        <f>ROUND(ROUND(Q63*Source!I185, 6)*SmtRes!AK140, 2)</f>
        <v>10396.040000000001</v>
      </c>
      <c r="U63">
        <f>SmtRes!X140</f>
        <v>-1350951557</v>
      </c>
      <c r="V63">
        <v>-146491143</v>
      </c>
      <c r="W63">
        <v>1638560972</v>
      </c>
    </row>
    <row r="64" spans="1:23" x14ac:dyDescent="0.2">
      <c r="A64">
        <f>Source!A185</f>
        <v>17</v>
      </c>
      <c r="C64">
        <v>2</v>
      </c>
      <c r="D64">
        <v>0</v>
      </c>
      <c r="E64">
        <f>SmtRes!AV139</f>
        <v>0</v>
      </c>
      <c r="F64" t="str">
        <f>SmtRes!I139</f>
        <v>22.1-4-8</v>
      </c>
      <c r="G64" t="str">
        <f>SmtRes!K139</f>
        <v>Погрузчики на автомобильном ходу, грузоподъемность до 1 т</v>
      </c>
      <c r="H64" t="str">
        <f>SmtRes!O139</f>
        <v>маш.-ч</v>
      </c>
      <c r="I64">
        <f>SmtRes!Y139*Source!I185</f>
        <v>0.10199999999999999</v>
      </c>
      <c r="J64">
        <f>SmtRes!AO139</f>
        <v>1</v>
      </c>
      <c r="K64">
        <f>SmtRes!AF139</f>
        <v>593.01</v>
      </c>
      <c r="L64">
        <f>SmtRes!DB139</f>
        <v>5.93</v>
      </c>
      <c r="M64">
        <f>ROUND(ROUND(L64*Source!I185, 6)*1, 2)</f>
        <v>60.49</v>
      </c>
      <c r="N64">
        <f>SmtRes!AB139</f>
        <v>593.01</v>
      </c>
      <c r="O64">
        <f>ROUND(ROUND(L64*Source!I185, 6)*SmtRes!DA139, 2)</f>
        <v>60.49</v>
      </c>
      <c r="P64">
        <f>SmtRes!AG139</f>
        <v>486.57</v>
      </c>
      <c r="Q64">
        <f>SmtRes!DC139</f>
        <v>4.87</v>
      </c>
      <c r="R64">
        <f>ROUND(ROUND(Q64*Source!I185, 6)*1, 2)</f>
        <v>49.67</v>
      </c>
      <c r="S64">
        <f>SmtRes!AC139</f>
        <v>486.57</v>
      </c>
      <c r="T64">
        <f>ROUND(ROUND(Q64*Source!I185, 6)*SmtRes!AK139, 2)</f>
        <v>49.67</v>
      </c>
      <c r="U64">
        <f>SmtRes!X139</f>
        <v>-2096769327</v>
      </c>
      <c r="V64">
        <v>1657248843</v>
      </c>
      <c r="W64">
        <v>1880121407</v>
      </c>
    </row>
    <row r="65" spans="1:23" x14ac:dyDescent="0.2">
      <c r="A65">
        <f>Source!A185</f>
        <v>17</v>
      </c>
      <c r="C65">
        <v>2</v>
      </c>
      <c r="D65">
        <v>0</v>
      </c>
      <c r="E65">
        <f>SmtRes!AV138</f>
        <v>0</v>
      </c>
      <c r="F65" t="str">
        <f>SmtRes!I138</f>
        <v>22.1-30-102</v>
      </c>
      <c r="G65" t="str">
        <f>SmtRes!K138</f>
        <v>Дрели электрические, двухскоростные, мощностью 600 Вт</v>
      </c>
      <c r="H65" t="str">
        <f>SmtRes!O138</f>
        <v>маш.-ч</v>
      </c>
      <c r="I65">
        <f>SmtRes!Y138*Source!I185</f>
        <v>12.035999999999998</v>
      </c>
      <c r="J65">
        <f>SmtRes!AO138</f>
        <v>1</v>
      </c>
      <c r="K65">
        <f>SmtRes!AF138</f>
        <v>7.67</v>
      </c>
      <c r="L65">
        <f>SmtRes!DB138</f>
        <v>9.0500000000000007</v>
      </c>
      <c r="M65">
        <f>ROUND(ROUND(L65*Source!I185, 6)*1, 2)</f>
        <v>92.31</v>
      </c>
      <c r="N65">
        <f>SmtRes!AB138</f>
        <v>7.67</v>
      </c>
      <c r="O65">
        <f>ROUND(ROUND(L65*Source!I185, 6)*SmtRes!DA138, 2)</f>
        <v>92.31</v>
      </c>
      <c r="P65">
        <f>SmtRes!AG138</f>
        <v>0.93</v>
      </c>
      <c r="Q65">
        <f>SmtRes!DC138</f>
        <v>1.1000000000000001</v>
      </c>
      <c r="R65">
        <f>ROUND(ROUND(Q65*Source!I185, 6)*1, 2)</f>
        <v>11.22</v>
      </c>
      <c r="S65">
        <f>SmtRes!AC138</f>
        <v>0.93</v>
      </c>
      <c r="T65">
        <f>ROUND(ROUND(Q65*Source!I185, 6)*SmtRes!AK138, 2)</f>
        <v>11.22</v>
      </c>
      <c r="U65">
        <f>SmtRes!X138</f>
        <v>-2126916458</v>
      </c>
      <c r="V65">
        <v>1435917604</v>
      </c>
      <c r="W65">
        <v>-1811505882</v>
      </c>
    </row>
    <row r="66" spans="1:23" x14ac:dyDescent="0.2">
      <c r="A66">
        <f>Source!A185</f>
        <v>17</v>
      </c>
      <c r="C66">
        <v>2</v>
      </c>
      <c r="D66">
        <v>0</v>
      </c>
      <c r="E66">
        <f>SmtRes!AV137</f>
        <v>0</v>
      </c>
      <c r="F66" t="str">
        <f>SmtRes!I137</f>
        <v>22.1-17-168</v>
      </c>
      <c r="G66" t="str">
        <f>SmtRes!K137</f>
        <v>Укладчики полимерных покрытий на игровых и спортивных площадках, производительность 10-50 м2/ч</v>
      </c>
      <c r="H66" t="str">
        <f>SmtRes!O137</f>
        <v>маш.-ч</v>
      </c>
      <c r="I66">
        <f>SmtRes!Y137*Source!I185</f>
        <v>26.928000000000001</v>
      </c>
      <c r="J66">
        <f>SmtRes!AO137</f>
        <v>1</v>
      </c>
      <c r="K66">
        <f>SmtRes!AF137</f>
        <v>508.57</v>
      </c>
      <c r="L66">
        <f>SmtRes!DB137</f>
        <v>1342.62</v>
      </c>
      <c r="M66">
        <f>ROUND(ROUND(L66*Source!I185, 6)*1, 2)</f>
        <v>13694.72</v>
      </c>
      <c r="N66">
        <f>SmtRes!AB137</f>
        <v>508.57</v>
      </c>
      <c r="O66">
        <f>ROUND(ROUND(L66*Source!I185, 6)*SmtRes!DA137, 2)</f>
        <v>13694.72</v>
      </c>
      <c r="P66">
        <f>SmtRes!AG137</f>
        <v>355.5</v>
      </c>
      <c r="Q66">
        <f>SmtRes!DC137</f>
        <v>938.52</v>
      </c>
      <c r="R66">
        <f>ROUND(ROUND(Q66*Source!I185, 6)*1, 2)</f>
        <v>9572.9</v>
      </c>
      <c r="S66">
        <f>SmtRes!AC137</f>
        <v>355.5</v>
      </c>
      <c r="T66">
        <f>ROUND(ROUND(Q66*Source!I185, 6)*SmtRes!AK137, 2)</f>
        <v>9572.9</v>
      </c>
      <c r="U66">
        <f>SmtRes!X137</f>
        <v>-1506161277</v>
      </c>
      <c r="V66">
        <v>-86972044</v>
      </c>
      <c r="W66">
        <v>-665084130</v>
      </c>
    </row>
    <row r="67" spans="1:23" x14ac:dyDescent="0.2">
      <c r="A67">
        <f>Source!A191</f>
        <v>18</v>
      </c>
      <c r="B67">
        <v>191</v>
      </c>
      <c r="C67">
        <v>3</v>
      </c>
      <c r="D67">
        <f>Source!BI191</f>
        <v>4</v>
      </c>
      <c r="E67">
        <f>Source!FS191</f>
        <v>0</v>
      </c>
      <c r="F67" t="str">
        <f>Source!F191</f>
        <v>21.1-25-770</v>
      </c>
      <c r="G67" t="str">
        <f>Source!G191</f>
        <v>Крошка каучуковая гранулированная, окрашенная в массе, фракция 2-3 мм, цвет черный</v>
      </c>
      <c r="H67" t="str">
        <f>Source!H191</f>
        <v>кг</v>
      </c>
      <c r="I67">
        <f>Source!I191</f>
        <v>7496.9999999999991</v>
      </c>
      <c r="J67">
        <v>1</v>
      </c>
      <c r="K67">
        <f>Source!AC191</f>
        <v>94.68</v>
      </c>
      <c r="M67">
        <f>ROUND(K67*I67, 2)</f>
        <v>709815.96</v>
      </c>
      <c r="N67">
        <f>Source!AC191*IF(Source!BC191&lt;&gt; 0, Source!BC191, 1)</f>
        <v>94.68</v>
      </c>
      <c r="O67">
        <f>ROUND(N67*I67, 2)</f>
        <v>709815.96</v>
      </c>
      <c r="P67">
        <f>Source!AE191</f>
        <v>0</v>
      </c>
      <c r="R67">
        <f>ROUND(P67*I67, 2)</f>
        <v>0</v>
      </c>
      <c r="S67">
        <f>Source!AE191*IF(Source!BS191&lt;&gt; 0, Source!BS191, 1)</f>
        <v>0</v>
      </c>
      <c r="T67">
        <f>ROUND(S67*I67, 2)</f>
        <v>0</v>
      </c>
      <c r="U67">
        <f>Source!GF191</f>
        <v>797554472</v>
      </c>
      <c r="V67">
        <v>-557297847</v>
      </c>
      <c r="W67">
        <v>-915088026</v>
      </c>
    </row>
    <row r="68" spans="1:23" x14ac:dyDescent="0.2">
      <c r="A68">
        <f>Source!A193</f>
        <v>17</v>
      </c>
      <c r="C68">
        <v>3</v>
      </c>
      <c r="D68">
        <v>0</v>
      </c>
      <c r="E68">
        <f>SmtRes!AV160</f>
        <v>0</v>
      </c>
      <c r="F68" t="str">
        <f>SmtRes!I160</f>
        <v>21.1-6-101</v>
      </c>
      <c r="G68" t="str">
        <f>SmtRes!K160</f>
        <v>Пигменты сухие для красок, кислотный желтый</v>
      </c>
      <c r="H68" t="str">
        <f>SmtRes!O160</f>
        <v>т</v>
      </c>
      <c r="I68">
        <f>SmtRes!Y160*Source!I193</f>
        <v>0.53549999999999998</v>
      </c>
      <c r="J68">
        <f>SmtRes!AO160</f>
        <v>1</v>
      </c>
      <c r="K68">
        <f>SmtRes!AE160</f>
        <v>748288.41</v>
      </c>
      <c r="L68">
        <f>SmtRes!DB160</f>
        <v>39285.15</v>
      </c>
      <c r="M68">
        <f>ROUND(ROUND(L68*Source!I193, 6)*1, 2)</f>
        <v>400708.53</v>
      </c>
      <c r="N68">
        <f>SmtRes!AA160</f>
        <v>748288.41</v>
      </c>
      <c r="O68">
        <f>ROUND(ROUND(L68*Source!I193, 6)*SmtRes!DA160, 2)</f>
        <v>400708.53</v>
      </c>
      <c r="P68">
        <f>SmtRes!AG160</f>
        <v>0</v>
      </c>
      <c r="Q68">
        <f>SmtRes!DC160</f>
        <v>0</v>
      </c>
      <c r="R68">
        <f>ROUND(ROUND(Q68*Source!I193, 6)*1, 2)</f>
        <v>0</v>
      </c>
      <c r="S68">
        <f>SmtRes!AC160</f>
        <v>0</v>
      </c>
      <c r="T68">
        <f>ROUND(ROUND(Q68*Source!I193, 6)*SmtRes!AK160, 2)</f>
        <v>0</v>
      </c>
      <c r="U68">
        <f>SmtRes!X160</f>
        <v>1728424367</v>
      </c>
      <c r="V68">
        <v>-819031799</v>
      </c>
      <c r="W68">
        <v>-2119873967</v>
      </c>
    </row>
    <row r="69" spans="1:23" x14ac:dyDescent="0.2">
      <c r="A69">
        <f>Source!A193</f>
        <v>17</v>
      </c>
      <c r="C69">
        <v>3</v>
      </c>
      <c r="D69">
        <v>0</v>
      </c>
      <c r="E69">
        <f>SmtRes!AV159</f>
        <v>0</v>
      </c>
      <c r="F69" t="str">
        <f>SmtRes!I159</f>
        <v>21.1-25-776</v>
      </c>
      <c r="G69" t="str">
        <f>SmtRes!K159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69" t="str">
        <f>SmtRes!O159</f>
        <v>кг</v>
      </c>
      <c r="I69">
        <f>SmtRes!Y159*Source!I193</f>
        <v>2142</v>
      </c>
      <c r="J69">
        <f>SmtRes!AO159</f>
        <v>1</v>
      </c>
      <c r="K69">
        <f>SmtRes!AE159</f>
        <v>189.61</v>
      </c>
      <c r="L69">
        <f>SmtRes!DB159</f>
        <v>39818.1</v>
      </c>
      <c r="M69">
        <f>ROUND(ROUND(L69*Source!I193, 6)*1, 2)</f>
        <v>406144.62</v>
      </c>
      <c r="N69">
        <f>SmtRes!AA159</f>
        <v>189.61</v>
      </c>
      <c r="O69">
        <f>ROUND(ROUND(L69*Source!I193, 6)*SmtRes!DA159, 2)</f>
        <v>406144.62</v>
      </c>
      <c r="P69">
        <f>SmtRes!AG159</f>
        <v>0</v>
      </c>
      <c r="Q69">
        <f>SmtRes!DC159</f>
        <v>0</v>
      </c>
      <c r="R69">
        <f>ROUND(ROUND(Q69*Source!I193, 6)*1, 2)</f>
        <v>0</v>
      </c>
      <c r="S69">
        <f>SmtRes!AC159</f>
        <v>0</v>
      </c>
      <c r="T69">
        <f>ROUND(ROUND(Q69*Source!I193, 6)*SmtRes!AK159, 2)</f>
        <v>0</v>
      </c>
      <c r="U69">
        <f>SmtRes!X159</f>
        <v>1970185138</v>
      </c>
      <c r="V69">
        <v>-1100049082</v>
      </c>
      <c r="W69">
        <v>1329569663</v>
      </c>
    </row>
    <row r="70" spans="1:23" x14ac:dyDescent="0.2">
      <c r="A70">
        <f>Source!A193</f>
        <v>17</v>
      </c>
      <c r="C70">
        <v>2</v>
      </c>
      <c r="D70">
        <v>0</v>
      </c>
      <c r="E70">
        <f>SmtRes!AV156</f>
        <v>0</v>
      </c>
      <c r="F70" t="str">
        <f>SmtRes!I156</f>
        <v>22.1-6-68</v>
      </c>
      <c r="G70" t="str">
        <f>SmtRes!K156</f>
        <v>Растворосмесители стационарные, емкость до 250 л</v>
      </c>
      <c r="H70" t="str">
        <f>SmtRes!O156</f>
        <v>маш.-ч</v>
      </c>
      <c r="I70">
        <f>SmtRes!Y156*Source!I193</f>
        <v>25.5</v>
      </c>
      <c r="J70">
        <f>SmtRes!AO156</f>
        <v>1</v>
      </c>
      <c r="K70">
        <f>SmtRes!AF156</f>
        <v>434.82</v>
      </c>
      <c r="L70">
        <f>SmtRes!DB156</f>
        <v>1087.05</v>
      </c>
      <c r="M70">
        <f>ROUND(ROUND(L70*Source!I193, 6)*1, 2)</f>
        <v>11087.91</v>
      </c>
      <c r="N70">
        <f>SmtRes!AB156</f>
        <v>434.82</v>
      </c>
      <c r="O70">
        <f>ROUND(ROUND(L70*Source!I193, 6)*SmtRes!DA156, 2)</f>
        <v>11087.91</v>
      </c>
      <c r="P70">
        <f>SmtRes!AG156</f>
        <v>386.07</v>
      </c>
      <c r="Q70">
        <f>SmtRes!DC156</f>
        <v>965.2</v>
      </c>
      <c r="R70">
        <f>ROUND(ROUND(Q70*Source!I193, 6)*1, 2)</f>
        <v>9845.0400000000009</v>
      </c>
      <c r="S70">
        <f>SmtRes!AC156</f>
        <v>386.07</v>
      </c>
      <c r="T70">
        <f>ROUND(ROUND(Q70*Source!I193, 6)*SmtRes!AK156, 2)</f>
        <v>9845.0400000000009</v>
      </c>
      <c r="U70">
        <f>SmtRes!X156</f>
        <v>-1350951557</v>
      </c>
      <c r="V70">
        <v>-146491143</v>
      </c>
      <c r="W70">
        <v>1638560972</v>
      </c>
    </row>
    <row r="71" spans="1:23" x14ac:dyDescent="0.2">
      <c r="A71">
        <f>Source!A193</f>
        <v>17</v>
      </c>
      <c r="C71">
        <v>2</v>
      </c>
      <c r="D71">
        <v>0</v>
      </c>
      <c r="E71">
        <f>SmtRes!AV155</f>
        <v>0</v>
      </c>
      <c r="F71" t="str">
        <f>SmtRes!I155</f>
        <v>22.1-17-168</v>
      </c>
      <c r="G71" t="str">
        <f>SmtRes!K155</f>
        <v>Укладчики полимерных покрытий на игровых и спортивных площадках, производительность 10-50 м2/ч</v>
      </c>
      <c r="H71" t="str">
        <f>SmtRes!O155</f>
        <v>маш.-ч</v>
      </c>
      <c r="I71">
        <f>SmtRes!Y155*Source!I193</f>
        <v>25.5</v>
      </c>
      <c r="J71">
        <f>SmtRes!AO155</f>
        <v>1</v>
      </c>
      <c r="K71">
        <f>SmtRes!AF155</f>
        <v>508.57</v>
      </c>
      <c r="L71">
        <f>SmtRes!DB155</f>
        <v>1271.45</v>
      </c>
      <c r="M71">
        <f>ROUND(ROUND(L71*Source!I193, 6)*1, 2)</f>
        <v>12968.79</v>
      </c>
      <c r="N71">
        <f>SmtRes!AB155</f>
        <v>508.57</v>
      </c>
      <c r="O71">
        <f>ROUND(ROUND(L71*Source!I193, 6)*SmtRes!DA155, 2)</f>
        <v>12968.79</v>
      </c>
      <c r="P71">
        <f>SmtRes!AG155</f>
        <v>355.5</v>
      </c>
      <c r="Q71">
        <f>SmtRes!DC155</f>
        <v>888.75</v>
      </c>
      <c r="R71">
        <f>ROUND(ROUND(Q71*Source!I193, 6)*1, 2)</f>
        <v>9065.25</v>
      </c>
      <c r="S71">
        <f>SmtRes!AC155</f>
        <v>355.5</v>
      </c>
      <c r="T71">
        <f>ROUND(ROUND(Q71*Source!I193, 6)*SmtRes!AK155, 2)</f>
        <v>9065.25</v>
      </c>
      <c r="U71">
        <f>SmtRes!X155</f>
        <v>-1506161277</v>
      </c>
      <c r="V71">
        <v>-86972044</v>
      </c>
      <c r="W71">
        <v>-665084130</v>
      </c>
    </row>
    <row r="72" spans="1:23" x14ac:dyDescent="0.2">
      <c r="A72">
        <f>Source!A197</f>
        <v>18</v>
      </c>
      <c r="B72">
        <v>197</v>
      </c>
      <c r="C72">
        <v>3</v>
      </c>
      <c r="D72">
        <f>Source!BI197</f>
        <v>4</v>
      </c>
      <c r="E72">
        <f>Source!FS197</f>
        <v>0</v>
      </c>
      <c r="F72" t="str">
        <f>Source!F197</f>
        <v>21.1-25-770</v>
      </c>
      <c r="G72" t="str">
        <f>Source!G197</f>
        <v>Крошка каучуковая гранулированная, окрашенная в массе, фракция 2-3 мм, цвет черный</v>
      </c>
      <c r="H72" t="str">
        <f>Source!H197</f>
        <v>кг</v>
      </c>
      <c r="I72">
        <f>Source!I197</f>
        <v>7496.9999999999991</v>
      </c>
      <c r="J72">
        <v>1</v>
      </c>
      <c r="K72">
        <f>Source!AC197</f>
        <v>94.68</v>
      </c>
      <c r="M72">
        <f>ROUND(K72*I72, 2)</f>
        <v>709815.96</v>
      </c>
      <c r="N72">
        <f>Source!AC197*IF(Source!BC197&lt;&gt; 0, Source!BC197, 1)</f>
        <v>94.68</v>
      </c>
      <c r="O72">
        <f>ROUND(N72*I72, 2)</f>
        <v>709815.96</v>
      </c>
      <c r="P72">
        <f>Source!AE197</f>
        <v>0</v>
      </c>
      <c r="R72">
        <f>ROUND(P72*I72, 2)</f>
        <v>0</v>
      </c>
      <c r="S72">
        <f>Source!AE197*IF(Source!BS197&lt;&gt; 0, Source!BS197, 1)</f>
        <v>0</v>
      </c>
      <c r="T72">
        <f>ROUND(S72*I72, 2)</f>
        <v>0</v>
      </c>
      <c r="U72">
        <f>Source!GF197</f>
        <v>797554472</v>
      </c>
      <c r="V72">
        <v>-557297847</v>
      </c>
      <c r="W72">
        <v>-915088026</v>
      </c>
    </row>
    <row r="73" spans="1:23" x14ac:dyDescent="0.2">
      <c r="A73">
        <f>Source!A229</f>
        <v>5</v>
      </c>
      <c r="B73">
        <v>229</v>
      </c>
      <c r="G73" t="str">
        <f>Source!G229</f>
        <v>Устройство гравийно-песчаного основания под песочный дворик 5х7</v>
      </c>
    </row>
    <row r="74" spans="1:23" x14ac:dyDescent="0.2">
      <c r="A74">
        <f>Source!A238</f>
        <v>17</v>
      </c>
      <c r="C74">
        <v>2</v>
      </c>
      <c r="D74">
        <v>0</v>
      </c>
      <c r="E74">
        <f>SmtRes!AV166</f>
        <v>0</v>
      </c>
      <c r="F74" t="str">
        <f>SmtRes!I166</f>
        <v>22.1-18-13</v>
      </c>
      <c r="G74" t="str">
        <f>SmtRes!K166</f>
        <v>Автомобили-самосвалы, грузоподъемность до 10 т</v>
      </c>
      <c r="H74" t="str">
        <f>SmtRes!O166</f>
        <v>маш.-ч</v>
      </c>
      <c r="I74">
        <f>SmtRes!Y166*Source!I238</f>
        <v>0.217</v>
      </c>
      <c r="J74">
        <f>SmtRes!AO166</f>
        <v>1</v>
      </c>
      <c r="K74">
        <f>SmtRes!AF166</f>
        <v>993.6</v>
      </c>
      <c r="L74">
        <f>SmtRes!DB166</f>
        <v>30.8</v>
      </c>
      <c r="M74">
        <f>ROUND(ROUND(L74*Source!I238, 6)*1, 2)</f>
        <v>215.6</v>
      </c>
      <c r="N74">
        <f>SmtRes!AB166</f>
        <v>993.6</v>
      </c>
      <c r="O74">
        <f>ROUND(ROUND(L74*Source!I238, 6)*SmtRes!DA166, 2)</f>
        <v>215.6</v>
      </c>
      <c r="P74">
        <f>SmtRes!AG166</f>
        <v>301.8</v>
      </c>
      <c r="Q74">
        <f>SmtRes!DC166</f>
        <v>9.36</v>
      </c>
      <c r="R74">
        <f>ROUND(ROUND(Q74*Source!I238, 6)*1, 2)</f>
        <v>65.52</v>
      </c>
      <c r="S74">
        <f>SmtRes!AC166</f>
        <v>301.8</v>
      </c>
      <c r="T74">
        <f>ROUND(ROUND(Q74*Source!I238, 6)*SmtRes!AK166, 2)</f>
        <v>65.52</v>
      </c>
      <c r="U74">
        <f>SmtRes!X166</f>
        <v>1852708047</v>
      </c>
      <c r="V74">
        <v>-1249661736</v>
      </c>
      <c r="W74">
        <v>1969287502</v>
      </c>
    </row>
    <row r="75" spans="1:23" x14ac:dyDescent="0.2">
      <c r="A75">
        <f>Source!A240</f>
        <v>17</v>
      </c>
      <c r="C75">
        <v>2</v>
      </c>
      <c r="D75">
        <v>0</v>
      </c>
      <c r="E75">
        <f>SmtRes!AV168</f>
        <v>0</v>
      </c>
      <c r="F75" t="str">
        <f>SmtRes!I168</f>
        <v>22.1-18-13</v>
      </c>
      <c r="G75" t="str">
        <f>SmtRes!K168</f>
        <v>Автомобили-самосвалы, грузоподъемность до 10 т</v>
      </c>
      <c r="H75" t="str">
        <f>SmtRes!O168</f>
        <v>маш.-ч</v>
      </c>
      <c r="I75">
        <f>SmtRes!Y168*Source!I240</f>
        <v>2.8000000000000003</v>
      </c>
      <c r="J75">
        <f>SmtRes!AO168</f>
        <v>1</v>
      </c>
      <c r="K75">
        <f>SmtRes!AF168</f>
        <v>993.6</v>
      </c>
      <c r="L75">
        <f>SmtRes!DB168</f>
        <v>397.6</v>
      </c>
      <c r="M75">
        <f>ROUND(ROUND(L75*Source!I240, 6)*1, 2)</f>
        <v>2783.2</v>
      </c>
      <c r="N75">
        <f>SmtRes!AB168</f>
        <v>993.6</v>
      </c>
      <c r="O75">
        <f>ROUND(ROUND(L75*Source!I240, 6)*SmtRes!DA168, 2)</f>
        <v>2783.2</v>
      </c>
      <c r="P75">
        <f>SmtRes!AG168</f>
        <v>301.8</v>
      </c>
      <c r="Q75">
        <f>SmtRes!DC168</f>
        <v>120.8</v>
      </c>
      <c r="R75">
        <f>ROUND(ROUND(Q75*Source!I240, 6)*1, 2)</f>
        <v>845.6</v>
      </c>
      <c r="S75">
        <f>SmtRes!AC168</f>
        <v>301.8</v>
      </c>
      <c r="T75">
        <f>ROUND(ROUND(Q75*Source!I240, 6)*SmtRes!AK168, 2)</f>
        <v>845.6</v>
      </c>
      <c r="U75">
        <f>SmtRes!X168</f>
        <v>1852708047</v>
      </c>
      <c r="V75">
        <v>-1249661736</v>
      </c>
      <c r="W75">
        <v>1969287502</v>
      </c>
    </row>
    <row r="76" spans="1:23" x14ac:dyDescent="0.2">
      <c r="A76">
        <f>Source!A242</f>
        <v>17</v>
      </c>
      <c r="B76">
        <v>242</v>
      </c>
      <c r="C76">
        <v>3</v>
      </c>
      <c r="D76">
        <f>Source!BI242</f>
        <v>4</v>
      </c>
      <c r="E76">
        <f>Source!FS242</f>
        <v>0</v>
      </c>
      <c r="F76" t="str">
        <f>Source!F242</f>
        <v>21.25-0-2</v>
      </c>
      <c r="G76" t="str">
        <f>Source!G242</f>
        <v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v>
      </c>
      <c r="H76" t="str">
        <f>Source!H242</f>
        <v>т</v>
      </c>
      <c r="I76">
        <f>Source!I242</f>
        <v>9.8000000000000007</v>
      </c>
      <c r="J76">
        <v>1</v>
      </c>
      <c r="K76">
        <f>Source!AC242</f>
        <v>153.63999999999999</v>
      </c>
      <c r="M76">
        <f>ROUND(K76*I76, 2)</f>
        <v>1505.67</v>
      </c>
      <c r="N76">
        <f>Source!AC242*IF(Source!BC242&lt;&gt; 0, Source!BC242, 1)</f>
        <v>153.63999999999999</v>
      </c>
      <c r="O76">
        <f>ROUND(N76*I76, 2)</f>
        <v>1505.67</v>
      </c>
      <c r="P76">
        <f>Source!AE242</f>
        <v>0</v>
      </c>
      <c r="R76">
        <f>ROUND(P76*I76, 2)</f>
        <v>0</v>
      </c>
      <c r="S76">
        <f>Source!AE242*IF(Source!BS242&lt;&gt; 0, Source!BS242, 1)</f>
        <v>0</v>
      </c>
      <c r="T76">
        <f>ROUND(S76*I76, 2)</f>
        <v>0</v>
      </c>
      <c r="U76">
        <f>Source!GF242</f>
        <v>1792542980</v>
      </c>
      <c r="V76">
        <v>-2131994869</v>
      </c>
      <c r="W76">
        <v>-2092487514</v>
      </c>
    </row>
    <row r="77" spans="1:23" x14ac:dyDescent="0.2">
      <c r="A77">
        <f>Source!A244</f>
        <v>17</v>
      </c>
      <c r="C77">
        <v>3</v>
      </c>
      <c r="D77">
        <v>0</v>
      </c>
      <c r="E77">
        <f>SmtRes!AV172</f>
        <v>0</v>
      </c>
      <c r="F77" t="str">
        <f>SmtRes!I172</f>
        <v>21.1-12-60</v>
      </c>
      <c r="G77" t="str">
        <f>SmtRes!K172</f>
        <v>Смеси песчано-гравийные, балласт</v>
      </c>
      <c r="H77" t="str">
        <f>SmtRes!O172</f>
        <v>м3</v>
      </c>
      <c r="I77">
        <f>SmtRes!Y172*Source!I244</f>
        <v>3.5700000000000003</v>
      </c>
      <c r="J77">
        <f>SmtRes!AO172</f>
        <v>1</v>
      </c>
      <c r="K77">
        <f>SmtRes!AE172</f>
        <v>1105</v>
      </c>
      <c r="L77">
        <f>SmtRes!DB172</f>
        <v>112710</v>
      </c>
      <c r="M77">
        <f>ROUND(ROUND(L77*Source!I244, 6)*1, 2)</f>
        <v>3944.85</v>
      </c>
      <c r="N77">
        <f>SmtRes!AA172</f>
        <v>1105</v>
      </c>
      <c r="O77">
        <f>ROUND(ROUND(L77*Source!I244, 6)*SmtRes!DA172, 2)</f>
        <v>3944.85</v>
      </c>
      <c r="P77">
        <f>SmtRes!AG172</f>
        <v>0</v>
      </c>
      <c r="Q77">
        <f>SmtRes!DC172</f>
        <v>0</v>
      </c>
      <c r="R77">
        <f>ROUND(ROUND(Q77*Source!I244, 6)*1, 2)</f>
        <v>0</v>
      </c>
      <c r="S77">
        <f>SmtRes!AC172</f>
        <v>0</v>
      </c>
      <c r="T77">
        <f>ROUND(ROUND(Q77*Source!I244, 6)*SmtRes!AK172, 2)</f>
        <v>0</v>
      </c>
      <c r="U77">
        <f>SmtRes!X172</f>
        <v>-1813501682</v>
      </c>
      <c r="V77">
        <v>-174068145</v>
      </c>
      <c r="W77">
        <v>-1464193752</v>
      </c>
    </row>
    <row r="78" spans="1:23" x14ac:dyDescent="0.2">
      <c r="A78">
        <f>Source!A244</f>
        <v>17</v>
      </c>
      <c r="C78">
        <v>2</v>
      </c>
      <c r="D78">
        <v>0</v>
      </c>
      <c r="E78">
        <f>SmtRes!AV171</f>
        <v>0</v>
      </c>
      <c r="F78" t="str">
        <f>SmtRes!I171</f>
        <v>22.1-5-48</v>
      </c>
      <c r="G78" t="str">
        <f>SmtRes!K171</f>
        <v>Автогрейдеры, мощность 99-147 кВт (130-200 л.с.)</v>
      </c>
      <c r="H78" t="str">
        <f>SmtRes!O171</f>
        <v>маш.-ч</v>
      </c>
      <c r="I78">
        <f>SmtRes!Y171*Source!I244</f>
        <v>3.6400000000000002E-2</v>
      </c>
      <c r="J78">
        <f>SmtRes!AO171</f>
        <v>1</v>
      </c>
      <c r="K78">
        <f>SmtRes!AF171</f>
        <v>1364.77</v>
      </c>
      <c r="L78">
        <f>SmtRes!DB171</f>
        <v>1419.36</v>
      </c>
      <c r="M78">
        <f>ROUND(ROUND(L78*Source!I244, 6)*1, 2)</f>
        <v>49.68</v>
      </c>
      <c r="N78">
        <f>SmtRes!AB171</f>
        <v>1364.77</v>
      </c>
      <c r="O78">
        <f>ROUND(ROUND(L78*Source!I244, 6)*SmtRes!DA171, 2)</f>
        <v>49.68</v>
      </c>
      <c r="P78">
        <f>SmtRes!AG171</f>
        <v>610.30999999999995</v>
      </c>
      <c r="Q78">
        <f>SmtRes!DC171</f>
        <v>634.72</v>
      </c>
      <c r="R78">
        <f>ROUND(ROUND(Q78*Source!I244, 6)*1, 2)</f>
        <v>22.22</v>
      </c>
      <c r="S78">
        <f>SmtRes!AC171</f>
        <v>610.30999999999995</v>
      </c>
      <c r="T78">
        <f>ROUND(ROUND(Q78*Source!I244, 6)*SmtRes!AK171, 2)</f>
        <v>22.22</v>
      </c>
      <c r="U78">
        <f>SmtRes!X171</f>
        <v>-282859921</v>
      </c>
      <c r="V78">
        <v>1259641517</v>
      </c>
      <c r="W78">
        <v>1468415688</v>
      </c>
    </row>
    <row r="79" spans="1:23" x14ac:dyDescent="0.2">
      <c r="A79">
        <f>Source!A246</f>
        <v>17</v>
      </c>
      <c r="C79">
        <v>3</v>
      </c>
      <c r="D79">
        <v>0</v>
      </c>
      <c r="E79">
        <f>SmtRes!AV188</f>
        <v>0</v>
      </c>
      <c r="F79" t="str">
        <f>SmtRes!I188</f>
        <v>21.1-25-13</v>
      </c>
      <c r="G79" t="str">
        <f>SmtRes!K188</f>
        <v>Вода</v>
      </c>
      <c r="H79" t="str">
        <f>SmtRes!O188</f>
        <v>м3</v>
      </c>
      <c r="I79">
        <f>SmtRes!Y188*Source!I246</f>
        <v>0.17500000000000002</v>
      </c>
      <c r="J79">
        <f>SmtRes!AO188</f>
        <v>1</v>
      </c>
      <c r="K79">
        <f>SmtRes!AE188</f>
        <v>33.729999999999997</v>
      </c>
      <c r="L79">
        <f>SmtRes!DB188</f>
        <v>168.65</v>
      </c>
      <c r="M79">
        <f>ROUND(ROUND(L79*Source!I246, 6)*1, 2)</f>
        <v>5.9</v>
      </c>
      <c r="N79">
        <f>SmtRes!AA188</f>
        <v>33.729999999999997</v>
      </c>
      <c r="O79">
        <f>ROUND(ROUND(L79*Source!I246, 6)*SmtRes!DA188, 2)</f>
        <v>5.9</v>
      </c>
      <c r="P79">
        <f>SmtRes!AG188</f>
        <v>0</v>
      </c>
      <c r="Q79">
        <f>SmtRes!DC188</f>
        <v>0</v>
      </c>
      <c r="R79">
        <f>ROUND(ROUND(Q79*Source!I246, 6)*1, 2)</f>
        <v>0</v>
      </c>
      <c r="S79">
        <f>SmtRes!AC188</f>
        <v>0</v>
      </c>
      <c r="T79">
        <f>ROUND(ROUND(Q79*Source!I246, 6)*SmtRes!AK188, 2)</f>
        <v>0</v>
      </c>
      <c r="U79">
        <f>SmtRes!X188</f>
        <v>924487879</v>
      </c>
      <c r="V79">
        <v>254213091</v>
      </c>
      <c r="W79">
        <v>-1708570559</v>
      </c>
    </row>
    <row r="80" spans="1:23" x14ac:dyDescent="0.2">
      <c r="A80">
        <f>Source!A246</f>
        <v>17</v>
      </c>
      <c r="C80">
        <v>3</v>
      </c>
      <c r="D80">
        <v>0</v>
      </c>
      <c r="E80">
        <f>SmtRes!AV187</f>
        <v>0</v>
      </c>
      <c r="F80" t="str">
        <f>SmtRes!I187</f>
        <v>21.1-12-10</v>
      </c>
      <c r="G80" t="str">
        <f>SmtRes!K187</f>
        <v>Песок для дорожных работ, рядовой</v>
      </c>
      <c r="H80" t="str">
        <f>SmtRes!O187</f>
        <v>м3</v>
      </c>
      <c r="I80">
        <f>SmtRes!Y187*Source!I246</f>
        <v>3.8500000000000005</v>
      </c>
      <c r="J80">
        <f>SmtRes!AO187</f>
        <v>1</v>
      </c>
      <c r="K80">
        <f>SmtRes!AE187</f>
        <v>590.78</v>
      </c>
      <c r="L80">
        <f>SmtRes!DB187</f>
        <v>64985.8</v>
      </c>
      <c r="M80">
        <f>ROUND(ROUND(L80*Source!I246, 6)*1, 2)</f>
        <v>2274.5</v>
      </c>
      <c r="N80">
        <f>SmtRes!AA187</f>
        <v>590.78</v>
      </c>
      <c r="O80">
        <f>ROUND(ROUND(L80*Source!I246, 6)*SmtRes!DA187, 2)</f>
        <v>2274.5</v>
      </c>
      <c r="P80">
        <f>SmtRes!AG187</f>
        <v>0</v>
      </c>
      <c r="Q80">
        <f>SmtRes!DC187</f>
        <v>0</v>
      </c>
      <c r="R80">
        <f>ROUND(ROUND(Q80*Source!I246, 6)*1, 2)</f>
        <v>0</v>
      </c>
      <c r="S80">
        <f>SmtRes!AC187</f>
        <v>0</v>
      </c>
      <c r="T80">
        <f>ROUND(ROUND(Q80*Source!I246, 6)*SmtRes!AK187, 2)</f>
        <v>0</v>
      </c>
      <c r="U80">
        <f>SmtRes!X187</f>
        <v>-284110059</v>
      </c>
      <c r="V80">
        <v>599229460</v>
      </c>
      <c r="W80">
        <v>1939009599</v>
      </c>
    </row>
    <row r="81" spans="1:23" x14ac:dyDescent="0.2">
      <c r="A81">
        <f>Source!A246</f>
        <v>17</v>
      </c>
      <c r="C81">
        <v>2</v>
      </c>
      <c r="D81">
        <v>0</v>
      </c>
      <c r="E81">
        <f>SmtRes!AV186</f>
        <v>0</v>
      </c>
      <c r="F81" t="str">
        <f>SmtRes!I186</f>
        <v>22.1-5-7</v>
      </c>
      <c r="G81" t="str">
        <f>SmtRes!K186</f>
        <v>Катки дорожные самоходные на пневмоколесном ходу, масса до 16 т</v>
      </c>
      <c r="H81" t="str">
        <f>SmtRes!O186</f>
        <v>маш.-ч</v>
      </c>
      <c r="I81">
        <f>SmtRes!Y186*Source!I246</f>
        <v>2.2750000000000003E-2</v>
      </c>
      <c r="J81">
        <f>SmtRes!AO186</f>
        <v>1</v>
      </c>
      <c r="K81">
        <f>SmtRes!AF186</f>
        <v>1179.56</v>
      </c>
      <c r="L81">
        <f>SmtRes!DB186</f>
        <v>766.71</v>
      </c>
      <c r="M81">
        <f>ROUND(ROUND(L81*Source!I246, 6)*1, 2)</f>
        <v>26.83</v>
      </c>
      <c r="N81">
        <f>SmtRes!AB186</f>
        <v>1179.56</v>
      </c>
      <c r="O81">
        <f>ROUND(ROUND(L81*Source!I246, 6)*SmtRes!DA186, 2)</f>
        <v>26.83</v>
      </c>
      <c r="P81">
        <f>SmtRes!AG186</f>
        <v>439.28</v>
      </c>
      <c r="Q81">
        <f>SmtRes!DC186</f>
        <v>285.52999999999997</v>
      </c>
      <c r="R81">
        <f>ROUND(ROUND(Q81*Source!I246, 6)*1, 2)</f>
        <v>9.99</v>
      </c>
      <c r="S81">
        <f>SmtRes!AC186</f>
        <v>439.28</v>
      </c>
      <c r="T81">
        <f>ROUND(ROUND(Q81*Source!I246, 6)*SmtRes!AK186, 2)</f>
        <v>9.99</v>
      </c>
      <c r="U81">
        <f>SmtRes!X186</f>
        <v>-1880632103</v>
      </c>
      <c r="V81">
        <v>-1506682683</v>
      </c>
      <c r="W81">
        <v>-530052928</v>
      </c>
    </row>
    <row r="82" spans="1:23" x14ac:dyDescent="0.2">
      <c r="A82">
        <f>Source!A246</f>
        <v>17</v>
      </c>
      <c r="C82">
        <v>2</v>
      </c>
      <c r="D82">
        <v>0</v>
      </c>
      <c r="E82">
        <f>SmtRes!AV185</f>
        <v>0</v>
      </c>
      <c r="F82" t="str">
        <f>SmtRes!I185</f>
        <v>22.1-5-48</v>
      </c>
      <c r="G82" t="str">
        <f>SmtRes!K185</f>
        <v>Автогрейдеры, мощность 99-147 кВт (130-200 л.с.)</v>
      </c>
      <c r="H82" t="str">
        <f>SmtRes!O185</f>
        <v>маш.-ч</v>
      </c>
      <c r="I82">
        <f>SmtRes!Y185*Source!I246</f>
        <v>6.7900000000000002E-2</v>
      </c>
      <c r="J82">
        <f>SmtRes!AO185</f>
        <v>1</v>
      </c>
      <c r="K82">
        <f>SmtRes!AF185</f>
        <v>1364.77</v>
      </c>
      <c r="L82">
        <f>SmtRes!DB185</f>
        <v>2647.65</v>
      </c>
      <c r="M82">
        <f>ROUND(ROUND(L82*Source!I246, 6)*1, 2)</f>
        <v>92.67</v>
      </c>
      <c r="N82">
        <f>SmtRes!AB185</f>
        <v>1364.77</v>
      </c>
      <c r="O82">
        <f>ROUND(ROUND(L82*Source!I246, 6)*SmtRes!DA185, 2)</f>
        <v>92.67</v>
      </c>
      <c r="P82">
        <f>SmtRes!AG185</f>
        <v>610.30999999999995</v>
      </c>
      <c r="Q82">
        <f>SmtRes!DC185</f>
        <v>1184</v>
      </c>
      <c r="R82">
        <f>ROUND(ROUND(Q82*Source!I246, 6)*1, 2)</f>
        <v>41.44</v>
      </c>
      <c r="S82">
        <f>SmtRes!AC185</f>
        <v>610.30999999999995</v>
      </c>
      <c r="T82">
        <f>ROUND(ROUND(Q82*Source!I246, 6)*SmtRes!AK185, 2)</f>
        <v>41.44</v>
      </c>
      <c r="U82">
        <f>SmtRes!X185</f>
        <v>-282859921</v>
      </c>
      <c r="V82">
        <v>1259641517</v>
      </c>
      <c r="W82">
        <v>1468415688</v>
      </c>
    </row>
    <row r="83" spans="1:23" x14ac:dyDescent="0.2">
      <c r="A83">
        <f>Source!A246</f>
        <v>17</v>
      </c>
      <c r="C83">
        <v>2</v>
      </c>
      <c r="D83">
        <v>0</v>
      </c>
      <c r="E83">
        <f>SmtRes!AV184</f>
        <v>0</v>
      </c>
      <c r="F83" t="str">
        <f>SmtRes!I184</f>
        <v>22.1-5-18</v>
      </c>
      <c r="G83" t="str">
        <f>SmtRes!K184</f>
        <v>Поливомоечные машины, емкость цистерны более 5000 л</v>
      </c>
      <c r="H83" t="str">
        <f>SmtRes!O184</f>
        <v>маш.-ч</v>
      </c>
      <c r="I83">
        <f>SmtRes!Y184*Source!I246</f>
        <v>2.8350000000000004E-2</v>
      </c>
      <c r="J83">
        <f>SmtRes!AO184</f>
        <v>1</v>
      </c>
      <c r="K83">
        <f>SmtRes!AF184</f>
        <v>1942.21</v>
      </c>
      <c r="L83">
        <f>SmtRes!DB184</f>
        <v>1573.19</v>
      </c>
      <c r="M83">
        <f>ROUND(ROUND(L83*Source!I246, 6)*1, 2)</f>
        <v>55.06</v>
      </c>
      <c r="N83">
        <f>SmtRes!AB184</f>
        <v>1942.21</v>
      </c>
      <c r="O83">
        <f>ROUND(ROUND(L83*Source!I246, 6)*SmtRes!DA184, 2)</f>
        <v>55.06</v>
      </c>
      <c r="P83">
        <f>SmtRes!AG184</f>
        <v>436.39</v>
      </c>
      <c r="Q83">
        <f>SmtRes!DC184</f>
        <v>353.48</v>
      </c>
      <c r="R83">
        <f>ROUND(ROUND(Q83*Source!I246, 6)*1, 2)</f>
        <v>12.37</v>
      </c>
      <c r="S83">
        <f>SmtRes!AC184</f>
        <v>436.39</v>
      </c>
      <c r="T83">
        <f>ROUND(ROUND(Q83*Source!I246, 6)*SmtRes!AK184, 2)</f>
        <v>12.37</v>
      </c>
      <c r="U83">
        <f>SmtRes!X184</f>
        <v>-95869070</v>
      </c>
      <c r="V83">
        <v>-1438151622</v>
      </c>
      <c r="W83">
        <v>1302941667</v>
      </c>
    </row>
    <row r="84" spans="1:23" x14ac:dyDescent="0.2">
      <c r="A84">
        <f>Source!A246</f>
        <v>17</v>
      </c>
      <c r="C84">
        <v>2</v>
      </c>
      <c r="D84">
        <v>0</v>
      </c>
      <c r="E84">
        <f>SmtRes!AV183</f>
        <v>0</v>
      </c>
      <c r="F84" t="str">
        <f>SmtRes!I183</f>
        <v>22.1-5-15</v>
      </c>
      <c r="G84" t="str">
        <f>SmtRes!K183</f>
        <v>Катки прицепные пневмоколесные, масса до 50 т</v>
      </c>
      <c r="H84" t="str">
        <f>SmtRes!O183</f>
        <v>маш.-ч</v>
      </c>
      <c r="I84">
        <f>SmtRes!Y183*Source!I246</f>
        <v>7.2800000000000004E-2</v>
      </c>
      <c r="J84">
        <f>SmtRes!AO183</f>
        <v>1</v>
      </c>
      <c r="K84">
        <f>SmtRes!AF183</f>
        <v>416.25</v>
      </c>
      <c r="L84">
        <f>SmtRes!DB183</f>
        <v>865.8</v>
      </c>
      <c r="M84">
        <f>ROUND(ROUND(L84*Source!I246, 6)*1, 2)</f>
        <v>30.3</v>
      </c>
      <c r="N84">
        <f>SmtRes!AB183</f>
        <v>416.25</v>
      </c>
      <c r="O84">
        <f>ROUND(ROUND(L84*Source!I246, 6)*SmtRes!DA183, 2)</f>
        <v>30.3</v>
      </c>
      <c r="P84">
        <f>SmtRes!AG183</f>
        <v>204.9</v>
      </c>
      <c r="Q84">
        <f>SmtRes!DC183</f>
        <v>426.19</v>
      </c>
      <c r="R84">
        <f>ROUND(ROUND(Q84*Source!I246, 6)*1, 2)</f>
        <v>14.92</v>
      </c>
      <c r="S84">
        <f>SmtRes!AC183</f>
        <v>204.9</v>
      </c>
      <c r="T84">
        <f>ROUND(ROUND(Q84*Source!I246, 6)*SmtRes!AK183, 2)</f>
        <v>14.92</v>
      </c>
      <c r="U84">
        <f>SmtRes!X183</f>
        <v>-1025534576</v>
      </c>
      <c r="V84">
        <v>1773828503</v>
      </c>
      <c r="W84">
        <v>-1284584054</v>
      </c>
    </row>
    <row r="85" spans="1:23" x14ac:dyDescent="0.2">
      <c r="A85">
        <f>Source!A246</f>
        <v>17</v>
      </c>
      <c r="C85">
        <v>2</v>
      </c>
      <c r="D85">
        <v>0</v>
      </c>
      <c r="E85">
        <f>SmtRes!AV182</f>
        <v>0</v>
      </c>
      <c r="F85" t="str">
        <f>SmtRes!I182</f>
        <v>22.1-2-1</v>
      </c>
      <c r="G85" t="str">
        <f>SmtRes!K182</f>
        <v>Тракторы на гусеничном ходу, мощность до 60 (81) кВт (л.с.)</v>
      </c>
      <c r="H85" t="str">
        <f>SmtRes!O182</f>
        <v>маш.-ч</v>
      </c>
      <c r="I85">
        <f>SmtRes!Y182*Source!I246</f>
        <v>7.2800000000000004E-2</v>
      </c>
      <c r="J85">
        <f>SmtRes!AO182</f>
        <v>1</v>
      </c>
      <c r="K85">
        <f>SmtRes!AF182</f>
        <v>1159.46</v>
      </c>
      <c r="L85">
        <f>SmtRes!DB182</f>
        <v>2411.6799999999998</v>
      </c>
      <c r="M85">
        <f>ROUND(ROUND(L85*Source!I246, 6)*1, 2)</f>
        <v>84.41</v>
      </c>
      <c r="N85">
        <f>SmtRes!AB182</f>
        <v>1159.46</v>
      </c>
      <c r="O85">
        <f>ROUND(ROUND(L85*Source!I246, 6)*SmtRes!DA182, 2)</f>
        <v>84.41</v>
      </c>
      <c r="P85">
        <f>SmtRes!AG182</f>
        <v>525.74</v>
      </c>
      <c r="Q85">
        <f>SmtRes!DC182</f>
        <v>1093.54</v>
      </c>
      <c r="R85">
        <f>ROUND(ROUND(Q85*Source!I246, 6)*1, 2)</f>
        <v>38.270000000000003</v>
      </c>
      <c r="S85">
        <f>SmtRes!AC182</f>
        <v>525.74</v>
      </c>
      <c r="T85">
        <f>ROUND(ROUND(Q85*Source!I246, 6)*SmtRes!AK182, 2)</f>
        <v>38.270000000000003</v>
      </c>
      <c r="U85">
        <f>SmtRes!X182</f>
        <v>-806024906</v>
      </c>
      <c r="V85">
        <v>-942229674</v>
      </c>
      <c r="W85">
        <v>2083436654</v>
      </c>
    </row>
    <row r="86" spans="1:23" x14ac:dyDescent="0.2">
      <c r="A86">
        <f>Source!A278</f>
        <v>5</v>
      </c>
      <c r="B86">
        <v>278</v>
      </c>
      <c r="G86" t="str">
        <f>Source!G278</f>
        <v>Установка бортового камня дорожного</v>
      </c>
    </row>
    <row r="87" spans="1:23" x14ac:dyDescent="0.2">
      <c r="A87">
        <f>Source!A283</f>
        <v>17</v>
      </c>
      <c r="C87">
        <v>3</v>
      </c>
      <c r="D87">
        <v>0</v>
      </c>
      <c r="E87">
        <f>SmtRes!AV195</f>
        <v>0</v>
      </c>
      <c r="F87" t="str">
        <f>SmtRes!I195</f>
        <v>21.3-2-15</v>
      </c>
      <c r="G87" t="str">
        <f>SmtRes!K195</f>
        <v>Растворы цементные, марка 100</v>
      </c>
      <c r="H87" t="str">
        <f>SmtRes!O195</f>
        <v>м3</v>
      </c>
      <c r="I87">
        <f>SmtRes!Y195*Source!I283</f>
        <v>0.1074</v>
      </c>
      <c r="J87">
        <f>SmtRes!AO195</f>
        <v>1</v>
      </c>
      <c r="K87">
        <f>SmtRes!AE195</f>
        <v>3003.56</v>
      </c>
      <c r="L87">
        <f>SmtRes!DB195</f>
        <v>180.21</v>
      </c>
      <c r="M87">
        <f>ROUND(ROUND(L87*Source!I283, 6)*1, 2)</f>
        <v>322.58</v>
      </c>
      <c r="N87">
        <f>SmtRes!AA195</f>
        <v>3003.56</v>
      </c>
      <c r="O87">
        <f>ROUND(ROUND(L87*Source!I283, 6)*SmtRes!DA195, 2)</f>
        <v>322.58</v>
      </c>
      <c r="P87">
        <f>SmtRes!AG195</f>
        <v>0</v>
      </c>
      <c r="Q87">
        <f>SmtRes!DC195</f>
        <v>0</v>
      </c>
      <c r="R87">
        <f>ROUND(ROUND(Q87*Source!I283, 6)*1, 2)</f>
        <v>0</v>
      </c>
      <c r="S87">
        <f>SmtRes!AC195</f>
        <v>0</v>
      </c>
      <c r="T87">
        <f>ROUND(ROUND(Q87*Source!I283, 6)*SmtRes!AK195, 2)</f>
        <v>0</v>
      </c>
      <c r="U87">
        <f>SmtRes!X195</f>
        <v>1273343709</v>
      </c>
      <c r="V87">
        <v>-2095150757</v>
      </c>
      <c r="W87">
        <v>2073643585</v>
      </c>
    </row>
    <row r="88" spans="1:23" x14ac:dyDescent="0.2">
      <c r="A88">
        <f>Source!A283</f>
        <v>17</v>
      </c>
      <c r="C88">
        <v>3</v>
      </c>
      <c r="D88">
        <v>0</v>
      </c>
      <c r="E88">
        <f>SmtRes!AV194</f>
        <v>0</v>
      </c>
      <c r="F88" t="str">
        <f>SmtRes!I194</f>
        <v>21.3-1-69</v>
      </c>
      <c r="G88" t="str">
        <f>SmtRes!K194</f>
        <v>Смеси бетонные, БСГ, тяжелого бетона на гранитном щебне, класс прочности: В15 (М200); П3, фракция 5-20, F50-100, W0-2</v>
      </c>
      <c r="H88" t="str">
        <f>SmtRes!O194</f>
        <v>м3</v>
      </c>
      <c r="I88">
        <f>SmtRes!Y194*Source!I283</f>
        <v>10.561000000000002</v>
      </c>
      <c r="J88">
        <f>SmtRes!AO194</f>
        <v>1</v>
      </c>
      <c r="K88">
        <f>SmtRes!AE194</f>
        <v>3869.68</v>
      </c>
      <c r="L88">
        <f>SmtRes!DB194</f>
        <v>22831.11</v>
      </c>
      <c r="M88">
        <f>ROUND(ROUND(L88*Source!I283, 6)*1, 2)</f>
        <v>40867.69</v>
      </c>
      <c r="N88">
        <f>SmtRes!AA194</f>
        <v>3869.68</v>
      </c>
      <c r="O88">
        <f>ROUND(ROUND(L88*Source!I283, 6)*SmtRes!DA194, 2)</f>
        <v>40867.69</v>
      </c>
      <c r="P88">
        <f>SmtRes!AG194</f>
        <v>0</v>
      </c>
      <c r="Q88">
        <f>SmtRes!DC194</f>
        <v>0</v>
      </c>
      <c r="R88">
        <f>ROUND(ROUND(Q88*Source!I283, 6)*1, 2)</f>
        <v>0</v>
      </c>
      <c r="S88">
        <f>SmtRes!AC194</f>
        <v>0</v>
      </c>
      <c r="T88">
        <f>ROUND(ROUND(Q88*Source!I283, 6)*SmtRes!AK194, 2)</f>
        <v>0</v>
      </c>
      <c r="U88">
        <f>SmtRes!X194</f>
        <v>1637047911</v>
      </c>
      <c r="V88">
        <v>904341613</v>
      </c>
      <c r="W88">
        <v>-1008274959</v>
      </c>
    </row>
    <row r="89" spans="1:23" x14ac:dyDescent="0.2">
      <c r="A89">
        <f>Source!A347</f>
        <v>4</v>
      </c>
      <c r="B89">
        <v>347</v>
      </c>
      <c r="G89" t="str">
        <f>Source!G347</f>
        <v>Установка газонного ограждения</v>
      </c>
    </row>
    <row r="90" spans="1:23" x14ac:dyDescent="0.2">
      <c r="A90">
        <f>Source!A352</f>
        <v>17</v>
      </c>
      <c r="C90">
        <v>3</v>
      </c>
      <c r="D90">
        <v>0</v>
      </c>
      <c r="E90">
        <f>SmtRes!AV206</f>
        <v>0</v>
      </c>
      <c r="F90" t="str">
        <f>SmtRes!I206</f>
        <v>21.7-9-6</v>
      </c>
      <c r="G90" t="str">
        <f>SmtRes!K206</f>
        <v>Столбик для ограды газонной из трубы профильной 40х40 мм, высота 1000мм</v>
      </c>
      <c r="H90" t="str">
        <f>SmtRes!O206</f>
        <v>шт.</v>
      </c>
      <c r="I90">
        <f>SmtRes!Y206*Source!I352</f>
        <v>81</v>
      </c>
      <c r="J90">
        <f>SmtRes!AO206</f>
        <v>1</v>
      </c>
      <c r="K90">
        <f>SmtRes!AE206</f>
        <v>203.58</v>
      </c>
      <c r="L90">
        <f>SmtRes!DB206</f>
        <v>2035.8</v>
      </c>
      <c r="M90">
        <f>ROUND(ROUND(L90*Source!I352, 6)*1, 2)</f>
        <v>16489.98</v>
      </c>
      <c r="N90">
        <f>SmtRes!AA206</f>
        <v>203.58</v>
      </c>
      <c r="O90">
        <f>ROUND(ROUND(L90*Source!I352, 6)*SmtRes!DA206, 2)</f>
        <v>16489.98</v>
      </c>
      <c r="P90">
        <f>SmtRes!AG206</f>
        <v>0</v>
      </c>
      <c r="Q90">
        <f>SmtRes!DC206</f>
        <v>0</v>
      </c>
      <c r="R90">
        <f>ROUND(ROUND(Q90*Source!I352, 6)*1, 2)</f>
        <v>0</v>
      </c>
      <c r="S90">
        <f>SmtRes!AC206</f>
        <v>0</v>
      </c>
      <c r="T90">
        <f>ROUND(ROUND(Q90*Source!I352, 6)*SmtRes!AK206, 2)</f>
        <v>0</v>
      </c>
      <c r="U90">
        <f>SmtRes!X206</f>
        <v>606216126</v>
      </c>
      <c r="V90">
        <v>-900925456</v>
      </c>
      <c r="W90">
        <v>-1357651020</v>
      </c>
    </row>
    <row r="91" spans="1:23" x14ac:dyDescent="0.2">
      <c r="A91">
        <f>Source!A352</f>
        <v>17</v>
      </c>
      <c r="C91">
        <v>3</v>
      </c>
      <c r="D91">
        <v>0</v>
      </c>
      <c r="E91">
        <f>SmtRes!AV205</f>
        <v>0</v>
      </c>
      <c r="F91" t="str">
        <f>SmtRes!I205</f>
        <v>21.1-25-13</v>
      </c>
      <c r="G91" t="str">
        <f>SmtRes!K205</f>
        <v>Вода</v>
      </c>
      <c r="H91" t="str">
        <f>SmtRes!O205</f>
        <v>м3</v>
      </c>
      <c r="I91">
        <f>SmtRes!Y205*Source!I352</f>
        <v>0.62369999999999992</v>
      </c>
      <c r="J91">
        <f>SmtRes!AO205</f>
        <v>1</v>
      </c>
      <c r="K91">
        <f>SmtRes!AE205</f>
        <v>33.729999999999997</v>
      </c>
      <c r="L91">
        <f>SmtRes!DB205</f>
        <v>2.6</v>
      </c>
      <c r="M91">
        <f>ROUND(ROUND(L91*Source!I352, 6)*1, 2)</f>
        <v>21.06</v>
      </c>
      <c r="N91">
        <f>SmtRes!AA205</f>
        <v>33.729999999999997</v>
      </c>
      <c r="O91">
        <f>ROUND(ROUND(L91*Source!I352, 6)*SmtRes!DA205, 2)</f>
        <v>21.06</v>
      </c>
      <c r="P91">
        <f>SmtRes!AG205</f>
        <v>0</v>
      </c>
      <c r="Q91">
        <f>SmtRes!DC205</f>
        <v>0</v>
      </c>
      <c r="R91">
        <f>ROUND(ROUND(Q91*Source!I352, 6)*1, 2)</f>
        <v>0</v>
      </c>
      <c r="S91">
        <f>SmtRes!AC205</f>
        <v>0</v>
      </c>
      <c r="T91">
        <f>ROUND(ROUND(Q91*Source!I352, 6)*SmtRes!AK205, 2)</f>
        <v>0</v>
      </c>
      <c r="U91">
        <f>SmtRes!X205</f>
        <v>924487879</v>
      </c>
      <c r="V91">
        <v>254213091</v>
      </c>
      <c r="W91">
        <v>-1708570559</v>
      </c>
    </row>
    <row r="92" spans="1:23" x14ac:dyDescent="0.2">
      <c r="A92">
        <f>Source!A352</f>
        <v>17</v>
      </c>
      <c r="C92">
        <v>3</v>
      </c>
      <c r="D92">
        <v>0</v>
      </c>
      <c r="E92">
        <f>SmtRes!AV204</f>
        <v>0</v>
      </c>
      <c r="F92" t="str">
        <f>SmtRes!I204</f>
        <v>21.1-2-13</v>
      </c>
      <c r="G92" t="str">
        <f>SmtRes!K204</f>
        <v>Цемент общестроительный, портландцемент общего назначения, марка 400</v>
      </c>
      <c r="H92" t="str">
        <f>SmtRes!O204</f>
        <v>т</v>
      </c>
      <c r="I92">
        <f>SmtRes!Y204*Source!I352</f>
        <v>0.86669999999999991</v>
      </c>
      <c r="J92">
        <f>SmtRes!AO204</f>
        <v>1</v>
      </c>
      <c r="K92">
        <f>SmtRes!AE204</f>
        <v>4207.5</v>
      </c>
      <c r="L92">
        <f>SmtRes!DB204</f>
        <v>450.2</v>
      </c>
      <c r="M92">
        <f>ROUND(ROUND(L92*Source!I352, 6)*1, 2)</f>
        <v>3646.62</v>
      </c>
      <c r="N92">
        <f>SmtRes!AA204</f>
        <v>4207.5</v>
      </c>
      <c r="O92">
        <f>ROUND(ROUND(L92*Source!I352, 6)*SmtRes!DA204, 2)</f>
        <v>3646.62</v>
      </c>
      <c r="P92">
        <f>SmtRes!AG204</f>
        <v>0</v>
      </c>
      <c r="Q92">
        <f>SmtRes!DC204</f>
        <v>0</v>
      </c>
      <c r="R92">
        <f>ROUND(ROUND(Q92*Source!I352, 6)*1, 2)</f>
        <v>0</v>
      </c>
      <c r="S92">
        <f>SmtRes!AC204</f>
        <v>0</v>
      </c>
      <c r="T92">
        <f>ROUND(ROUND(Q92*Source!I352, 6)*SmtRes!AK204, 2)</f>
        <v>0</v>
      </c>
      <c r="U92">
        <f>SmtRes!X204</f>
        <v>785873545</v>
      </c>
      <c r="V92">
        <v>1318349084</v>
      </c>
      <c r="W92">
        <v>-1721542083</v>
      </c>
    </row>
    <row r="93" spans="1:23" x14ac:dyDescent="0.2">
      <c r="A93">
        <f>Source!A352</f>
        <v>17</v>
      </c>
      <c r="C93">
        <v>3</v>
      </c>
      <c r="D93">
        <v>0</v>
      </c>
      <c r="E93">
        <f>SmtRes!AV203</f>
        <v>0</v>
      </c>
      <c r="F93" t="str">
        <f>SmtRes!I203</f>
        <v>21.1-12-11</v>
      </c>
      <c r="G93" t="str">
        <f>SmtRes!K203</f>
        <v>Песок для строительных работ, рядовой</v>
      </c>
      <c r="H93" t="str">
        <f>SmtRes!O203</f>
        <v>м3</v>
      </c>
      <c r="I93">
        <f>SmtRes!Y203*Source!I352</f>
        <v>2.4218999999999999</v>
      </c>
      <c r="J93">
        <f>SmtRes!AO203</f>
        <v>1</v>
      </c>
      <c r="K93">
        <f>SmtRes!AE203</f>
        <v>590.78</v>
      </c>
      <c r="L93">
        <f>SmtRes!DB203</f>
        <v>176.64</v>
      </c>
      <c r="M93">
        <f>ROUND(ROUND(L93*Source!I352, 6)*1, 2)</f>
        <v>1430.78</v>
      </c>
      <c r="N93">
        <f>SmtRes!AA203</f>
        <v>590.78</v>
      </c>
      <c r="O93">
        <f>ROUND(ROUND(L93*Source!I352, 6)*SmtRes!DA203, 2)</f>
        <v>1430.78</v>
      </c>
      <c r="P93">
        <f>SmtRes!AG203</f>
        <v>0</v>
      </c>
      <c r="Q93">
        <f>SmtRes!DC203</f>
        <v>0</v>
      </c>
      <c r="R93">
        <f>ROUND(ROUND(Q93*Source!I352, 6)*1, 2)</f>
        <v>0</v>
      </c>
      <c r="S93">
        <f>SmtRes!AC203</f>
        <v>0</v>
      </c>
      <c r="T93">
        <f>ROUND(ROUND(Q93*Source!I352, 6)*SmtRes!AK203, 2)</f>
        <v>0</v>
      </c>
      <c r="U93">
        <f>SmtRes!X203</f>
        <v>-1105380202</v>
      </c>
      <c r="V93">
        <v>-941256357</v>
      </c>
      <c r="W93">
        <v>-1982200325</v>
      </c>
    </row>
    <row r="94" spans="1:23" x14ac:dyDescent="0.2">
      <c r="A94">
        <f>Source!A354</f>
        <v>17</v>
      </c>
      <c r="C94">
        <v>3</v>
      </c>
      <c r="D94">
        <v>0</v>
      </c>
      <c r="E94">
        <f>SmtRes!AV216</f>
        <v>0</v>
      </c>
      <c r="F94" t="str">
        <f>SmtRes!I216</f>
        <v>21.7-9-1</v>
      </c>
      <c r="G94" t="str">
        <f>SmtRes!K216</f>
        <v>Ограждение газонное из металлической профильной трубы 20х20х1,5мм</v>
      </c>
      <c r="H94" t="str">
        <f>SmtRes!O216</f>
        <v>м2</v>
      </c>
      <c r="I94">
        <f>SmtRes!Y216*Source!I354</f>
        <v>80</v>
      </c>
      <c r="J94">
        <f>SmtRes!AO216</f>
        <v>1</v>
      </c>
      <c r="K94">
        <f>SmtRes!AE216</f>
        <v>930.69</v>
      </c>
      <c r="L94">
        <f>SmtRes!DB216</f>
        <v>930.69</v>
      </c>
      <c r="M94">
        <f>ROUND(ROUND(L94*Source!I354, 6)*1, 2)</f>
        <v>74455.199999999997</v>
      </c>
      <c r="N94">
        <f>SmtRes!AA216</f>
        <v>930.69</v>
      </c>
      <c r="O94">
        <f>ROUND(ROUND(L94*Source!I354, 6)*SmtRes!DA216, 2)</f>
        <v>74455.199999999997</v>
      </c>
      <c r="P94">
        <f>SmtRes!AG216</f>
        <v>0</v>
      </c>
      <c r="Q94">
        <f>SmtRes!DC216</f>
        <v>0</v>
      </c>
      <c r="R94">
        <f>ROUND(ROUND(Q94*Source!I354, 6)*1, 2)</f>
        <v>0</v>
      </c>
      <c r="S94">
        <f>SmtRes!AC216</f>
        <v>0</v>
      </c>
      <c r="T94">
        <f>ROUND(ROUND(Q94*Source!I354, 6)*SmtRes!AK216, 2)</f>
        <v>0</v>
      </c>
      <c r="U94">
        <f>SmtRes!X216</f>
        <v>-855608112</v>
      </c>
      <c r="V94">
        <v>2040086484</v>
      </c>
      <c r="W94">
        <v>-1724940906</v>
      </c>
    </row>
    <row r="95" spans="1:23" x14ac:dyDescent="0.2">
      <c r="A95">
        <f>Source!A354</f>
        <v>17</v>
      </c>
      <c r="C95">
        <v>3</v>
      </c>
      <c r="D95">
        <v>0</v>
      </c>
      <c r="E95">
        <f>SmtRes!AV215</f>
        <v>0</v>
      </c>
      <c r="F95" t="str">
        <f>SmtRes!I215</f>
        <v>21.1-23-9</v>
      </c>
      <c r="G95" t="str">
        <f>SmtRes!K215</f>
        <v>Электроды, тип Э-42, 46, 50, диаметр 4 - 6 мм</v>
      </c>
      <c r="H95" t="str">
        <f>SmtRes!O215</f>
        <v>т</v>
      </c>
      <c r="I95">
        <f>SmtRes!Y215*Source!I354</f>
        <v>2.4000000000000002E-3</v>
      </c>
      <c r="J95">
        <f>SmtRes!AO215</f>
        <v>1</v>
      </c>
      <c r="K95">
        <f>SmtRes!AE215</f>
        <v>110728.72</v>
      </c>
      <c r="L95">
        <f>SmtRes!DB215</f>
        <v>3.32</v>
      </c>
      <c r="M95">
        <f>ROUND(ROUND(L95*Source!I354, 6)*1, 2)</f>
        <v>265.60000000000002</v>
      </c>
      <c r="N95">
        <f>SmtRes!AA215</f>
        <v>110728.72</v>
      </c>
      <c r="O95">
        <f>ROUND(ROUND(L95*Source!I354, 6)*SmtRes!DA215, 2)</f>
        <v>265.60000000000002</v>
      </c>
      <c r="P95">
        <f>SmtRes!AG215</f>
        <v>0</v>
      </c>
      <c r="Q95">
        <f>SmtRes!DC215</f>
        <v>0</v>
      </c>
      <c r="R95">
        <f>ROUND(ROUND(Q95*Source!I354, 6)*1, 2)</f>
        <v>0</v>
      </c>
      <c r="S95">
        <f>SmtRes!AC215</f>
        <v>0</v>
      </c>
      <c r="T95">
        <f>ROUND(ROUND(Q95*Source!I354, 6)*SmtRes!AK215, 2)</f>
        <v>0</v>
      </c>
      <c r="U95">
        <f>SmtRes!X215</f>
        <v>-444033997</v>
      </c>
      <c r="V95">
        <v>-1108167058</v>
      </c>
      <c r="W95">
        <v>-1247439292</v>
      </c>
    </row>
    <row r="96" spans="1:23" x14ac:dyDescent="0.2">
      <c r="A96">
        <f>Source!A354</f>
        <v>17</v>
      </c>
      <c r="C96">
        <v>2</v>
      </c>
      <c r="D96">
        <v>0</v>
      </c>
      <c r="E96">
        <f>SmtRes!AV214</f>
        <v>0</v>
      </c>
      <c r="F96" t="str">
        <f>SmtRes!I214</f>
        <v>22.1-30-19</v>
      </c>
      <c r="G96" t="str">
        <f>SmtRes!K214</f>
        <v>Машины шлифовальные электрические</v>
      </c>
      <c r="H96" t="str">
        <f>SmtRes!O214</f>
        <v>маш.-ч</v>
      </c>
      <c r="I96">
        <f>SmtRes!Y214*Source!I354</f>
        <v>0.8</v>
      </c>
      <c r="J96">
        <f>SmtRes!AO214</f>
        <v>1</v>
      </c>
      <c r="K96">
        <f>SmtRes!AF214</f>
        <v>5.82</v>
      </c>
      <c r="L96">
        <f>SmtRes!DB214</f>
        <v>0.06</v>
      </c>
      <c r="M96">
        <f>ROUND(ROUND(L96*Source!I354, 6)*1, 2)</f>
        <v>4.8</v>
      </c>
      <c r="N96">
        <f>SmtRes!AB214</f>
        <v>5.82</v>
      </c>
      <c r="O96">
        <f>ROUND(ROUND(L96*Source!I354, 6)*SmtRes!DA214, 2)</f>
        <v>4.8</v>
      </c>
      <c r="P96">
        <f>SmtRes!AG214</f>
        <v>0.02</v>
      </c>
      <c r="Q96">
        <f>SmtRes!DC214</f>
        <v>0</v>
      </c>
      <c r="R96">
        <f>ROUND(ROUND(Q96*Source!I354, 6)*1, 2)</f>
        <v>0</v>
      </c>
      <c r="S96">
        <f>SmtRes!AC214</f>
        <v>0.02</v>
      </c>
      <c r="T96">
        <f>ROUND(ROUND(Q96*Source!I354, 6)*SmtRes!AK214, 2)</f>
        <v>0</v>
      </c>
      <c r="U96">
        <f>SmtRes!X214</f>
        <v>2020335882</v>
      </c>
      <c r="V96">
        <v>-2083967279</v>
      </c>
      <c r="W96">
        <v>-1711030693</v>
      </c>
    </row>
    <row r="97" spans="1:23" x14ac:dyDescent="0.2">
      <c r="A97">
        <f>Source!A354</f>
        <v>17</v>
      </c>
      <c r="C97">
        <v>2</v>
      </c>
      <c r="D97">
        <v>0</v>
      </c>
      <c r="E97">
        <f>SmtRes!AV213</f>
        <v>0</v>
      </c>
      <c r="F97" t="str">
        <f>SmtRes!I213</f>
        <v>22.1-13-15</v>
      </c>
      <c r="G97" t="str">
        <f>SmtRes!K213</f>
        <v>Аппараты сварочные</v>
      </c>
      <c r="H97" t="str">
        <f>SmtRes!O213</f>
        <v>маш.-ч</v>
      </c>
      <c r="I97">
        <f>SmtRes!Y213*Source!I354</f>
        <v>1.6</v>
      </c>
      <c r="J97">
        <f>SmtRes!AO213</f>
        <v>1</v>
      </c>
      <c r="K97">
        <f>SmtRes!AF213</f>
        <v>337.61</v>
      </c>
      <c r="L97">
        <f>SmtRes!DB213</f>
        <v>6.75</v>
      </c>
      <c r="M97">
        <f>ROUND(ROUND(L97*Source!I354, 6)*1, 2)</f>
        <v>540</v>
      </c>
      <c r="N97">
        <f>SmtRes!AB213</f>
        <v>337.61</v>
      </c>
      <c r="O97">
        <f>ROUND(ROUND(L97*Source!I354, 6)*SmtRes!DA213, 2)</f>
        <v>540</v>
      </c>
      <c r="P97">
        <f>SmtRes!AG213</f>
        <v>6.68</v>
      </c>
      <c r="Q97">
        <f>SmtRes!DC213</f>
        <v>0.13</v>
      </c>
      <c r="R97">
        <f>ROUND(ROUND(Q97*Source!I354, 6)*1, 2)</f>
        <v>10.4</v>
      </c>
      <c r="S97">
        <f>SmtRes!AC213</f>
        <v>6.68</v>
      </c>
      <c r="T97">
        <f>ROUND(ROUND(Q97*Source!I354, 6)*SmtRes!AK213, 2)</f>
        <v>10.4</v>
      </c>
      <c r="U97">
        <f>SmtRes!X213</f>
        <v>338158421</v>
      </c>
      <c r="V97">
        <v>699502113</v>
      </c>
      <c r="W97">
        <v>-1611345632</v>
      </c>
    </row>
    <row r="98" spans="1:23" x14ac:dyDescent="0.2">
      <c r="A98">
        <f>Source!A356</f>
        <v>17</v>
      </c>
      <c r="C98">
        <v>3</v>
      </c>
      <c r="D98">
        <v>0</v>
      </c>
      <c r="E98">
        <f>SmtRes!AV222</f>
        <v>0</v>
      </c>
      <c r="F98" t="str">
        <f>SmtRes!I222</f>
        <v>21.1-6-90</v>
      </c>
      <c r="G98" t="str">
        <f>SmtRes!K222</f>
        <v>Олифа для окраски комбинированная "Оксоль"</v>
      </c>
      <c r="H98" t="str">
        <f>SmtRes!O222</f>
        <v>кг</v>
      </c>
      <c r="I98">
        <f>SmtRes!Y222*Source!I356</f>
        <v>2.6640000000000001</v>
      </c>
      <c r="J98">
        <f>SmtRes!AO222</f>
        <v>1</v>
      </c>
      <c r="K98">
        <f>SmtRes!AE222</f>
        <v>80.150000000000006</v>
      </c>
      <c r="L98">
        <f>SmtRes!DB222</f>
        <v>266.89999999999998</v>
      </c>
      <c r="M98">
        <f>ROUND(ROUND(L98*Source!I356, 6)*1, 2)</f>
        <v>213.52</v>
      </c>
      <c r="N98">
        <f>SmtRes!AA222</f>
        <v>80.150000000000006</v>
      </c>
      <c r="O98">
        <f>ROUND(ROUND(L98*Source!I356, 6)*SmtRes!DA222, 2)</f>
        <v>213.52</v>
      </c>
      <c r="P98">
        <f>SmtRes!AG222</f>
        <v>0</v>
      </c>
      <c r="Q98">
        <f>SmtRes!DC222</f>
        <v>0</v>
      </c>
      <c r="R98">
        <f>ROUND(ROUND(Q98*Source!I356, 6)*1, 2)</f>
        <v>0</v>
      </c>
      <c r="S98">
        <f>SmtRes!AC222</f>
        <v>0</v>
      </c>
      <c r="T98">
        <f>ROUND(ROUND(Q98*Source!I356, 6)*SmtRes!AK222, 2)</f>
        <v>0</v>
      </c>
      <c r="U98">
        <f>SmtRes!X222</f>
        <v>2144762221</v>
      </c>
      <c r="V98">
        <v>-1200509275</v>
      </c>
      <c r="W98">
        <v>-1119657604</v>
      </c>
    </row>
    <row r="99" spans="1:23" x14ac:dyDescent="0.2">
      <c r="A99">
        <f>Source!A356</f>
        <v>17</v>
      </c>
      <c r="C99">
        <v>3</v>
      </c>
      <c r="D99">
        <v>0</v>
      </c>
      <c r="E99">
        <f>SmtRes!AV221</f>
        <v>0</v>
      </c>
      <c r="F99" t="str">
        <f>SmtRes!I221</f>
        <v>21.1-6-44</v>
      </c>
      <c r="G99" t="str">
        <f>SmtRes!K221</f>
        <v>Краски масляные жидкотертые цветные (готовые к употреблению) для наружных и внутренних работ, марка МА-15</v>
      </c>
      <c r="H99" t="str">
        <f>SmtRes!O221</f>
        <v>т</v>
      </c>
      <c r="I99">
        <f>SmtRes!Y221*Source!I356</f>
        <v>8.6400000000000001E-3</v>
      </c>
      <c r="J99">
        <f>SmtRes!AO221</f>
        <v>1</v>
      </c>
      <c r="K99">
        <f>SmtRes!AE221</f>
        <v>74598.09</v>
      </c>
      <c r="L99">
        <f>SmtRes!DB221</f>
        <v>805.66</v>
      </c>
      <c r="M99">
        <f>ROUND(ROUND(L99*Source!I356, 6)*1, 2)</f>
        <v>644.53</v>
      </c>
      <c r="N99">
        <f>SmtRes!AA221</f>
        <v>74598.09</v>
      </c>
      <c r="O99">
        <f>ROUND(ROUND(L99*Source!I356, 6)*SmtRes!DA221, 2)</f>
        <v>644.53</v>
      </c>
      <c r="P99">
        <f>SmtRes!AG221</f>
        <v>0</v>
      </c>
      <c r="Q99">
        <f>SmtRes!DC221</f>
        <v>0</v>
      </c>
      <c r="R99">
        <f>ROUND(ROUND(Q99*Source!I356, 6)*1, 2)</f>
        <v>0</v>
      </c>
      <c r="S99">
        <f>SmtRes!AC221</f>
        <v>0</v>
      </c>
      <c r="T99">
        <f>ROUND(ROUND(Q99*Source!I356, 6)*SmtRes!AK221, 2)</f>
        <v>0</v>
      </c>
      <c r="U99">
        <f>SmtRes!X221</f>
        <v>-2879024</v>
      </c>
      <c r="V99">
        <v>-846388485</v>
      </c>
      <c r="W99">
        <v>200730968</v>
      </c>
    </row>
    <row r="100" spans="1:23" x14ac:dyDescent="0.2">
      <c r="A100">
        <f>Source!A388</f>
        <v>4</v>
      </c>
      <c r="B100">
        <v>388</v>
      </c>
      <c r="G100" t="str">
        <f>Source!G388</f>
        <v>Ремонт газона</v>
      </c>
    </row>
    <row r="101" spans="1:23" x14ac:dyDescent="0.2">
      <c r="A101">
        <f>Source!A393</f>
        <v>17</v>
      </c>
      <c r="C101">
        <v>3</v>
      </c>
      <c r="D101">
        <v>0</v>
      </c>
      <c r="E101">
        <f>SmtRes!AV230</f>
        <v>0</v>
      </c>
      <c r="F101" t="str">
        <f>SmtRes!I230</f>
        <v>21.4-6-5</v>
      </c>
      <c r="G101" t="str">
        <f>SmtRes!K230</f>
        <v>Земля растительная</v>
      </c>
      <c r="H101" t="str">
        <f>SmtRes!O230</f>
        <v>м3</v>
      </c>
      <c r="I101">
        <f>SmtRes!Y230*Source!I393</f>
        <v>238.5</v>
      </c>
      <c r="J101">
        <f>SmtRes!AO230</f>
        <v>1</v>
      </c>
      <c r="K101">
        <f>SmtRes!AE230</f>
        <v>753.67</v>
      </c>
      <c r="L101">
        <f>SmtRes!DB230</f>
        <v>11305.05</v>
      </c>
      <c r="M101">
        <f>ROUND(ROUND(L101*Source!I393, 6)*1, 2)</f>
        <v>179750.3</v>
      </c>
      <c r="N101">
        <f>SmtRes!AA230</f>
        <v>753.67</v>
      </c>
      <c r="O101">
        <f>ROUND(ROUND(L101*Source!I393, 6)*SmtRes!DA230, 2)</f>
        <v>179750.3</v>
      </c>
      <c r="P101">
        <f>SmtRes!AG230</f>
        <v>0</v>
      </c>
      <c r="Q101">
        <f>SmtRes!DC230</f>
        <v>0</v>
      </c>
      <c r="R101">
        <f>ROUND(ROUND(Q101*Source!I393, 6)*1, 2)</f>
        <v>0</v>
      </c>
      <c r="S101">
        <f>SmtRes!AC230</f>
        <v>0</v>
      </c>
      <c r="T101">
        <f>ROUND(ROUND(Q101*Source!I393, 6)*SmtRes!AK230, 2)</f>
        <v>0</v>
      </c>
      <c r="U101">
        <f>SmtRes!X230</f>
        <v>1949937456</v>
      </c>
      <c r="V101">
        <v>-1757888593</v>
      </c>
      <c r="W101">
        <v>451715099</v>
      </c>
    </row>
    <row r="102" spans="1:23" x14ac:dyDescent="0.2">
      <c r="A102">
        <f>Source!A393</f>
        <v>17</v>
      </c>
      <c r="C102">
        <v>2</v>
      </c>
      <c r="D102">
        <v>0</v>
      </c>
      <c r="E102">
        <f>SmtRes!AV229</f>
        <v>0</v>
      </c>
      <c r="F102" t="str">
        <f>SmtRes!I229</f>
        <v>22.1-2-7</v>
      </c>
      <c r="G102" t="str">
        <f>SmtRes!K229</f>
        <v>Тракторы на пневмоколесном ходу, мощность до 60 (81) кВт (л.с.)</v>
      </c>
      <c r="H102" t="str">
        <f>SmtRes!O229</f>
        <v>маш.-ч</v>
      </c>
      <c r="I102">
        <f>SmtRes!Y229*Source!I393</f>
        <v>0.95399999999999996</v>
      </c>
      <c r="J102">
        <f>SmtRes!AO229</f>
        <v>1</v>
      </c>
      <c r="K102">
        <f>SmtRes!AF229</f>
        <v>857.8</v>
      </c>
      <c r="L102">
        <f>SmtRes!DB229</f>
        <v>51.47</v>
      </c>
      <c r="M102">
        <f>ROUND(ROUND(L102*Source!I393, 6)*1, 2)</f>
        <v>818.37</v>
      </c>
      <c r="N102">
        <f>SmtRes!AB229</f>
        <v>857.8</v>
      </c>
      <c r="O102">
        <f>ROUND(ROUND(L102*Source!I393, 6)*SmtRes!DA229, 2)</f>
        <v>818.37</v>
      </c>
      <c r="P102">
        <f>SmtRes!AG229</f>
        <v>417.21</v>
      </c>
      <c r="Q102">
        <f>SmtRes!DC229</f>
        <v>25.03</v>
      </c>
      <c r="R102">
        <f>ROUND(ROUND(Q102*Source!I393, 6)*1, 2)</f>
        <v>397.98</v>
      </c>
      <c r="S102">
        <f>SmtRes!AC229</f>
        <v>417.21</v>
      </c>
      <c r="T102">
        <f>ROUND(ROUND(Q102*Source!I393, 6)*SmtRes!AK229, 2)</f>
        <v>397.98</v>
      </c>
      <c r="U102">
        <f>SmtRes!X229</f>
        <v>371586198</v>
      </c>
      <c r="V102">
        <v>36070687</v>
      </c>
      <c r="W102">
        <v>-1563927733</v>
      </c>
    </row>
    <row r="103" spans="1:23" x14ac:dyDescent="0.2">
      <c r="A103">
        <f>Source!A393</f>
        <v>17</v>
      </c>
      <c r="C103">
        <v>2</v>
      </c>
      <c r="D103">
        <v>0</v>
      </c>
      <c r="E103">
        <f>SmtRes!AV228</f>
        <v>0</v>
      </c>
      <c r="F103" t="str">
        <f>SmtRes!I228</f>
        <v>22.1-17-39</v>
      </c>
      <c r="G103" t="str">
        <f>SmtRes!K228</f>
        <v>Плуги выкопочные (без трактора)</v>
      </c>
      <c r="H103" t="str">
        <f>SmtRes!O228</f>
        <v>маш.-ч</v>
      </c>
      <c r="I103">
        <f>SmtRes!Y228*Source!I393</f>
        <v>0.95399999999999996</v>
      </c>
      <c r="J103">
        <f>SmtRes!AO228</f>
        <v>1</v>
      </c>
      <c r="K103">
        <f>SmtRes!AF228</f>
        <v>20.03</v>
      </c>
      <c r="L103">
        <f>SmtRes!DB228</f>
        <v>1.2</v>
      </c>
      <c r="M103">
        <f>ROUND(ROUND(L103*Source!I393, 6)*1, 2)</f>
        <v>19.079999999999998</v>
      </c>
      <c r="N103">
        <f>SmtRes!AB228</f>
        <v>20.03</v>
      </c>
      <c r="O103">
        <f>ROUND(ROUND(L103*Source!I393, 6)*SmtRes!DA228, 2)</f>
        <v>19.079999999999998</v>
      </c>
      <c r="P103">
        <f>SmtRes!AG228</f>
        <v>9.27</v>
      </c>
      <c r="Q103">
        <f>SmtRes!DC228</f>
        <v>0.56000000000000005</v>
      </c>
      <c r="R103">
        <f>ROUND(ROUND(Q103*Source!I393, 6)*1, 2)</f>
        <v>8.9</v>
      </c>
      <c r="S103">
        <f>SmtRes!AC228</f>
        <v>9.27</v>
      </c>
      <c r="T103">
        <f>ROUND(ROUND(Q103*Source!I393, 6)*SmtRes!AK228, 2)</f>
        <v>8.9</v>
      </c>
      <c r="U103">
        <f>SmtRes!X228</f>
        <v>-461305689</v>
      </c>
      <c r="V103">
        <v>-1315109522</v>
      </c>
      <c r="W103">
        <v>-158534652</v>
      </c>
    </row>
    <row r="104" spans="1:23" x14ac:dyDescent="0.2">
      <c r="A104">
        <f>Source!A395</f>
        <v>17</v>
      </c>
      <c r="C104">
        <v>3</v>
      </c>
      <c r="D104">
        <v>0</v>
      </c>
      <c r="E104">
        <f>SmtRes!AV234</f>
        <v>0</v>
      </c>
      <c r="F104" t="str">
        <f>SmtRes!I234</f>
        <v>21.4-6-5</v>
      </c>
      <c r="G104" t="str">
        <f>SmtRes!K234</f>
        <v>Земля растительная</v>
      </c>
      <c r="H104" t="str">
        <f>SmtRes!O234</f>
        <v>м3</v>
      </c>
      <c r="I104">
        <f>SmtRes!Y234*Source!I395</f>
        <v>79.5</v>
      </c>
      <c r="J104">
        <f>SmtRes!AO234</f>
        <v>1</v>
      </c>
      <c r="K104">
        <f>SmtRes!AE234</f>
        <v>753.67</v>
      </c>
      <c r="L104">
        <f>SmtRes!DB234</f>
        <v>11305.05</v>
      </c>
      <c r="M104">
        <f>ROUND(ROUND(L104*Source!I395, 6)*1, 2)</f>
        <v>59916.77</v>
      </c>
      <c r="N104">
        <f>SmtRes!AA234</f>
        <v>753.67</v>
      </c>
      <c r="O104">
        <f>ROUND(ROUND(L104*Source!I395, 6)*SmtRes!DA234, 2)</f>
        <v>59916.77</v>
      </c>
      <c r="P104">
        <f>SmtRes!AG234</f>
        <v>0</v>
      </c>
      <c r="Q104">
        <f>SmtRes!DC234</f>
        <v>0</v>
      </c>
      <c r="R104">
        <f>ROUND(ROUND(Q104*Source!I395, 6)*1, 2)</f>
        <v>0</v>
      </c>
      <c r="S104">
        <f>SmtRes!AC234</f>
        <v>0</v>
      </c>
      <c r="T104">
        <f>ROUND(ROUND(Q104*Source!I395, 6)*SmtRes!AK234, 2)</f>
        <v>0</v>
      </c>
      <c r="U104">
        <f>SmtRes!X234</f>
        <v>1949937456</v>
      </c>
      <c r="V104">
        <v>-1757888593</v>
      </c>
      <c r="W104">
        <v>451715099</v>
      </c>
    </row>
    <row r="105" spans="1:23" x14ac:dyDescent="0.2">
      <c r="A105">
        <f>Source!A397</f>
        <v>17</v>
      </c>
      <c r="C105">
        <v>3</v>
      </c>
      <c r="D105">
        <v>0</v>
      </c>
      <c r="E105">
        <f>SmtRes!AV238</f>
        <v>0</v>
      </c>
      <c r="F105" t="str">
        <f>SmtRes!I238</f>
        <v>21.4-6-5</v>
      </c>
      <c r="G105" t="str">
        <f>SmtRes!K238</f>
        <v>Земля растительная</v>
      </c>
      <c r="H105" t="str">
        <f>SmtRes!O238</f>
        <v>м3</v>
      </c>
      <c r="I105">
        <f>SmtRes!Y238*Source!I397</f>
        <v>-106</v>
      </c>
      <c r="J105">
        <f>SmtRes!AO238</f>
        <v>1</v>
      </c>
      <c r="K105">
        <f>SmtRes!AE238</f>
        <v>753.67</v>
      </c>
      <c r="L105">
        <f>SmtRes!DB238</f>
        <v>3768.35</v>
      </c>
      <c r="M105">
        <f>ROUND(ROUND(L105*Source!I397, 6)*1, 2)</f>
        <v>-79889.02</v>
      </c>
      <c r="N105">
        <f>SmtRes!AA238</f>
        <v>753.67</v>
      </c>
      <c r="O105">
        <f>ROUND(ROUND(L105*Source!I397, 6)*SmtRes!DA238, 2)</f>
        <v>-79889.02</v>
      </c>
      <c r="P105">
        <f>SmtRes!AG238</f>
        <v>0</v>
      </c>
      <c r="Q105">
        <f>SmtRes!DC238</f>
        <v>0</v>
      </c>
      <c r="R105">
        <f>ROUND(ROUND(Q105*Source!I397, 6)*1, 2)</f>
        <v>0</v>
      </c>
      <c r="S105">
        <f>SmtRes!AC238</f>
        <v>0</v>
      </c>
      <c r="T105">
        <f>ROUND(ROUND(Q105*Source!I397, 6)*SmtRes!AK238, 2)</f>
        <v>0</v>
      </c>
      <c r="U105">
        <f>SmtRes!X238</f>
        <v>1949937456</v>
      </c>
      <c r="V105">
        <v>-1757888593</v>
      </c>
      <c r="W105">
        <v>451715099</v>
      </c>
    </row>
    <row r="106" spans="1:23" x14ac:dyDescent="0.2">
      <c r="A106">
        <f>Source!A399</f>
        <v>17</v>
      </c>
      <c r="C106">
        <v>3</v>
      </c>
      <c r="D106">
        <v>0</v>
      </c>
      <c r="E106">
        <f>SmtRes!AV244</f>
        <v>0</v>
      </c>
      <c r="F106" t="str">
        <f>SmtRes!I244</f>
        <v>21.4-6-11</v>
      </c>
      <c r="G106" t="str">
        <f>SmtRes!K244</f>
        <v>Семена (смесь универсальная) газонных трав</v>
      </c>
      <c r="H106" t="str">
        <f>SmtRes!O244</f>
        <v>кг</v>
      </c>
      <c r="I106">
        <f>SmtRes!Y244*Source!I399</f>
        <v>84.8</v>
      </c>
      <c r="J106">
        <f>SmtRes!AO244</f>
        <v>1</v>
      </c>
      <c r="K106">
        <f>SmtRes!AE244</f>
        <v>242.4</v>
      </c>
      <c r="L106">
        <f>SmtRes!DB244</f>
        <v>969.6</v>
      </c>
      <c r="M106">
        <f>ROUND(ROUND(L106*Source!I399, 6)*1, 2)</f>
        <v>20555.52</v>
      </c>
      <c r="N106">
        <f>SmtRes!AA244</f>
        <v>242.4</v>
      </c>
      <c r="O106">
        <f>ROUND(ROUND(L106*Source!I399, 6)*SmtRes!DA244, 2)</f>
        <v>20555.52</v>
      </c>
      <c r="P106">
        <f>SmtRes!AG244</f>
        <v>0</v>
      </c>
      <c r="Q106">
        <f>SmtRes!DC244</f>
        <v>0</v>
      </c>
      <c r="R106">
        <f>ROUND(ROUND(Q106*Source!I399, 6)*1, 2)</f>
        <v>0</v>
      </c>
      <c r="S106">
        <f>SmtRes!AC244</f>
        <v>0</v>
      </c>
      <c r="T106">
        <f>ROUND(ROUND(Q106*Source!I399, 6)*SmtRes!AK244, 2)</f>
        <v>0</v>
      </c>
      <c r="U106">
        <f>SmtRes!X244</f>
        <v>-180403523</v>
      </c>
      <c r="V106">
        <v>526696375</v>
      </c>
      <c r="W106">
        <v>-1933613944</v>
      </c>
    </row>
    <row r="107" spans="1:23" x14ac:dyDescent="0.2">
      <c r="A107">
        <f>Source!A399</f>
        <v>17</v>
      </c>
      <c r="C107">
        <v>3</v>
      </c>
      <c r="D107">
        <v>0</v>
      </c>
      <c r="E107">
        <f>SmtRes!AV243</f>
        <v>0</v>
      </c>
      <c r="F107" t="str">
        <f>SmtRes!I243</f>
        <v>21.1-25-13</v>
      </c>
      <c r="G107" t="str">
        <f>SmtRes!K243</f>
        <v>Вода</v>
      </c>
      <c r="H107" t="str">
        <f>SmtRes!O243</f>
        <v>м3</v>
      </c>
      <c r="I107">
        <f>SmtRes!Y243*Source!I399</f>
        <v>212</v>
      </c>
      <c r="J107">
        <f>SmtRes!AO243</f>
        <v>1</v>
      </c>
      <c r="K107">
        <f>SmtRes!AE243</f>
        <v>33.729999999999997</v>
      </c>
      <c r="L107">
        <f>SmtRes!DB243</f>
        <v>337.3</v>
      </c>
      <c r="M107">
        <f>ROUND(ROUND(L107*Source!I399, 6)*1, 2)</f>
        <v>7150.76</v>
      </c>
      <c r="N107">
        <f>SmtRes!AA243</f>
        <v>33.729999999999997</v>
      </c>
      <c r="O107">
        <f>ROUND(ROUND(L107*Source!I399, 6)*SmtRes!DA243, 2)</f>
        <v>7150.76</v>
      </c>
      <c r="P107">
        <f>SmtRes!AG243</f>
        <v>0</v>
      </c>
      <c r="Q107">
        <f>SmtRes!DC243</f>
        <v>0</v>
      </c>
      <c r="R107">
        <f>ROUND(ROUND(Q107*Source!I399, 6)*1, 2)</f>
        <v>0</v>
      </c>
      <c r="S107">
        <f>SmtRes!AC243</f>
        <v>0</v>
      </c>
      <c r="T107">
        <f>ROUND(ROUND(Q107*Source!I399, 6)*SmtRes!AK243, 2)</f>
        <v>0</v>
      </c>
      <c r="U107">
        <f>SmtRes!X243</f>
        <v>924487879</v>
      </c>
      <c r="V107">
        <v>254213091</v>
      </c>
      <c r="W107">
        <v>-1708570559</v>
      </c>
    </row>
    <row r="108" spans="1:23" x14ac:dyDescent="0.2">
      <c r="A108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1"/>
  <sheetViews>
    <sheetView workbookViewId="0">
      <selection activeCell="F13" sqref="F13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58633</v>
      </c>
      <c r="M1">
        <v>10</v>
      </c>
      <c r="N1">
        <v>11</v>
      </c>
      <c r="O1">
        <v>0</v>
      </c>
      <c r="P1">
        <v>0</v>
      </c>
      <c r="Q1">
        <v>6</v>
      </c>
    </row>
    <row r="12" spans="1:133" x14ac:dyDescent="0.2">
      <c r="A12" s="1">
        <v>1</v>
      </c>
      <c r="B12" s="1">
        <v>496</v>
      </c>
      <c r="C12" s="1">
        <v>0</v>
      </c>
      <c r="D12" s="1">
        <f>ROW(A461)</f>
        <v>461</v>
      </c>
      <c r="E12" s="1">
        <v>0</v>
      </c>
      <c r="F12" s="1">
        <v>1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>
        <v>108</v>
      </c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55" x14ac:dyDescent="0.2">
      <c r="A18" s="3">
        <v>52</v>
      </c>
      <c r="B18" s="3">
        <f t="shared" ref="B18:G18" si="0">B461</f>
        <v>496</v>
      </c>
      <c r="C18" s="3">
        <f t="shared" si="0"/>
        <v>1</v>
      </c>
      <c r="D18" s="3">
        <f t="shared" si="0"/>
        <v>12</v>
      </c>
      <c r="E18" s="3">
        <f t="shared" si="0"/>
        <v>0</v>
      </c>
      <c r="F18" s="3">
        <f t="shared" si="0"/>
        <v>1</v>
      </c>
      <c r="G18" s="3" t="str">
        <f t="shared" si="0"/>
        <v>Благоустройство дворовой территории по адресу: Валдайский пр., д.13А к.1</v>
      </c>
      <c r="H18" s="3"/>
      <c r="I18" s="3"/>
      <c r="J18" s="3"/>
      <c r="K18" s="3"/>
      <c r="L18" s="3"/>
      <c r="M18" s="3"/>
      <c r="N18" s="3"/>
      <c r="O18" s="3">
        <f t="shared" ref="O18:AT18" si="1">O461</f>
        <v>4580131.54</v>
      </c>
      <c r="P18" s="3">
        <f t="shared" si="1"/>
        <v>3832922.64</v>
      </c>
      <c r="Q18" s="3">
        <f t="shared" si="1"/>
        <v>393798.39</v>
      </c>
      <c r="R18" s="3">
        <f t="shared" si="1"/>
        <v>221660.62</v>
      </c>
      <c r="S18" s="3">
        <f t="shared" si="1"/>
        <v>353410.51</v>
      </c>
      <c r="T18" s="3">
        <f t="shared" si="1"/>
        <v>0</v>
      </c>
      <c r="U18" s="3">
        <f t="shared" si="1"/>
        <v>1860.0571439999999</v>
      </c>
      <c r="V18" s="3">
        <f t="shared" si="1"/>
        <v>0</v>
      </c>
      <c r="W18" s="3">
        <f t="shared" si="1"/>
        <v>0</v>
      </c>
      <c r="X18" s="3">
        <f t="shared" si="1"/>
        <v>247387.36</v>
      </c>
      <c r="Y18" s="3">
        <f t="shared" si="1"/>
        <v>35341.06</v>
      </c>
      <c r="Z18" s="3">
        <f t="shared" si="1"/>
        <v>0</v>
      </c>
      <c r="AA18" s="3">
        <f t="shared" si="1"/>
        <v>0</v>
      </c>
      <c r="AB18" s="3">
        <f t="shared" si="1"/>
        <v>0</v>
      </c>
      <c r="AC18" s="3">
        <f t="shared" si="1"/>
        <v>0</v>
      </c>
      <c r="AD18" s="3">
        <f t="shared" si="1"/>
        <v>0</v>
      </c>
      <c r="AE18" s="3">
        <f t="shared" si="1"/>
        <v>0</v>
      </c>
      <c r="AF18" s="3">
        <f t="shared" si="1"/>
        <v>0</v>
      </c>
      <c r="AG18" s="3">
        <f t="shared" si="1"/>
        <v>0</v>
      </c>
      <c r="AH18" s="3">
        <f t="shared" si="1"/>
        <v>0</v>
      </c>
      <c r="AI18" s="3">
        <f t="shared" si="1"/>
        <v>0</v>
      </c>
      <c r="AJ18" s="3">
        <f t="shared" si="1"/>
        <v>0</v>
      </c>
      <c r="AK18" s="3">
        <f t="shared" si="1"/>
        <v>0</v>
      </c>
      <c r="AL18" s="3">
        <f t="shared" si="1"/>
        <v>0</v>
      </c>
      <c r="AM18" s="3">
        <f t="shared" si="1"/>
        <v>0</v>
      </c>
      <c r="AN18" s="3">
        <f t="shared" si="1"/>
        <v>0</v>
      </c>
      <c r="AO18" s="3">
        <f t="shared" si="1"/>
        <v>0</v>
      </c>
      <c r="AP18" s="3">
        <f t="shared" si="1"/>
        <v>0</v>
      </c>
      <c r="AQ18" s="3">
        <f t="shared" si="1"/>
        <v>0</v>
      </c>
      <c r="AR18" s="3">
        <f t="shared" si="1"/>
        <v>4955845.4400000004</v>
      </c>
      <c r="AS18" s="3">
        <f t="shared" si="1"/>
        <v>0</v>
      </c>
      <c r="AT18" s="3">
        <f t="shared" si="1"/>
        <v>0</v>
      </c>
      <c r="AU18" s="3">
        <f t="shared" ref="AU18:BZ18" si="2">AU461</f>
        <v>4955845.4400000004</v>
      </c>
      <c r="AV18" s="3">
        <f t="shared" si="2"/>
        <v>3832922.64</v>
      </c>
      <c r="AW18" s="3">
        <f t="shared" si="2"/>
        <v>3832922.64</v>
      </c>
      <c r="AX18" s="3">
        <f t="shared" si="2"/>
        <v>0</v>
      </c>
      <c r="AY18" s="3">
        <f t="shared" si="2"/>
        <v>3832922.64</v>
      </c>
      <c r="AZ18" s="3">
        <f t="shared" si="2"/>
        <v>0</v>
      </c>
      <c r="BA18" s="3">
        <f t="shared" si="2"/>
        <v>0</v>
      </c>
      <c r="BB18" s="3">
        <f t="shared" si="2"/>
        <v>0</v>
      </c>
      <c r="BC18" s="3">
        <f t="shared" si="2"/>
        <v>0</v>
      </c>
      <c r="BD18" s="3">
        <f t="shared" si="2"/>
        <v>0</v>
      </c>
      <c r="BE18" s="3">
        <f t="shared" si="2"/>
        <v>0</v>
      </c>
      <c r="BF18" s="3">
        <f t="shared" si="2"/>
        <v>0</v>
      </c>
      <c r="BG18" s="3">
        <f t="shared" si="2"/>
        <v>0</v>
      </c>
      <c r="BH18" s="3">
        <f t="shared" si="2"/>
        <v>0</v>
      </c>
      <c r="BI18" s="3">
        <f t="shared" si="2"/>
        <v>0</v>
      </c>
      <c r="BJ18" s="3">
        <f t="shared" si="2"/>
        <v>0</v>
      </c>
      <c r="BK18" s="3">
        <f t="shared" si="2"/>
        <v>0</v>
      </c>
      <c r="BL18" s="3">
        <f t="shared" si="2"/>
        <v>0</v>
      </c>
      <c r="BM18" s="3">
        <f t="shared" si="2"/>
        <v>0</v>
      </c>
      <c r="BN18" s="3">
        <f t="shared" si="2"/>
        <v>0</v>
      </c>
      <c r="BO18" s="3">
        <f t="shared" si="2"/>
        <v>0</v>
      </c>
      <c r="BP18" s="3">
        <f t="shared" si="2"/>
        <v>0</v>
      </c>
      <c r="BQ18" s="3">
        <f t="shared" si="2"/>
        <v>0</v>
      </c>
      <c r="BR18" s="3">
        <f t="shared" si="2"/>
        <v>0</v>
      </c>
      <c r="BS18" s="3">
        <f t="shared" si="2"/>
        <v>0</v>
      </c>
      <c r="BT18" s="3">
        <f t="shared" si="2"/>
        <v>0</v>
      </c>
      <c r="BU18" s="3">
        <f t="shared" si="2"/>
        <v>0</v>
      </c>
      <c r="BV18" s="3">
        <f t="shared" si="2"/>
        <v>0</v>
      </c>
      <c r="BW18" s="3">
        <f t="shared" si="2"/>
        <v>0</v>
      </c>
      <c r="BX18" s="3">
        <f t="shared" si="2"/>
        <v>0</v>
      </c>
      <c r="BY18" s="3">
        <f t="shared" si="2"/>
        <v>0</v>
      </c>
      <c r="BZ18" s="3">
        <f t="shared" si="2"/>
        <v>0</v>
      </c>
      <c r="CA18" s="3">
        <f t="shared" ref="CA18:DF18" si="3">CA461</f>
        <v>0</v>
      </c>
      <c r="CB18" s="3">
        <f t="shared" si="3"/>
        <v>0</v>
      </c>
      <c r="CC18" s="3">
        <f t="shared" si="3"/>
        <v>0</v>
      </c>
      <c r="CD18" s="3">
        <f t="shared" si="3"/>
        <v>0</v>
      </c>
      <c r="CE18" s="3">
        <f t="shared" si="3"/>
        <v>0</v>
      </c>
      <c r="CF18" s="3">
        <f t="shared" si="3"/>
        <v>0</v>
      </c>
      <c r="CG18" s="3">
        <f t="shared" si="3"/>
        <v>0</v>
      </c>
      <c r="CH18" s="3">
        <f t="shared" si="3"/>
        <v>0</v>
      </c>
      <c r="CI18" s="3">
        <f t="shared" si="3"/>
        <v>0</v>
      </c>
      <c r="CJ18" s="3">
        <f t="shared" si="3"/>
        <v>0</v>
      </c>
      <c r="CK18" s="3">
        <f t="shared" si="3"/>
        <v>0</v>
      </c>
      <c r="CL18" s="3">
        <f t="shared" si="3"/>
        <v>0</v>
      </c>
      <c r="CM18" s="3">
        <f t="shared" si="3"/>
        <v>0</v>
      </c>
      <c r="CN18" s="3">
        <f t="shared" si="3"/>
        <v>0</v>
      </c>
      <c r="CO18" s="3">
        <f t="shared" si="3"/>
        <v>0</v>
      </c>
      <c r="CP18" s="3">
        <f t="shared" si="3"/>
        <v>0</v>
      </c>
      <c r="CQ18" s="3">
        <f t="shared" si="3"/>
        <v>0</v>
      </c>
      <c r="CR18" s="3">
        <f t="shared" si="3"/>
        <v>0</v>
      </c>
      <c r="CS18" s="3">
        <f t="shared" si="3"/>
        <v>0</v>
      </c>
      <c r="CT18" s="3">
        <f t="shared" si="3"/>
        <v>0</v>
      </c>
      <c r="CU18" s="3">
        <f t="shared" si="3"/>
        <v>0</v>
      </c>
      <c r="CV18" s="3">
        <f t="shared" si="3"/>
        <v>0</v>
      </c>
      <c r="CW18" s="3">
        <f t="shared" si="3"/>
        <v>0</v>
      </c>
      <c r="CX18" s="3">
        <f t="shared" si="3"/>
        <v>0</v>
      </c>
      <c r="CY18" s="3">
        <f t="shared" si="3"/>
        <v>0</v>
      </c>
      <c r="CZ18" s="3">
        <f t="shared" si="3"/>
        <v>0</v>
      </c>
      <c r="DA18" s="3">
        <f t="shared" si="3"/>
        <v>0</v>
      </c>
      <c r="DB18" s="3">
        <f t="shared" si="3"/>
        <v>0</v>
      </c>
      <c r="DC18" s="3">
        <f t="shared" si="3"/>
        <v>0</v>
      </c>
      <c r="DD18" s="3">
        <f t="shared" si="3"/>
        <v>0</v>
      </c>
      <c r="DE18" s="3">
        <f t="shared" si="3"/>
        <v>0</v>
      </c>
      <c r="DF18" s="3">
        <f t="shared" si="3"/>
        <v>0</v>
      </c>
      <c r="DG18" s="4">
        <f t="shared" ref="DG18:EL18" si="4">DG461</f>
        <v>4580131.54</v>
      </c>
      <c r="DH18" s="4">
        <f t="shared" si="4"/>
        <v>3832922.64</v>
      </c>
      <c r="DI18" s="4">
        <f t="shared" si="4"/>
        <v>393798.39</v>
      </c>
      <c r="DJ18" s="4">
        <f t="shared" si="4"/>
        <v>221660.62</v>
      </c>
      <c r="DK18" s="4">
        <f t="shared" si="4"/>
        <v>353410.51</v>
      </c>
      <c r="DL18" s="4">
        <f t="shared" si="4"/>
        <v>0</v>
      </c>
      <c r="DM18" s="4">
        <f t="shared" si="4"/>
        <v>1860.0571439999999</v>
      </c>
      <c r="DN18" s="4">
        <f t="shared" si="4"/>
        <v>0</v>
      </c>
      <c r="DO18" s="4">
        <f t="shared" si="4"/>
        <v>0</v>
      </c>
      <c r="DP18" s="4">
        <f t="shared" si="4"/>
        <v>247387.36</v>
      </c>
      <c r="DQ18" s="4">
        <f t="shared" si="4"/>
        <v>35341.06</v>
      </c>
      <c r="DR18" s="4">
        <f t="shared" si="4"/>
        <v>0</v>
      </c>
      <c r="DS18" s="4">
        <f t="shared" si="4"/>
        <v>0</v>
      </c>
      <c r="DT18" s="4">
        <f t="shared" si="4"/>
        <v>0</v>
      </c>
      <c r="DU18" s="4">
        <f t="shared" si="4"/>
        <v>0</v>
      </c>
      <c r="DV18" s="4">
        <f t="shared" si="4"/>
        <v>0</v>
      </c>
      <c r="DW18" s="4">
        <f t="shared" si="4"/>
        <v>0</v>
      </c>
      <c r="DX18" s="4">
        <f t="shared" si="4"/>
        <v>0</v>
      </c>
      <c r="DY18" s="4">
        <f t="shared" si="4"/>
        <v>0</v>
      </c>
      <c r="DZ18" s="4">
        <f t="shared" si="4"/>
        <v>0</v>
      </c>
      <c r="EA18" s="4">
        <f t="shared" si="4"/>
        <v>0</v>
      </c>
      <c r="EB18" s="4">
        <f t="shared" si="4"/>
        <v>0</v>
      </c>
      <c r="EC18" s="4">
        <f t="shared" si="4"/>
        <v>0</v>
      </c>
      <c r="ED18" s="4">
        <f t="shared" si="4"/>
        <v>0</v>
      </c>
      <c r="EE18" s="4">
        <f t="shared" si="4"/>
        <v>0</v>
      </c>
      <c r="EF18" s="4">
        <f t="shared" si="4"/>
        <v>0</v>
      </c>
      <c r="EG18" s="4">
        <f t="shared" si="4"/>
        <v>0</v>
      </c>
      <c r="EH18" s="4">
        <f t="shared" si="4"/>
        <v>0</v>
      </c>
      <c r="EI18" s="4">
        <f t="shared" si="4"/>
        <v>0</v>
      </c>
      <c r="EJ18" s="4">
        <f t="shared" si="4"/>
        <v>4955845.4400000004</v>
      </c>
      <c r="EK18" s="4">
        <f t="shared" si="4"/>
        <v>0</v>
      </c>
      <c r="EL18" s="4">
        <f t="shared" si="4"/>
        <v>0</v>
      </c>
      <c r="EM18" s="4">
        <f t="shared" ref="EM18:FR18" si="5">EM461</f>
        <v>4955845.4400000004</v>
      </c>
      <c r="EN18" s="4">
        <f t="shared" si="5"/>
        <v>3832922.64</v>
      </c>
      <c r="EO18" s="4">
        <f t="shared" si="5"/>
        <v>3832922.64</v>
      </c>
      <c r="EP18" s="4">
        <f t="shared" si="5"/>
        <v>0</v>
      </c>
      <c r="EQ18" s="4">
        <f t="shared" si="5"/>
        <v>3832922.64</v>
      </c>
      <c r="ER18" s="4">
        <f t="shared" si="5"/>
        <v>0</v>
      </c>
      <c r="ES18" s="4">
        <f t="shared" si="5"/>
        <v>0</v>
      </c>
      <c r="ET18" s="4">
        <f t="shared" si="5"/>
        <v>0</v>
      </c>
      <c r="EU18" s="4">
        <f t="shared" si="5"/>
        <v>0</v>
      </c>
      <c r="EV18" s="4">
        <f t="shared" si="5"/>
        <v>0</v>
      </c>
      <c r="EW18" s="4">
        <f t="shared" si="5"/>
        <v>0</v>
      </c>
      <c r="EX18" s="4">
        <f t="shared" si="5"/>
        <v>0</v>
      </c>
      <c r="EY18" s="4">
        <f t="shared" si="5"/>
        <v>0</v>
      </c>
      <c r="EZ18" s="4">
        <f t="shared" si="5"/>
        <v>0</v>
      </c>
      <c r="FA18" s="4">
        <f t="shared" si="5"/>
        <v>0</v>
      </c>
      <c r="FB18" s="4">
        <f t="shared" si="5"/>
        <v>0</v>
      </c>
      <c r="FC18" s="4">
        <f t="shared" si="5"/>
        <v>0</v>
      </c>
      <c r="FD18" s="4">
        <f t="shared" si="5"/>
        <v>0</v>
      </c>
      <c r="FE18" s="4">
        <f t="shared" si="5"/>
        <v>0</v>
      </c>
      <c r="FF18" s="4">
        <f t="shared" si="5"/>
        <v>0</v>
      </c>
      <c r="FG18" s="4">
        <f t="shared" si="5"/>
        <v>0</v>
      </c>
      <c r="FH18" s="4">
        <f t="shared" si="5"/>
        <v>0</v>
      </c>
      <c r="FI18" s="4">
        <f t="shared" si="5"/>
        <v>0</v>
      </c>
      <c r="FJ18" s="4">
        <f t="shared" si="5"/>
        <v>0</v>
      </c>
      <c r="FK18" s="4">
        <f t="shared" si="5"/>
        <v>0</v>
      </c>
      <c r="FL18" s="4">
        <f t="shared" si="5"/>
        <v>0</v>
      </c>
      <c r="FM18" s="4">
        <f t="shared" si="5"/>
        <v>0</v>
      </c>
      <c r="FN18" s="4">
        <f t="shared" si="5"/>
        <v>0</v>
      </c>
      <c r="FO18" s="4">
        <f t="shared" si="5"/>
        <v>0</v>
      </c>
      <c r="FP18" s="4">
        <f t="shared" si="5"/>
        <v>0</v>
      </c>
      <c r="FQ18" s="4">
        <f t="shared" si="5"/>
        <v>0</v>
      </c>
      <c r="FR18" s="4">
        <f t="shared" si="5"/>
        <v>0</v>
      </c>
      <c r="FS18" s="4">
        <f t="shared" ref="FS18:GX18" si="6">FS461</f>
        <v>0</v>
      </c>
      <c r="FT18" s="4">
        <f t="shared" si="6"/>
        <v>0</v>
      </c>
      <c r="FU18" s="4">
        <f t="shared" si="6"/>
        <v>0</v>
      </c>
      <c r="FV18" s="4">
        <f t="shared" si="6"/>
        <v>0</v>
      </c>
      <c r="FW18" s="4">
        <f t="shared" si="6"/>
        <v>0</v>
      </c>
      <c r="FX18" s="4">
        <f t="shared" si="6"/>
        <v>0</v>
      </c>
      <c r="FY18" s="4">
        <f t="shared" si="6"/>
        <v>0</v>
      </c>
      <c r="FZ18" s="4">
        <f t="shared" si="6"/>
        <v>0</v>
      </c>
      <c r="GA18" s="4">
        <f t="shared" si="6"/>
        <v>0</v>
      </c>
      <c r="GB18" s="4">
        <f t="shared" si="6"/>
        <v>0</v>
      </c>
      <c r="GC18" s="4">
        <f t="shared" si="6"/>
        <v>0</v>
      </c>
      <c r="GD18" s="4">
        <f t="shared" si="6"/>
        <v>0</v>
      </c>
      <c r="GE18" s="4">
        <f t="shared" si="6"/>
        <v>0</v>
      </c>
      <c r="GF18" s="4">
        <f t="shared" si="6"/>
        <v>0</v>
      </c>
      <c r="GG18" s="4">
        <f t="shared" si="6"/>
        <v>0</v>
      </c>
      <c r="GH18" s="4">
        <f t="shared" si="6"/>
        <v>0</v>
      </c>
      <c r="GI18" s="4">
        <f t="shared" si="6"/>
        <v>0</v>
      </c>
      <c r="GJ18" s="4">
        <f t="shared" si="6"/>
        <v>0</v>
      </c>
      <c r="GK18" s="4">
        <f t="shared" si="6"/>
        <v>0</v>
      </c>
      <c r="GL18" s="4">
        <f t="shared" si="6"/>
        <v>0</v>
      </c>
      <c r="GM18" s="4">
        <f t="shared" si="6"/>
        <v>0</v>
      </c>
      <c r="GN18" s="4">
        <f t="shared" si="6"/>
        <v>0</v>
      </c>
      <c r="GO18" s="4">
        <f t="shared" si="6"/>
        <v>0</v>
      </c>
      <c r="GP18" s="4">
        <f t="shared" si="6"/>
        <v>0</v>
      </c>
      <c r="GQ18" s="4">
        <f t="shared" si="6"/>
        <v>0</v>
      </c>
      <c r="GR18" s="4">
        <f t="shared" si="6"/>
        <v>0</v>
      </c>
      <c r="GS18" s="4">
        <f t="shared" si="6"/>
        <v>0</v>
      </c>
      <c r="GT18" s="4">
        <f t="shared" si="6"/>
        <v>0</v>
      </c>
      <c r="GU18" s="4">
        <f t="shared" si="6"/>
        <v>0</v>
      </c>
      <c r="GV18" s="4">
        <f t="shared" si="6"/>
        <v>0</v>
      </c>
      <c r="GW18" s="4">
        <f t="shared" si="6"/>
        <v>0</v>
      </c>
      <c r="GX18" s="4">
        <f t="shared" si="6"/>
        <v>0</v>
      </c>
    </row>
    <row r="20" spans="1:255" x14ac:dyDescent="0.2">
      <c r="A20" s="1">
        <v>3</v>
      </c>
      <c r="B20" s="1">
        <v>1</v>
      </c>
      <c r="C20" s="1"/>
      <c r="D20" s="1">
        <f>ROW(A431)</f>
        <v>431</v>
      </c>
      <c r="E20" s="1"/>
      <c r="F20" s="1" t="s">
        <v>12</v>
      </c>
      <c r="G20" s="1" t="s">
        <v>12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</row>
    <row r="22" spans="1:255" x14ac:dyDescent="0.2">
      <c r="A22" s="3">
        <v>52</v>
      </c>
      <c r="B22" s="3">
        <f t="shared" ref="B22:G22" si="7">B431</f>
        <v>1</v>
      </c>
      <c r="C22" s="3">
        <f t="shared" si="7"/>
        <v>3</v>
      </c>
      <c r="D22" s="3">
        <f t="shared" si="7"/>
        <v>20</v>
      </c>
      <c r="E22" s="3">
        <f t="shared" si="7"/>
        <v>0</v>
      </c>
      <c r="F22" s="3" t="str">
        <f t="shared" si="7"/>
        <v>Новая локальная смета</v>
      </c>
      <c r="G22" s="3" t="str">
        <f t="shared" si="7"/>
        <v>Новая локальная смета</v>
      </c>
      <c r="H22" s="3"/>
      <c r="I22" s="3"/>
      <c r="J22" s="3"/>
      <c r="K22" s="3"/>
      <c r="L22" s="3"/>
      <c r="M22" s="3"/>
      <c r="N22" s="3"/>
      <c r="O22" s="3">
        <f t="shared" ref="O22:AT22" si="8">O431</f>
        <v>4580131.54</v>
      </c>
      <c r="P22" s="3">
        <f t="shared" si="8"/>
        <v>3832922.64</v>
      </c>
      <c r="Q22" s="3">
        <f t="shared" si="8"/>
        <v>393798.39</v>
      </c>
      <c r="R22" s="3">
        <f t="shared" si="8"/>
        <v>221660.62</v>
      </c>
      <c r="S22" s="3">
        <f t="shared" si="8"/>
        <v>353410.51</v>
      </c>
      <c r="T22" s="3">
        <f t="shared" si="8"/>
        <v>0</v>
      </c>
      <c r="U22" s="3">
        <f t="shared" si="8"/>
        <v>1860.0571439999999</v>
      </c>
      <c r="V22" s="3">
        <f t="shared" si="8"/>
        <v>0</v>
      </c>
      <c r="W22" s="3">
        <f t="shared" si="8"/>
        <v>0</v>
      </c>
      <c r="X22" s="3">
        <f t="shared" si="8"/>
        <v>247387.36</v>
      </c>
      <c r="Y22" s="3">
        <f t="shared" si="8"/>
        <v>35341.06</v>
      </c>
      <c r="Z22" s="3">
        <f t="shared" si="8"/>
        <v>0</v>
      </c>
      <c r="AA22" s="3">
        <f t="shared" si="8"/>
        <v>0</v>
      </c>
      <c r="AB22" s="3">
        <f t="shared" si="8"/>
        <v>0</v>
      </c>
      <c r="AC22" s="3">
        <f t="shared" si="8"/>
        <v>0</v>
      </c>
      <c r="AD22" s="3">
        <f t="shared" si="8"/>
        <v>0</v>
      </c>
      <c r="AE22" s="3">
        <f t="shared" si="8"/>
        <v>0</v>
      </c>
      <c r="AF22" s="3">
        <f t="shared" si="8"/>
        <v>0</v>
      </c>
      <c r="AG22" s="3">
        <f t="shared" si="8"/>
        <v>0</v>
      </c>
      <c r="AH22" s="3">
        <f t="shared" si="8"/>
        <v>0</v>
      </c>
      <c r="AI22" s="3">
        <f t="shared" si="8"/>
        <v>0</v>
      </c>
      <c r="AJ22" s="3">
        <f t="shared" si="8"/>
        <v>0</v>
      </c>
      <c r="AK22" s="3">
        <f t="shared" si="8"/>
        <v>0</v>
      </c>
      <c r="AL22" s="3">
        <f t="shared" si="8"/>
        <v>0</v>
      </c>
      <c r="AM22" s="3">
        <f t="shared" si="8"/>
        <v>0</v>
      </c>
      <c r="AN22" s="3">
        <f t="shared" si="8"/>
        <v>0</v>
      </c>
      <c r="AO22" s="3">
        <f t="shared" si="8"/>
        <v>0</v>
      </c>
      <c r="AP22" s="3">
        <f t="shared" si="8"/>
        <v>0</v>
      </c>
      <c r="AQ22" s="3">
        <f t="shared" si="8"/>
        <v>0</v>
      </c>
      <c r="AR22" s="3">
        <f t="shared" si="8"/>
        <v>4955845.4400000004</v>
      </c>
      <c r="AS22" s="3">
        <f t="shared" si="8"/>
        <v>0</v>
      </c>
      <c r="AT22" s="3">
        <f t="shared" si="8"/>
        <v>0</v>
      </c>
      <c r="AU22" s="3">
        <f t="shared" ref="AU22:BZ22" si="9">AU431</f>
        <v>4955845.4400000004</v>
      </c>
      <c r="AV22" s="3">
        <f t="shared" si="9"/>
        <v>3832922.64</v>
      </c>
      <c r="AW22" s="3">
        <f t="shared" si="9"/>
        <v>3832922.64</v>
      </c>
      <c r="AX22" s="3">
        <f t="shared" si="9"/>
        <v>0</v>
      </c>
      <c r="AY22" s="3">
        <f t="shared" si="9"/>
        <v>3832922.64</v>
      </c>
      <c r="AZ22" s="3">
        <f t="shared" si="9"/>
        <v>0</v>
      </c>
      <c r="BA22" s="3">
        <f t="shared" si="9"/>
        <v>0</v>
      </c>
      <c r="BB22" s="3">
        <f t="shared" si="9"/>
        <v>0</v>
      </c>
      <c r="BC22" s="3">
        <f t="shared" si="9"/>
        <v>0</v>
      </c>
      <c r="BD22" s="3">
        <f t="shared" si="9"/>
        <v>0</v>
      </c>
      <c r="BE22" s="3">
        <f t="shared" si="9"/>
        <v>0</v>
      </c>
      <c r="BF22" s="3">
        <f t="shared" si="9"/>
        <v>0</v>
      </c>
      <c r="BG22" s="3">
        <f t="shared" si="9"/>
        <v>0</v>
      </c>
      <c r="BH22" s="3">
        <f t="shared" si="9"/>
        <v>0</v>
      </c>
      <c r="BI22" s="3">
        <f t="shared" si="9"/>
        <v>0</v>
      </c>
      <c r="BJ22" s="3">
        <f t="shared" si="9"/>
        <v>0</v>
      </c>
      <c r="BK22" s="3">
        <f t="shared" si="9"/>
        <v>0</v>
      </c>
      <c r="BL22" s="3">
        <f t="shared" si="9"/>
        <v>0</v>
      </c>
      <c r="BM22" s="3">
        <f t="shared" si="9"/>
        <v>0</v>
      </c>
      <c r="BN22" s="3">
        <f t="shared" si="9"/>
        <v>0</v>
      </c>
      <c r="BO22" s="3">
        <f t="shared" si="9"/>
        <v>0</v>
      </c>
      <c r="BP22" s="3">
        <f t="shared" si="9"/>
        <v>0</v>
      </c>
      <c r="BQ22" s="3">
        <f t="shared" si="9"/>
        <v>0</v>
      </c>
      <c r="BR22" s="3">
        <f t="shared" si="9"/>
        <v>0</v>
      </c>
      <c r="BS22" s="3">
        <f t="shared" si="9"/>
        <v>0</v>
      </c>
      <c r="BT22" s="3">
        <f t="shared" si="9"/>
        <v>0</v>
      </c>
      <c r="BU22" s="3">
        <f t="shared" si="9"/>
        <v>0</v>
      </c>
      <c r="BV22" s="3">
        <f t="shared" si="9"/>
        <v>0</v>
      </c>
      <c r="BW22" s="3">
        <f t="shared" si="9"/>
        <v>0</v>
      </c>
      <c r="BX22" s="3">
        <f t="shared" si="9"/>
        <v>0</v>
      </c>
      <c r="BY22" s="3">
        <f t="shared" si="9"/>
        <v>0</v>
      </c>
      <c r="BZ22" s="3">
        <f t="shared" si="9"/>
        <v>0</v>
      </c>
      <c r="CA22" s="3">
        <f t="shared" ref="CA22:DF22" si="10">CA431</f>
        <v>0</v>
      </c>
      <c r="CB22" s="3">
        <f t="shared" si="10"/>
        <v>0</v>
      </c>
      <c r="CC22" s="3">
        <f t="shared" si="10"/>
        <v>0</v>
      </c>
      <c r="CD22" s="3">
        <f t="shared" si="10"/>
        <v>0</v>
      </c>
      <c r="CE22" s="3">
        <f t="shared" si="10"/>
        <v>0</v>
      </c>
      <c r="CF22" s="3">
        <f t="shared" si="10"/>
        <v>0</v>
      </c>
      <c r="CG22" s="3">
        <f t="shared" si="10"/>
        <v>0</v>
      </c>
      <c r="CH22" s="3">
        <f t="shared" si="10"/>
        <v>0</v>
      </c>
      <c r="CI22" s="3">
        <f t="shared" si="10"/>
        <v>0</v>
      </c>
      <c r="CJ22" s="3">
        <f t="shared" si="10"/>
        <v>0</v>
      </c>
      <c r="CK22" s="3">
        <f t="shared" si="10"/>
        <v>0</v>
      </c>
      <c r="CL22" s="3">
        <f t="shared" si="10"/>
        <v>0</v>
      </c>
      <c r="CM22" s="3">
        <f t="shared" si="10"/>
        <v>0</v>
      </c>
      <c r="CN22" s="3">
        <f t="shared" si="10"/>
        <v>0</v>
      </c>
      <c r="CO22" s="3">
        <f t="shared" si="10"/>
        <v>0</v>
      </c>
      <c r="CP22" s="3">
        <f t="shared" si="10"/>
        <v>0</v>
      </c>
      <c r="CQ22" s="3">
        <f t="shared" si="10"/>
        <v>0</v>
      </c>
      <c r="CR22" s="3">
        <f t="shared" si="10"/>
        <v>0</v>
      </c>
      <c r="CS22" s="3">
        <f t="shared" si="10"/>
        <v>0</v>
      </c>
      <c r="CT22" s="3">
        <f t="shared" si="10"/>
        <v>0</v>
      </c>
      <c r="CU22" s="3">
        <f t="shared" si="10"/>
        <v>0</v>
      </c>
      <c r="CV22" s="3">
        <f t="shared" si="10"/>
        <v>0</v>
      </c>
      <c r="CW22" s="3">
        <f t="shared" si="10"/>
        <v>0</v>
      </c>
      <c r="CX22" s="3">
        <f t="shared" si="10"/>
        <v>0</v>
      </c>
      <c r="CY22" s="3">
        <f t="shared" si="10"/>
        <v>0</v>
      </c>
      <c r="CZ22" s="3">
        <f t="shared" si="10"/>
        <v>0</v>
      </c>
      <c r="DA22" s="3">
        <f t="shared" si="10"/>
        <v>0</v>
      </c>
      <c r="DB22" s="3">
        <f t="shared" si="10"/>
        <v>0</v>
      </c>
      <c r="DC22" s="3">
        <f t="shared" si="10"/>
        <v>0</v>
      </c>
      <c r="DD22" s="3">
        <f t="shared" si="10"/>
        <v>0</v>
      </c>
      <c r="DE22" s="3">
        <f t="shared" si="10"/>
        <v>0</v>
      </c>
      <c r="DF22" s="3">
        <f t="shared" si="10"/>
        <v>0</v>
      </c>
      <c r="DG22" s="4">
        <f t="shared" ref="DG22:EL22" si="11">DG431</f>
        <v>4580131.54</v>
      </c>
      <c r="DH22" s="4">
        <f t="shared" si="11"/>
        <v>3832922.64</v>
      </c>
      <c r="DI22" s="4">
        <f t="shared" si="11"/>
        <v>393798.39</v>
      </c>
      <c r="DJ22" s="4">
        <f t="shared" si="11"/>
        <v>221660.62</v>
      </c>
      <c r="DK22" s="4">
        <f t="shared" si="11"/>
        <v>353410.51</v>
      </c>
      <c r="DL22" s="4">
        <f t="shared" si="11"/>
        <v>0</v>
      </c>
      <c r="DM22" s="4">
        <f t="shared" si="11"/>
        <v>1860.0571439999999</v>
      </c>
      <c r="DN22" s="4">
        <f t="shared" si="11"/>
        <v>0</v>
      </c>
      <c r="DO22" s="4">
        <f t="shared" si="11"/>
        <v>0</v>
      </c>
      <c r="DP22" s="4">
        <f t="shared" si="11"/>
        <v>247387.36</v>
      </c>
      <c r="DQ22" s="4">
        <f t="shared" si="11"/>
        <v>35341.06</v>
      </c>
      <c r="DR22" s="4">
        <f t="shared" si="11"/>
        <v>0</v>
      </c>
      <c r="DS22" s="4">
        <f t="shared" si="11"/>
        <v>0</v>
      </c>
      <c r="DT22" s="4">
        <f t="shared" si="11"/>
        <v>0</v>
      </c>
      <c r="DU22" s="4">
        <f t="shared" si="11"/>
        <v>0</v>
      </c>
      <c r="DV22" s="4">
        <f t="shared" si="11"/>
        <v>0</v>
      </c>
      <c r="DW22" s="4">
        <f t="shared" si="11"/>
        <v>0</v>
      </c>
      <c r="DX22" s="4">
        <f t="shared" si="11"/>
        <v>0</v>
      </c>
      <c r="DY22" s="4">
        <f t="shared" si="11"/>
        <v>0</v>
      </c>
      <c r="DZ22" s="4">
        <f t="shared" si="11"/>
        <v>0</v>
      </c>
      <c r="EA22" s="4">
        <f t="shared" si="11"/>
        <v>0</v>
      </c>
      <c r="EB22" s="4">
        <f t="shared" si="11"/>
        <v>0</v>
      </c>
      <c r="EC22" s="4">
        <f t="shared" si="11"/>
        <v>0</v>
      </c>
      <c r="ED22" s="4">
        <f t="shared" si="11"/>
        <v>0</v>
      </c>
      <c r="EE22" s="4">
        <f t="shared" si="11"/>
        <v>0</v>
      </c>
      <c r="EF22" s="4">
        <f t="shared" si="11"/>
        <v>0</v>
      </c>
      <c r="EG22" s="4">
        <f t="shared" si="11"/>
        <v>0</v>
      </c>
      <c r="EH22" s="4">
        <f t="shared" si="11"/>
        <v>0</v>
      </c>
      <c r="EI22" s="4">
        <f t="shared" si="11"/>
        <v>0</v>
      </c>
      <c r="EJ22" s="4">
        <f t="shared" si="11"/>
        <v>4955845.4400000004</v>
      </c>
      <c r="EK22" s="4">
        <f t="shared" si="11"/>
        <v>0</v>
      </c>
      <c r="EL22" s="4">
        <f t="shared" si="11"/>
        <v>0</v>
      </c>
      <c r="EM22" s="4">
        <f t="shared" ref="EM22:FR22" si="12">EM431</f>
        <v>4955845.4400000004</v>
      </c>
      <c r="EN22" s="4">
        <f t="shared" si="12"/>
        <v>3832922.64</v>
      </c>
      <c r="EO22" s="4">
        <f t="shared" si="12"/>
        <v>3832922.64</v>
      </c>
      <c r="EP22" s="4">
        <f t="shared" si="12"/>
        <v>0</v>
      </c>
      <c r="EQ22" s="4">
        <f t="shared" si="12"/>
        <v>3832922.64</v>
      </c>
      <c r="ER22" s="4">
        <f t="shared" si="12"/>
        <v>0</v>
      </c>
      <c r="ES22" s="4">
        <f t="shared" si="12"/>
        <v>0</v>
      </c>
      <c r="ET22" s="4">
        <f t="shared" si="12"/>
        <v>0</v>
      </c>
      <c r="EU22" s="4">
        <f t="shared" si="12"/>
        <v>0</v>
      </c>
      <c r="EV22" s="4">
        <f t="shared" si="12"/>
        <v>0</v>
      </c>
      <c r="EW22" s="4">
        <f t="shared" si="12"/>
        <v>0</v>
      </c>
      <c r="EX22" s="4">
        <f t="shared" si="12"/>
        <v>0</v>
      </c>
      <c r="EY22" s="4">
        <f t="shared" si="12"/>
        <v>0</v>
      </c>
      <c r="EZ22" s="4">
        <f t="shared" si="12"/>
        <v>0</v>
      </c>
      <c r="FA22" s="4">
        <f t="shared" si="12"/>
        <v>0</v>
      </c>
      <c r="FB22" s="4">
        <f t="shared" si="12"/>
        <v>0</v>
      </c>
      <c r="FC22" s="4">
        <f t="shared" si="12"/>
        <v>0</v>
      </c>
      <c r="FD22" s="4">
        <f t="shared" si="12"/>
        <v>0</v>
      </c>
      <c r="FE22" s="4">
        <f t="shared" si="12"/>
        <v>0</v>
      </c>
      <c r="FF22" s="4">
        <f t="shared" si="12"/>
        <v>0</v>
      </c>
      <c r="FG22" s="4">
        <f t="shared" si="12"/>
        <v>0</v>
      </c>
      <c r="FH22" s="4">
        <f t="shared" si="12"/>
        <v>0</v>
      </c>
      <c r="FI22" s="4">
        <f t="shared" si="12"/>
        <v>0</v>
      </c>
      <c r="FJ22" s="4">
        <f t="shared" si="12"/>
        <v>0</v>
      </c>
      <c r="FK22" s="4">
        <f t="shared" si="12"/>
        <v>0</v>
      </c>
      <c r="FL22" s="4">
        <f t="shared" si="12"/>
        <v>0</v>
      </c>
      <c r="FM22" s="4">
        <f t="shared" si="12"/>
        <v>0</v>
      </c>
      <c r="FN22" s="4">
        <f t="shared" si="12"/>
        <v>0</v>
      </c>
      <c r="FO22" s="4">
        <f t="shared" si="12"/>
        <v>0</v>
      </c>
      <c r="FP22" s="4">
        <f t="shared" si="12"/>
        <v>0</v>
      </c>
      <c r="FQ22" s="4">
        <f t="shared" si="12"/>
        <v>0</v>
      </c>
      <c r="FR22" s="4">
        <f t="shared" si="12"/>
        <v>0</v>
      </c>
      <c r="FS22" s="4">
        <f t="shared" ref="FS22:GX22" si="13">FS431</f>
        <v>0</v>
      </c>
      <c r="FT22" s="4">
        <f t="shared" si="13"/>
        <v>0</v>
      </c>
      <c r="FU22" s="4">
        <f t="shared" si="13"/>
        <v>0</v>
      </c>
      <c r="FV22" s="4">
        <f t="shared" si="13"/>
        <v>0</v>
      </c>
      <c r="FW22" s="4">
        <f t="shared" si="13"/>
        <v>0</v>
      </c>
      <c r="FX22" s="4">
        <f t="shared" si="13"/>
        <v>0</v>
      </c>
      <c r="FY22" s="4">
        <f t="shared" si="13"/>
        <v>0</v>
      </c>
      <c r="FZ22" s="4">
        <f t="shared" si="13"/>
        <v>0</v>
      </c>
      <c r="GA22" s="4">
        <f t="shared" si="13"/>
        <v>0</v>
      </c>
      <c r="GB22" s="4">
        <f t="shared" si="13"/>
        <v>0</v>
      </c>
      <c r="GC22" s="4">
        <f t="shared" si="13"/>
        <v>0</v>
      </c>
      <c r="GD22" s="4">
        <f t="shared" si="13"/>
        <v>0</v>
      </c>
      <c r="GE22" s="4">
        <f t="shared" si="13"/>
        <v>0</v>
      </c>
      <c r="GF22" s="4">
        <f t="shared" si="13"/>
        <v>0</v>
      </c>
      <c r="GG22" s="4">
        <f t="shared" si="13"/>
        <v>0</v>
      </c>
      <c r="GH22" s="4">
        <f t="shared" si="13"/>
        <v>0</v>
      </c>
      <c r="GI22" s="4">
        <f t="shared" si="13"/>
        <v>0</v>
      </c>
      <c r="GJ22" s="4">
        <f t="shared" si="13"/>
        <v>0</v>
      </c>
      <c r="GK22" s="4">
        <f t="shared" si="13"/>
        <v>0</v>
      </c>
      <c r="GL22" s="4">
        <f t="shared" si="13"/>
        <v>0</v>
      </c>
      <c r="GM22" s="4">
        <f t="shared" si="13"/>
        <v>0</v>
      </c>
      <c r="GN22" s="4">
        <f t="shared" si="13"/>
        <v>0</v>
      </c>
      <c r="GO22" s="4">
        <f t="shared" si="13"/>
        <v>0</v>
      </c>
      <c r="GP22" s="4">
        <f t="shared" si="13"/>
        <v>0</v>
      </c>
      <c r="GQ22" s="4">
        <f t="shared" si="13"/>
        <v>0</v>
      </c>
      <c r="GR22" s="4">
        <f t="shared" si="13"/>
        <v>0</v>
      </c>
      <c r="GS22" s="4">
        <f t="shared" si="13"/>
        <v>0</v>
      </c>
      <c r="GT22" s="4">
        <f t="shared" si="13"/>
        <v>0</v>
      </c>
      <c r="GU22" s="4">
        <f t="shared" si="13"/>
        <v>0</v>
      </c>
      <c r="GV22" s="4">
        <f t="shared" si="13"/>
        <v>0</v>
      </c>
      <c r="GW22" s="4">
        <f t="shared" si="13"/>
        <v>0</v>
      </c>
      <c r="GX22" s="4">
        <f t="shared" si="13"/>
        <v>0</v>
      </c>
    </row>
    <row r="24" spans="1:255" x14ac:dyDescent="0.2">
      <c r="A24" s="1">
        <v>4</v>
      </c>
      <c r="B24" s="1">
        <v>1</v>
      </c>
      <c r="C24" s="1"/>
      <c r="D24" s="1">
        <f>ROW(A124)</f>
        <v>124</v>
      </c>
      <c r="E24" s="1"/>
      <c r="F24" s="1" t="s">
        <v>13</v>
      </c>
      <c r="G24" s="1" t="s">
        <v>14</v>
      </c>
      <c r="H24" s="1" t="s">
        <v>3</v>
      </c>
      <c r="I24" s="1">
        <v>0</v>
      </c>
      <c r="J24" s="1"/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55" x14ac:dyDescent="0.2">
      <c r="A26" s="3">
        <v>52</v>
      </c>
      <c r="B26" s="3">
        <f t="shared" ref="B26:G26" si="14">B124</f>
        <v>1</v>
      </c>
      <c r="C26" s="3">
        <f t="shared" si="14"/>
        <v>4</v>
      </c>
      <c r="D26" s="3">
        <f t="shared" si="14"/>
        <v>24</v>
      </c>
      <c r="E26" s="3">
        <f t="shared" si="14"/>
        <v>0</v>
      </c>
      <c r="F26" s="3" t="str">
        <f t="shared" si="14"/>
        <v>Новый раздел</v>
      </c>
      <c r="G26" s="3" t="str">
        <f t="shared" si="14"/>
        <v>Дорожно-тропиночная сеть</v>
      </c>
      <c r="H26" s="3"/>
      <c r="I26" s="3"/>
      <c r="J26" s="3"/>
      <c r="K26" s="3"/>
      <c r="L26" s="3"/>
      <c r="M26" s="3"/>
      <c r="N26" s="3"/>
      <c r="O26" s="3">
        <f t="shared" ref="O26:AT26" si="15">O124</f>
        <v>295192.73</v>
      </c>
      <c r="P26" s="3">
        <f t="shared" si="15"/>
        <v>187832.59</v>
      </c>
      <c r="Q26" s="3">
        <f t="shared" si="15"/>
        <v>54905.22</v>
      </c>
      <c r="R26" s="3">
        <f t="shared" si="15"/>
        <v>29067.19</v>
      </c>
      <c r="S26" s="3">
        <f t="shared" si="15"/>
        <v>52454.92</v>
      </c>
      <c r="T26" s="3">
        <f t="shared" si="15"/>
        <v>0</v>
      </c>
      <c r="U26" s="3">
        <f t="shared" si="15"/>
        <v>276.24229599999995</v>
      </c>
      <c r="V26" s="3">
        <f t="shared" si="15"/>
        <v>0</v>
      </c>
      <c r="W26" s="3">
        <f t="shared" si="15"/>
        <v>0</v>
      </c>
      <c r="X26" s="3">
        <f t="shared" si="15"/>
        <v>36718.449999999997</v>
      </c>
      <c r="Y26" s="3">
        <f t="shared" si="15"/>
        <v>5245.5</v>
      </c>
      <c r="Z26" s="3">
        <f t="shared" si="15"/>
        <v>0</v>
      </c>
      <c r="AA26" s="3">
        <f t="shared" si="15"/>
        <v>0</v>
      </c>
      <c r="AB26" s="3">
        <f t="shared" si="15"/>
        <v>0</v>
      </c>
      <c r="AC26" s="3">
        <f t="shared" si="15"/>
        <v>0</v>
      </c>
      <c r="AD26" s="3">
        <f t="shared" si="15"/>
        <v>0</v>
      </c>
      <c r="AE26" s="3">
        <f t="shared" si="15"/>
        <v>0</v>
      </c>
      <c r="AF26" s="3">
        <f t="shared" si="15"/>
        <v>0</v>
      </c>
      <c r="AG26" s="3">
        <f t="shared" si="15"/>
        <v>0</v>
      </c>
      <c r="AH26" s="3">
        <f t="shared" si="15"/>
        <v>0</v>
      </c>
      <c r="AI26" s="3">
        <f t="shared" si="15"/>
        <v>0</v>
      </c>
      <c r="AJ26" s="3">
        <f t="shared" si="15"/>
        <v>0</v>
      </c>
      <c r="AK26" s="3">
        <f t="shared" si="15"/>
        <v>0</v>
      </c>
      <c r="AL26" s="3">
        <f t="shared" si="15"/>
        <v>0</v>
      </c>
      <c r="AM26" s="3">
        <f t="shared" si="15"/>
        <v>0</v>
      </c>
      <c r="AN26" s="3">
        <f t="shared" si="15"/>
        <v>0</v>
      </c>
      <c r="AO26" s="3">
        <f t="shared" si="15"/>
        <v>0</v>
      </c>
      <c r="AP26" s="3">
        <f t="shared" si="15"/>
        <v>0</v>
      </c>
      <c r="AQ26" s="3">
        <f t="shared" si="15"/>
        <v>0</v>
      </c>
      <c r="AR26" s="3">
        <f t="shared" si="15"/>
        <v>345675.83</v>
      </c>
      <c r="AS26" s="3">
        <f t="shared" si="15"/>
        <v>0</v>
      </c>
      <c r="AT26" s="3">
        <f t="shared" si="15"/>
        <v>0</v>
      </c>
      <c r="AU26" s="3">
        <f t="shared" ref="AU26:BZ26" si="16">AU124</f>
        <v>345675.83</v>
      </c>
      <c r="AV26" s="3">
        <f t="shared" si="16"/>
        <v>187832.59</v>
      </c>
      <c r="AW26" s="3">
        <f t="shared" si="16"/>
        <v>187832.59</v>
      </c>
      <c r="AX26" s="3">
        <f t="shared" si="16"/>
        <v>0</v>
      </c>
      <c r="AY26" s="3">
        <f t="shared" si="16"/>
        <v>187832.59</v>
      </c>
      <c r="AZ26" s="3">
        <f t="shared" si="16"/>
        <v>0</v>
      </c>
      <c r="BA26" s="3">
        <f t="shared" si="16"/>
        <v>0</v>
      </c>
      <c r="BB26" s="3">
        <f t="shared" si="16"/>
        <v>0</v>
      </c>
      <c r="BC26" s="3">
        <f t="shared" si="16"/>
        <v>0</v>
      </c>
      <c r="BD26" s="3">
        <f t="shared" si="16"/>
        <v>0</v>
      </c>
      <c r="BE26" s="3">
        <f t="shared" si="16"/>
        <v>0</v>
      </c>
      <c r="BF26" s="3">
        <f t="shared" si="16"/>
        <v>0</v>
      </c>
      <c r="BG26" s="3">
        <f t="shared" si="16"/>
        <v>0</v>
      </c>
      <c r="BH26" s="3">
        <f t="shared" si="16"/>
        <v>0</v>
      </c>
      <c r="BI26" s="3">
        <f t="shared" si="16"/>
        <v>0</v>
      </c>
      <c r="BJ26" s="3">
        <f t="shared" si="16"/>
        <v>0</v>
      </c>
      <c r="BK26" s="3">
        <f t="shared" si="16"/>
        <v>0</v>
      </c>
      <c r="BL26" s="3">
        <f t="shared" si="16"/>
        <v>0</v>
      </c>
      <c r="BM26" s="3">
        <f t="shared" si="16"/>
        <v>0</v>
      </c>
      <c r="BN26" s="3">
        <f t="shared" si="16"/>
        <v>0</v>
      </c>
      <c r="BO26" s="3">
        <f t="shared" si="16"/>
        <v>0</v>
      </c>
      <c r="BP26" s="3">
        <f t="shared" si="16"/>
        <v>0</v>
      </c>
      <c r="BQ26" s="3">
        <f t="shared" si="16"/>
        <v>0</v>
      </c>
      <c r="BR26" s="3">
        <f t="shared" si="16"/>
        <v>0</v>
      </c>
      <c r="BS26" s="3">
        <f t="shared" si="16"/>
        <v>0</v>
      </c>
      <c r="BT26" s="3">
        <f t="shared" si="16"/>
        <v>0</v>
      </c>
      <c r="BU26" s="3">
        <f t="shared" si="16"/>
        <v>0</v>
      </c>
      <c r="BV26" s="3">
        <f t="shared" si="16"/>
        <v>0</v>
      </c>
      <c r="BW26" s="3">
        <f t="shared" si="16"/>
        <v>0</v>
      </c>
      <c r="BX26" s="3">
        <f t="shared" si="16"/>
        <v>0</v>
      </c>
      <c r="BY26" s="3">
        <f t="shared" si="16"/>
        <v>0</v>
      </c>
      <c r="BZ26" s="3">
        <f t="shared" si="16"/>
        <v>0</v>
      </c>
      <c r="CA26" s="3">
        <f t="shared" ref="CA26:DF26" si="17">CA124</f>
        <v>0</v>
      </c>
      <c r="CB26" s="3">
        <f t="shared" si="17"/>
        <v>0</v>
      </c>
      <c r="CC26" s="3">
        <f t="shared" si="17"/>
        <v>0</v>
      </c>
      <c r="CD26" s="3">
        <f t="shared" si="17"/>
        <v>0</v>
      </c>
      <c r="CE26" s="3">
        <f t="shared" si="17"/>
        <v>0</v>
      </c>
      <c r="CF26" s="3">
        <f t="shared" si="17"/>
        <v>0</v>
      </c>
      <c r="CG26" s="3">
        <f t="shared" si="17"/>
        <v>0</v>
      </c>
      <c r="CH26" s="3">
        <f t="shared" si="17"/>
        <v>0</v>
      </c>
      <c r="CI26" s="3">
        <f t="shared" si="17"/>
        <v>0</v>
      </c>
      <c r="CJ26" s="3">
        <f t="shared" si="17"/>
        <v>0</v>
      </c>
      <c r="CK26" s="3">
        <f t="shared" si="17"/>
        <v>0</v>
      </c>
      <c r="CL26" s="3">
        <f t="shared" si="17"/>
        <v>0</v>
      </c>
      <c r="CM26" s="3">
        <f t="shared" si="17"/>
        <v>0</v>
      </c>
      <c r="CN26" s="3">
        <f t="shared" si="17"/>
        <v>0</v>
      </c>
      <c r="CO26" s="3">
        <f t="shared" si="17"/>
        <v>0</v>
      </c>
      <c r="CP26" s="3">
        <f t="shared" si="17"/>
        <v>0</v>
      </c>
      <c r="CQ26" s="3">
        <f t="shared" si="17"/>
        <v>0</v>
      </c>
      <c r="CR26" s="3">
        <f t="shared" si="17"/>
        <v>0</v>
      </c>
      <c r="CS26" s="3">
        <f t="shared" si="17"/>
        <v>0</v>
      </c>
      <c r="CT26" s="3">
        <f t="shared" si="17"/>
        <v>0</v>
      </c>
      <c r="CU26" s="3">
        <f t="shared" si="17"/>
        <v>0</v>
      </c>
      <c r="CV26" s="3">
        <f t="shared" si="17"/>
        <v>0</v>
      </c>
      <c r="CW26" s="3">
        <f t="shared" si="17"/>
        <v>0</v>
      </c>
      <c r="CX26" s="3">
        <f t="shared" si="17"/>
        <v>0</v>
      </c>
      <c r="CY26" s="3">
        <f t="shared" si="17"/>
        <v>0</v>
      </c>
      <c r="CZ26" s="3">
        <f t="shared" si="17"/>
        <v>0</v>
      </c>
      <c r="DA26" s="3">
        <f t="shared" si="17"/>
        <v>0</v>
      </c>
      <c r="DB26" s="3">
        <f t="shared" si="17"/>
        <v>0</v>
      </c>
      <c r="DC26" s="3">
        <f t="shared" si="17"/>
        <v>0</v>
      </c>
      <c r="DD26" s="3">
        <f t="shared" si="17"/>
        <v>0</v>
      </c>
      <c r="DE26" s="3">
        <f t="shared" si="17"/>
        <v>0</v>
      </c>
      <c r="DF26" s="3">
        <f t="shared" si="17"/>
        <v>0</v>
      </c>
      <c r="DG26" s="4">
        <f t="shared" ref="DG26:EL26" si="18">DG124</f>
        <v>295192.73</v>
      </c>
      <c r="DH26" s="4">
        <f t="shared" si="18"/>
        <v>187832.59</v>
      </c>
      <c r="DI26" s="4">
        <f t="shared" si="18"/>
        <v>54905.22</v>
      </c>
      <c r="DJ26" s="4">
        <f t="shared" si="18"/>
        <v>29067.19</v>
      </c>
      <c r="DK26" s="4">
        <f t="shared" si="18"/>
        <v>52454.92</v>
      </c>
      <c r="DL26" s="4">
        <f t="shared" si="18"/>
        <v>0</v>
      </c>
      <c r="DM26" s="4">
        <f t="shared" si="18"/>
        <v>276.24229599999995</v>
      </c>
      <c r="DN26" s="4">
        <f t="shared" si="18"/>
        <v>0</v>
      </c>
      <c r="DO26" s="4">
        <f t="shared" si="18"/>
        <v>0</v>
      </c>
      <c r="DP26" s="4">
        <f t="shared" si="18"/>
        <v>36718.449999999997</v>
      </c>
      <c r="DQ26" s="4">
        <f t="shared" si="18"/>
        <v>5245.5</v>
      </c>
      <c r="DR26" s="4">
        <f t="shared" si="18"/>
        <v>0</v>
      </c>
      <c r="DS26" s="4">
        <f t="shared" si="18"/>
        <v>0</v>
      </c>
      <c r="DT26" s="4">
        <f t="shared" si="18"/>
        <v>0</v>
      </c>
      <c r="DU26" s="4">
        <f t="shared" si="18"/>
        <v>0</v>
      </c>
      <c r="DV26" s="4">
        <f t="shared" si="18"/>
        <v>0</v>
      </c>
      <c r="DW26" s="4">
        <f t="shared" si="18"/>
        <v>0</v>
      </c>
      <c r="DX26" s="4">
        <f t="shared" si="18"/>
        <v>0</v>
      </c>
      <c r="DY26" s="4">
        <f t="shared" si="18"/>
        <v>0</v>
      </c>
      <c r="DZ26" s="4">
        <f t="shared" si="18"/>
        <v>0</v>
      </c>
      <c r="EA26" s="4">
        <f t="shared" si="18"/>
        <v>0</v>
      </c>
      <c r="EB26" s="4">
        <f t="shared" si="18"/>
        <v>0</v>
      </c>
      <c r="EC26" s="4">
        <f t="shared" si="18"/>
        <v>0</v>
      </c>
      <c r="ED26" s="4">
        <f t="shared" si="18"/>
        <v>0</v>
      </c>
      <c r="EE26" s="4">
        <f t="shared" si="18"/>
        <v>0</v>
      </c>
      <c r="EF26" s="4">
        <f t="shared" si="18"/>
        <v>0</v>
      </c>
      <c r="EG26" s="4">
        <f t="shared" si="18"/>
        <v>0</v>
      </c>
      <c r="EH26" s="4">
        <f t="shared" si="18"/>
        <v>0</v>
      </c>
      <c r="EI26" s="4">
        <f t="shared" si="18"/>
        <v>0</v>
      </c>
      <c r="EJ26" s="4">
        <f t="shared" si="18"/>
        <v>345675.83</v>
      </c>
      <c r="EK26" s="4">
        <f t="shared" si="18"/>
        <v>0</v>
      </c>
      <c r="EL26" s="4">
        <f t="shared" si="18"/>
        <v>0</v>
      </c>
      <c r="EM26" s="4">
        <f t="shared" ref="EM26:FR26" si="19">EM124</f>
        <v>345675.83</v>
      </c>
      <c r="EN26" s="4">
        <f t="shared" si="19"/>
        <v>187832.59</v>
      </c>
      <c r="EO26" s="4">
        <f t="shared" si="19"/>
        <v>187832.59</v>
      </c>
      <c r="EP26" s="4">
        <f t="shared" si="19"/>
        <v>0</v>
      </c>
      <c r="EQ26" s="4">
        <f t="shared" si="19"/>
        <v>187832.59</v>
      </c>
      <c r="ER26" s="4">
        <f t="shared" si="19"/>
        <v>0</v>
      </c>
      <c r="ES26" s="4">
        <f t="shared" si="19"/>
        <v>0</v>
      </c>
      <c r="ET26" s="4">
        <f t="shared" si="19"/>
        <v>0</v>
      </c>
      <c r="EU26" s="4">
        <f t="shared" si="19"/>
        <v>0</v>
      </c>
      <c r="EV26" s="4">
        <f t="shared" si="19"/>
        <v>0</v>
      </c>
      <c r="EW26" s="4">
        <f t="shared" si="19"/>
        <v>0</v>
      </c>
      <c r="EX26" s="4">
        <f t="shared" si="19"/>
        <v>0</v>
      </c>
      <c r="EY26" s="4">
        <f t="shared" si="19"/>
        <v>0</v>
      </c>
      <c r="EZ26" s="4">
        <f t="shared" si="19"/>
        <v>0</v>
      </c>
      <c r="FA26" s="4">
        <f t="shared" si="19"/>
        <v>0</v>
      </c>
      <c r="FB26" s="4">
        <f t="shared" si="19"/>
        <v>0</v>
      </c>
      <c r="FC26" s="4">
        <f t="shared" si="19"/>
        <v>0</v>
      </c>
      <c r="FD26" s="4">
        <f t="shared" si="19"/>
        <v>0</v>
      </c>
      <c r="FE26" s="4">
        <f t="shared" si="19"/>
        <v>0</v>
      </c>
      <c r="FF26" s="4">
        <f t="shared" si="19"/>
        <v>0</v>
      </c>
      <c r="FG26" s="4">
        <f t="shared" si="19"/>
        <v>0</v>
      </c>
      <c r="FH26" s="4">
        <f t="shared" si="19"/>
        <v>0</v>
      </c>
      <c r="FI26" s="4">
        <f t="shared" si="19"/>
        <v>0</v>
      </c>
      <c r="FJ26" s="4">
        <f t="shared" si="19"/>
        <v>0</v>
      </c>
      <c r="FK26" s="4">
        <f t="shared" si="19"/>
        <v>0</v>
      </c>
      <c r="FL26" s="4">
        <f t="shared" si="19"/>
        <v>0</v>
      </c>
      <c r="FM26" s="4">
        <f t="shared" si="19"/>
        <v>0</v>
      </c>
      <c r="FN26" s="4">
        <f t="shared" si="19"/>
        <v>0</v>
      </c>
      <c r="FO26" s="4">
        <f t="shared" si="19"/>
        <v>0</v>
      </c>
      <c r="FP26" s="4">
        <f t="shared" si="19"/>
        <v>0</v>
      </c>
      <c r="FQ26" s="4">
        <f t="shared" si="19"/>
        <v>0</v>
      </c>
      <c r="FR26" s="4">
        <f t="shared" si="19"/>
        <v>0</v>
      </c>
      <c r="FS26" s="4">
        <f t="shared" ref="FS26:GX26" si="20">FS124</f>
        <v>0</v>
      </c>
      <c r="FT26" s="4">
        <f t="shared" si="20"/>
        <v>0</v>
      </c>
      <c r="FU26" s="4">
        <f t="shared" si="20"/>
        <v>0</v>
      </c>
      <c r="FV26" s="4">
        <f t="shared" si="20"/>
        <v>0</v>
      </c>
      <c r="FW26" s="4">
        <f t="shared" si="20"/>
        <v>0</v>
      </c>
      <c r="FX26" s="4">
        <f t="shared" si="20"/>
        <v>0</v>
      </c>
      <c r="FY26" s="4">
        <f t="shared" si="20"/>
        <v>0</v>
      </c>
      <c r="FZ26" s="4">
        <f t="shared" si="20"/>
        <v>0</v>
      </c>
      <c r="GA26" s="4">
        <f t="shared" si="20"/>
        <v>0</v>
      </c>
      <c r="GB26" s="4">
        <f t="shared" si="20"/>
        <v>0</v>
      </c>
      <c r="GC26" s="4">
        <f t="shared" si="20"/>
        <v>0</v>
      </c>
      <c r="GD26" s="4">
        <f t="shared" si="20"/>
        <v>0</v>
      </c>
      <c r="GE26" s="4">
        <f t="shared" si="20"/>
        <v>0</v>
      </c>
      <c r="GF26" s="4">
        <f t="shared" si="20"/>
        <v>0</v>
      </c>
      <c r="GG26" s="4">
        <f t="shared" si="20"/>
        <v>0</v>
      </c>
      <c r="GH26" s="4">
        <f t="shared" si="20"/>
        <v>0</v>
      </c>
      <c r="GI26" s="4">
        <f t="shared" si="20"/>
        <v>0</v>
      </c>
      <c r="GJ26" s="4">
        <f t="shared" si="20"/>
        <v>0</v>
      </c>
      <c r="GK26" s="4">
        <f t="shared" si="20"/>
        <v>0</v>
      </c>
      <c r="GL26" s="4">
        <f t="shared" si="20"/>
        <v>0</v>
      </c>
      <c r="GM26" s="4">
        <f t="shared" si="20"/>
        <v>0</v>
      </c>
      <c r="GN26" s="4">
        <f t="shared" si="20"/>
        <v>0</v>
      </c>
      <c r="GO26" s="4">
        <f t="shared" si="20"/>
        <v>0</v>
      </c>
      <c r="GP26" s="4">
        <f t="shared" si="20"/>
        <v>0</v>
      </c>
      <c r="GQ26" s="4">
        <f t="shared" si="20"/>
        <v>0</v>
      </c>
      <c r="GR26" s="4">
        <f t="shared" si="20"/>
        <v>0</v>
      </c>
      <c r="GS26" s="4">
        <f t="shared" si="20"/>
        <v>0</v>
      </c>
      <c r="GT26" s="4">
        <f t="shared" si="20"/>
        <v>0</v>
      </c>
      <c r="GU26" s="4">
        <f t="shared" si="20"/>
        <v>0</v>
      </c>
      <c r="GV26" s="4">
        <f t="shared" si="20"/>
        <v>0</v>
      </c>
      <c r="GW26" s="4">
        <f t="shared" si="20"/>
        <v>0</v>
      </c>
      <c r="GX26" s="4">
        <f t="shared" si="20"/>
        <v>0</v>
      </c>
    </row>
    <row r="28" spans="1:255" x14ac:dyDescent="0.2">
      <c r="A28" s="1">
        <v>5</v>
      </c>
      <c r="B28" s="1">
        <v>1</v>
      </c>
      <c r="C28" s="1"/>
      <c r="D28" s="1">
        <f>ROW(A55)</f>
        <v>55</v>
      </c>
      <c r="E28" s="1"/>
      <c r="F28" s="1" t="s">
        <v>15</v>
      </c>
      <c r="G28" s="1" t="s">
        <v>16</v>
      </c>
      <c r="H28" s="1" t="s">
        <v>3</v>
      </c>
      <c r="I28" s="1">
        <v>0</v>
      </c>
      <c r="J28" s="1"/>
      <c r="K28" s="1">
        <v>-1</v>
      </c>
      <c r="L28" s="1"/>
      <c r="M28" s="1"/>
      <c r="N28" s="1"/>
      <c r="O28" s="1"/>
      <c r="P28" s="1"/>
      <c r="Q28" s="1"/>
      <c r="R28" s="1"/>
      <c r="S28" s="1"/>
      <c r="T28" s="1"/>
      <c r="U28" s="1" t="s">
        <v>3</v>
      </c>
      <c r="V28" s="1">
        <v>0</v>
      </c>
      <c r="W28" s="1"/>
      <c r="X28" s="1"/>
      <c r="Y28" s="1"/>
      <c r="Z28" s="1"/>
      <c r="AA28" s="1"/>
      <c r="AB28" s="1" t="s">
        <v>3</v>
      </c>
      <c r="AC28" s="1" t="s">
        <v>3</v>
      </c>
      <c r="AD28" s="1" t="s">
        <v>3</v>
      </c>
      <c r="AE28" s="1" t="s">
        <v>3</v>
      </c>
      <c r="AF28" s="1" t="s">
        <v>3</v>
      </c>
      <c r="AG28" s="1" t="s">
        <v>3</v>
      </c>
      <c r="AH28" s="1"/>
      <c r="AI28" s="1"/>
      <c r="AJ28" s="1"/>
      <c r="AK28" s="1"/>
      <c r="AL28" s="1"/>
      <c r="AM28" s="1"/>
      <c r="AN28" s="1"/>
      <c r="AO28" s="1"/>
      <c r="AP28" s="1" t="s">
        <v>3</v>
      </c>
      <c r="AQ28" s="1" t="s">
        <v>3</v>
      </c>
      <c r="AR28" s="1" t="s">
        <v>3</v>
      </c>
      <c r="AS28" s="1"/>
      <c r="AT28" s="1"/>
      <c r="AU28" s="1"/>
      <c r="AV28" s="1"/>
      <c r="AW28" s="1"/>
      <c r="AX28" s="1"/>
      <c r="AY28" s="1"/>
      <c r="AZ28" s="1" t="s">
        <v>3</v>
      </c>
      <c r="BA28" s="1"/>
      <c r="BB28" s="1" t="s">
        <v>3</v>
      </c>
      <c r="BC28" s="1" t="s">
        <v>3</v>
      </c>
      <c r="BD28" s="1" t="s">
        <v>3</v>
      </c>
      <c r="BE28" s="1" t="s">
        <v>3</v>
      </c>
      <c r="BF28" s="1" t="s">
        <v>3</v>
      </c>
      <c r="BG28" s="1" t="s">
        <v>3</v>
      </c>
      <c r="BH28" s="1" t="s">
        <v>3</v>
      </c>
      <c r="BI28" s="1" t="s">
        <v>3</v>
      </c>
      <c r="BJ28" s="1" t="s">
        <v>3</v>
      </c>
      <c r="BK28" s="1" t="s">
        <v>3</v>
      </c>
      <c r="BL28" s="1" t="s">
        <v>3</v>
      </c>
      <c r="BM28" s="1" t="s">
        <v>3</v>
      </c>
      <c r="BN28" s="1" t="s">
        <v>3</v>
      </c>
      <c r="BO28" s="1" t="s">
        <v>3</v>
      </c>
      <c r="BP28" s="1" t="s">
        <v>3</v>
      </c>
      <c r="BQ28" s="1"/>
      <c r="BR28" s="1"/>
      <c r="BS28" s="1"/>
      <c r="BT28" s="1"/>
      <c r="BU28" s="1"/>
      <c r="BV28" s="1"/>
      <c r="BW28" s="1"/>
      <c r="BX28" s="1">
        <v>0</v>
      </c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>
        <v>0</v>
      </c>
    </row>
    <row r="30" spans="1:255" x14ac:dyDescent="0.2">
      <c r="A30" s="3">
        <v>52</v>
      </c>
      <c r="B30" s="3">
        <f t="shared" ref="B30:G30" si="21">B55</f>
        <v>1</v>
      </c>
      <c r="C30" s="3">
        <f t="shared" si="21"/>
        <v>5</v>
      </c>
      <c r="D30" s="3">
        <f t="shared" si="21"/>
        <v>28</v>
      </c>
      <c r="E30" s="3">
        <f t="shared" si="21"/>
        <v>0</v>
      </c>
      <c r="F30" s="3" t="str">
        <f t="shared" si="21"/>
        <v>Новый подраздел</v>
      </c>
      <c r="G30" s="3" t="str">
        <f t="shared" si="21"/>
        <v>Устройство АБП</v>
      </c>
      <c r="H30" s="3"/>
      <c r="I30" s="3"/>
      <c r="J30" s="3"/>
      <c r="K30" s="3"/>
      <c r="L30" s="3"/>
      <c r="M30" s="3"/>
      <c r="N30" s="3"/>
      <c r="O30" s="3">
        <f t="shared" ref="O30:AT30" si="22">O55</f>
        <v>189166.28</v>
      </c>
      <c r="P30" s="3">
        <f t="shared" si="22"/>
        <v>123861.09</v>
      </c>
      <c r="Q30" s="3">
        <f t="shared" si="22"/>
        <v>54905.22</v>
      </c>
      <c r="R30" s="3">
        <f t="shared" si="22"/>
        <v>29067.19</v>
      </c>
      <c r="S30" s="3">
        <f t="shared" si="22"/>
        <v>10399.969999999999</v>
      </c>
      <c r="T30" s="3">
        <f t="shared" si="22"/>
        <v>0</v>
      </c>
      <c r="U30" s="3">
        <f t="shared" si="22"/>
        <v>53.091695999999999</v>
      </c>
      <c r="V30" s="3">
        <f t="shared" si="22"/>
        <v>0</v>
      </c>
      <c r="W30" s="3">
        <f t="shared" si="22"/>
        <v>0</v>
      </c>
      <c r="X30" s="3">
        <f t="shared" si="22"/>
        <v>7279.98</v>
      </c>
      <c r="Y30" s="3">
        <f t="shared" si="22"/>
        <v>1040</v>
      </c>
      <c r="Z30" s="3">
        <f t="shared" si="22"/>
        <v>0</v>
      </c>
      <c r="AA30" s="3">
        <f t="shared" si="22"/>
        <v>0</v>
      </c>
      <c r="AB30" s="3">
        <f t="shared" si="22"/>
        <v>189166.28</v>
      </c>
      <c r="AC30" s="3">
        <f t="shared" si="22"/>
        <v>123861.09</v>
      </c>
      <c r="AD30" s="3">
        <f t="shared" si="22"/>
        <v>54905.22</v>
      </c>
      <c r="AE30" s="3">
        <f t="shared" si="22"/>
        <v>29067.19</v>
      </c>
      <c r="AF30" s="3">
        <f t="shared" si="22"/>
        <v>10399.969999999999</v>
      </c>
      <c r="AG30" s="3">
        <f t="shared" si="22"/>
        <v>0</v>
      </c>
      <c r="AH30" s="3">
        <f t="shared" si="22"/>
        <v>53.091695999999999</v>
      </c>
      <c r="AI30" s="3">
        <f t="shared" si="22"/>
        <v>0</v>
      </c>
      <c r="AJ30" s="3">
        <f t="shared" si="22"/>
        <v>0</v>
      </c>
      <c r="AK30" s="3">
        <f t="shared" si="22"/>
        <v>7279.98</v>
      </c>
      <c r="AL30" s="3">
        <f t="shared" si="22"/>
        <v>1040</v>
      </c>
      <c r="AM30" s="3">
        <f t="shared" si="22"/>
        <v>0</v>
      </c>
      <c r="AN30" s="3">
        <f t="shared" si="22"/>
        <v>0</v>
      </c>
      <c r="AO30" s="3">
        <f t="shared" si="22"/>
        <v>0</v>
      </c>
      <c r="AP30" s="3">
        <f t="shared" si="22"/>
        <v>0</v>
      </c>
      <c r="AQ30" s="3">
        <f t="shared" si="22"/>
        <v>0</v>
      </c>
      <c r="AR30" s="3">
        <f t="shared" si="22"/>
        <v>206005.41</v>
      </c>
      <c r="AS30" s="3">
        <f t="shared" si="22"/>
        <v>0</v>
      </c>
      <c r="AT30" s="3">
        <f t="shared" si="22"/>
        <v>0</v>
      </c>
      <c r="AU30" s="3">
        <f t="shared" ref="AU30:BZ30" si="23">AU55</f>
        <v>206005.41</v>
      </c>
      <c r="AV30" s="3">
        <f t="shared" si="23"/>
        <v>123861.09</v>
      </c>
      <c r="AW30" s="3">
        <f t="shared" si="23"/>
        <v>123861.09</v>
      </c>
      <c r="AX30" s="3">
        <f t="shared" si="23"/>
        <v>0</v>
      </c>
      <c r="AY30" s="3">
        <f t="shared" si="23"/>
        <v>123861.09</v>
      </c>
      <c r="AZ30" s="3">
        <f t="shared" si="23"/>
        <v>0</v>
      </c>
      <c r="BA30" s="3">
        <f t="shared" si="23"/>
        <v>0</v>
      </c>
      <c r="BB30" s="3">
        <f t="shared" si="23"/>
        <v>0</v>
      </c>
      <c r="BC30" s="3">
        <f t="shared" si="23"/>
        <v>0</v>
      </c>
      <c r="BD30" s="3">
        <f t="shared" si="23"/>
        <v>0</v>
      </c>
      <c r="BE30" s="3">
        <f t="shared" si="23"/>
        <v>0</v>
      </c>
      <c r="BF30" s="3">
        <f t="shared" si="23"/>
        <v>0</v>
      </c>
      <c r="BG30" s="3">
        <f t="shared" si="23"/>
        <v>0</v>
      </c>
      <c r="BH30" s="3">
        <f t="shared" si="23"/>
        <v>0</v>
      </c>
      <c r="BI30" s="3">
        <f t="shared" si="23"/>
        <v>0</v>
      </c>
      <c r="BJ30" s="3">
        <f t="shared" si="23"/>
        <v>0</v>
      </c>
      <c r="BK30" s="3">
        <f t="shared" si="23"/>
        <v>0</v>
      </c>
      <c r="BL30" s="3">
        <f t="shared" si="23"/>
        <v>0</v>
      </c>
      <c r="BM30" s="3">
        <f t="shared" si="23"/>
        <v>0</v>
      </c>
      <c r="BN30" s="3">
        <f t="shared" si="23"/>
        <v>0</v>
      </c>
      <c r="BO30" s="3">
        <f t="shared" si="23"/>
        <v>0</v>
      </c>
      <c r="BP30" s="3">
        <f t="shared" si="23"/>
        <v>0</v>
      </c>
      <c r="BQ30" s="3">
        <f t="shared" si="23"/>
        <v>0</v>
      </c>
      <c r="BR30" s="3">
        <f t="shared" si="23"/>
        <v>0</v>
      </c>
      <c r="BS30" s="3">
        <f t="shared" si="23"/>
        <v>0</v>
      </c>
      <c r="BT30" s="3">
        <f t="shared" si="23"/>
        <v>0</v>
      </c>
      <c r="BU30" s="3">
        <f t="shared" si="23"/>
        <v>0</v>
      </c>
      <c r="BV30" s="3">
        <f t="shared" si="23"/>
        <v>0</v>
      </c>
      <c r="BW30" s="3">
        <f t="shared" si="23"/>
        <v>0</v>
      </c>
      <c r="BX30" s="3">
        <f t="shared" si="23"/>
        <v>0</v>
      </c>
      <c r="BY30" s="3">
        <f t="shared" si="23"/>
        <v>0</v>
      </c>
      <c r="BZ30" s="3">
        <f t="shared" si="23"/>
        <v>0</v>
      </c>
      <c r="CA30" s="3">
        <f t="shared" ref="CA30:DF30" si="24">CA55</f>
        <v>206005.41</v>
      </c>
      <c r="CB30" s="3">
        <f t="shared" si="24"/>
        <v>0</v>
      </c>
      <c r="CC30" s="3">
        <f t="shared" si="24"/>
        <v>0</v>
      </c>
      <c r="CD30" s="3">
        <f t="shared" si="24"/>
        <v>206005.41</v>
      </c>
      <c r="CE30" s="3">
        <f t="shared" si="24"/>
        <v>123861.09</v>
      </c>
      <c r="CF30" s="3">
        <f t="shared" si="24"/>
        <v>123861.09</v>
      </c>
      <c r="CG30" s="3">
        <f t="shared" si="24"/>
        <v>0</v>
      </c>
      <c r="CH30" s="3">
        <f t="shared" si="24"/>
        <v>123861.09</v>
      </c>
      <c r="CI30" s="3">
        <f t="shared" si="24"/>
        <v>0</v>
      </c>
      <c r="CJ30" s="3">
        <f t="shared" si="24"/>
        <v>0</v>
      </c>
      <c r="CK30" s="3">
        <f t="shared" si="24"/>
        <v>0</v>
      </c>
      <c r="CL30" s="3">
        <f t="shared" si="24"/>
        <v>0</v>
      </c>
      <c r="CM30" s="3">
        <f t="shared" si="24"/>
        <v>0</v>
      </c>
      <c r="CN30" s="3">
        <f t="shared" si="24"/>
        <v>0</v>
      </c>
      <c r="CO30" s="3">
        <f t="shared" si="24"/>
        <v>0</v>
      </c>
      <c r="CP30" s="3">
        <f t="shared" si="24"/>
        <v>0</v>
      </c>
      <c r="CQ30" s="3">
        <f t="shared" si="24"/>
        <v>0</v>
      </c>
      <c r="CR30" s="3">
        <f t="shared" si="24"/>
        <v>0</v>
      </c>
      <c r="CS30" s="3">
        <f t="shared" si="24"/>
        <v>0</v>
      </c>
      <c r="CT30" s="3">
        <f t="shared" si="24"/>
        <v>0</v>
      </c>
      <c r="CU30" s="3">
        <f t="shared" si="24"/>
        <v>0</v>
      </c>
      <c r="CV30" s="3">
        <f t="shared" si="24"/>
        <v>0</v>
      </c>
      <c r="CW30" s="3">
        <f t="shared" si="24"/>
        <v>0</v>
      </c>
      <c r="CX30" s="3">
        <f t="shared" si="24"/>
        <v>0</v>
      </c>
      <c r="CY30" s="3">
        <f t="shared" si="24"/>
        <v>0</v>
      </c>
      <c r="CZ30" s="3">
        <f t="shared" si="24"/>
        <v>0</v>
      </c>
      <c r="DA30" s="3">
        <f t="shared" si="24"/>
        <v>0</v>
      </c>
      <c r="DB30" s="3">
        <f t="shared" si="24"/>
        <v>0</v>
      </c>
      <c r="DC30" s="3">
        <f t="shared" si="24"/>
        <v>0</v>
      </c>
      <c r="DD30" s="3">
        <f t="shared" si="24"/>
        <v>0</v>
      </c>
      <c r="DE30" s="3">
        <f t="shared" si="24"/>
        <v>0</v>
      </c>
      <c r="DF30" s="3">
        <f t="shared" si="24"/>
        <v>0</v>
      </c>
      <c r="DG30" s="4">
        <f t="shared" ref="DG30:EL30" si="25">DG55</f>
        <v>189166.28</v>
      </c>
      <c r="DH30" s="4">
        <f t="shared" si="25"/>
        <v>123861.09</v>
      </c>
      <c r="DI30" s="4">
        <f t="shared" si="25"/>
        <v>54905.22</v>
      </c>
      <c r="DJ30" s="4">
        <f t="shared" si="25"/>
        <v>29067.19</v>
      </c>
      <c r="DK30" s="4">
        <f t="shared" si="25"/>
        <v>10399.969999999999</v>
      </c>
      <c r="DL30" s="4">
        <f t="shared" si="25"/>
        <v>0</v>
      </c>
      <c r="DM30" s="4">
        <f t="shared" si="25"/>
        <v>53.091695999999999</v>
      </c>
      <c r="DN30" s="4">
        <f t="shared" si="25"/>
        <v>0</v>
      </c>
      <c r="DO30" s="4">
        <f t="shared" si="25"/>
        <v>0</v>
      </c>
      <c r="DP30" s="4">
        <f t="shared" si="25"/>
        <v>7279.98</v>
      </c>
      <c r="DQ30" s="4">
        <f t="shared" si="25"/>
        <v>1040</v>
      </c>
      <c r="DR30" s="4">
        <f t="shared" si="25"/>
        <v>0</v>
      </c>
      <c r="DS30" s="4">
        <f t="shared" si="25"/>
        <v>0</v>
      </c>
      <c r="DT30" s="4">
        <f t="shared" si="25"/>
        <v>189166.28</v>
      </c>
      <c r="DU30" s="4">
        <f t="shared" si="25"/>
        <v>123861.09</v>
      </c>
      <c r="DV30" s="4">
        <f t="shared" si="25"/>
        <v>54905.22</v>
      </c>
      <c r="DW30" s="4">
        <f t="shared" si="25"/>
        <v>29067.19</v>
      </c>
      <c r="DX30" s="4">
        <f t="shared" si="25"/>
        <v>10399.969999999999</v>
      </c>
      <c r="DY30" s="4">
        <f t="shared" si="25"/>
        <v>0</v>
      </c>
      <c r="DZ30" s="4">
        <f t="shared" si="25"/>
        <v>53.091695999999999</v>
      </c>
      <c r="EA30" s="4">
        <f t="shared" si="25"/>
        <v>0</v>
      </c>
      <c r="EB30" s="4">
        <f t="shared" si="25"/>
        <v>0</v>
      </c>
      <c r="EC30" s="4">
        <f t="shared" si="25"/>
        <v>7279.98</v>
      </c>
      <c r="ED30" s="4">
        <f t="shared" si="25"/>
        <v>1040</v>
      </c>
      <c r="EE30" s="4">
        <f t="shared" si="25"/>
        <v>0</v>
      </c>
      <c r="EF30" s="4">
        <f t="shared" si="25"/>
        <v>0</v>
      </c>
      <c r="EG30" s="4">
        <f t="shared" si="25"/>
        <v>0</v>
      </c>
      <c r="EH30" s="4">
        <f t="shared" si="25"/>
        <v>0</v>
      </c>
      <c r="EI30" s="4">
        <f t="shared" si="25"/>
        <v>0</v>
      </c>
      <c r="EJ30" s="4">
        <f t="shared" si="25"/>
        <v>206005.41</v>
      </c>
      <c r="EK30" s="4">
        <f t="shared" si="25"/>
        <v>0</v>
      </c>
      <c r="EL30" s="4">
        <f t="shared" si="25"/>
        <v>0</v>
      </c>
      <c r="EM30" s="4">
        <f t="shared" ref="EM30:FR30" si="26">EM55</f>
        <v>206005.41</v>
      </c>
      <c r="EN30" s="4">
        <f t="shared" si="26"/>
        <v>123861.09</v>
      </c>
      <c r="EO30" s="4">
        <f t="shared" si="26"/>
        <v>123861.09</v>
      </c>
      <c r="EP30" s="4">
        <f t="shared" si="26"/>
        <v>0</v>
      </c>
      <c r="EQ30" s="4">
        <f t="shared" si="26"/>
        <v>123861.09</v>
      </c>
      <c r="ER30" s="4">
        <f t="shared" si="26"/>
        <v>0</v>
      </c>
      <c r="ES30" s="4">
        <f t="shared" si="26"/>
        <v>0</v>
      </c>
      <c r="ET30" s="4">
        <f t="shared" si="26"/>
        <v>0</v>
      </c>
      <c r="EU30" s="4">
        <f t="shared" si="26"/>
        <v>0</v>
      </c>
      <c r="EV30" s="4">
        <f t="shared" si="26"/>
        <v>0</v>
      </c>
      <c r="EW30" s="4">
        <f t="shared" si="26"/>
        <v>0</v>
      </c>
      <c r="EX30" s="4">
        <f t="shared" si="26"/>
        <v>0</v>
      </c>
      <c r="EY30" s="4">
        <f t="shared" si="26"/>
        <v>0</v>
      </c>
      <c r="EZ30" s="4">
        <f t="shared" si="26"/>
        <v>0</v>
      </c>
      <c r="FA30" s="4">
        <f t="shared" si="26"/>
        <v>0</v>
      </c>
      <c r="FB30" s="4">
        <f t="shared" si="26"/>
        <v>0</v>
      </c>
      <c r="FC30" s="4">
        <f t="shared" si="26"/>
        <v>0</v>
      </c>
      <c r="FD30" s="4">
        <f t="shared" si="26"/>
        <v>0</v>
      </c>
      <c r="FE30" s="4">
        <f t="shared" si="26"/>
        <v>0</v>
      </c>
      <c r="FF30" s="4">
        <f t="shared" si="26"/>
        <v>0</v>
      </c>
      <c r="FG30" s="4">
        <f t="shared" si="26"/>
        <v>0</v>
      </c>
      <c r="FH30" s="4">
        <f t="shared" si="26"/>
        <v>0</v>
      </c>
      <c r="FI30" s="4">
        <f t="shared" si="26"/>
        <v>0</v>
      </c>
      <c r="FJ30" s="4">
        <f t="shared" si="26"/>
        <v>0</v>
      </c>
      <c r="FK30" s="4">
        <f t="shared" si="26"/>
        <v>0</v>
      </c>
      <c r="FL30" s="4">
        <f t="shared" si="26"/>
        <v>0</v>
      </c>
      <c r="FM30" s="4">
        <f t="shared" si="26"/>
        <v>0</v>
      </c>
      <c r="FN30" s="4">
        <f t="shared" si="26"/>
        <v>0</v>
      </c>
      <c r="FO30" s="4">
        <f t="shared" si="26"/>
        <v>0</v>
      </c>
      <c r="FP30" s="4">
        <f t="shared" si="26"/>
        <v>0</v>
      </c>
      <c r="FQ30" s="4">
        <f t="shared" si="26"/>
        <v>0</v>
      </c>
      <c r="FR30" s="4">
        <f t="shared" si="26"/>
        <v>0</v>
      </c>
      <c r="FS30" s="4">
        <f t="shared" ref="FS30:GX30" si="27">FS55</f>
        <v>206005.41</v>
      </c>
      <c r="FT30" s="4">
        <f t="shared" si="27"/>
        <v>0</v>
      </c>
      <c r="FU30" s="4">
        <f t="shared" si="27"/>
        <v>0</v>
      </c>
      <c r="FV30" s="4">
        <f t="shared" si="27"/>
        <v>206005.41</v>
      </c>
      <c r="FW30" s="4">
        <f t="shared" si="27"/>
        <v>123861.09</v>
      </c>
      <c r="FX30" s="4">
        <f t="shared" si="27"/>
        <v>123861.09</v>
      </c>
      <c r="FY30" s="4">
        <f t="shared" si="27"/>
        <v>0</v>
      </c>
      <c r="FZ30" s="4">
        <f t="shared" si="27"/>
        <v>123861.09</v>
      </c>
      <c r="GA30" s="4">
        <f t="shared" si="27"/>
        <v>0</v>
      </c>
      <c r="GB30" s="4">
        <f t="shared" si="27"/>
        <v>0</v>
      </c>
      <c r="GC30" s="4">
        <f t="shared" si="27"/>
        <v>0</v>
      </c>
      <c r="GD30" s="4">
        <f t="shared" si="27"/>
        <v>0</v>
      </c>
      <c r="GE30" s="4">
        <f t="shared" si="27"/>
        <v>0</v>
      </c>
      <c r="GF30" s="4">
        <f t="shared" si="27"/>
        <v>0</v>
      </c>
      <c r="GG30" s="4">
        <f t="shared" si="27"/>
        <v>0</v>
      </c>
      <c r="GH30" s="4">
        <f t="shared" si="27"/>
        <v>0</v>
      </c>
      <c r="GI30" s="4">
        <f t="shared" si="27"/>
        <v>0</v>
      </c>
      <c r="GJ30" s="4">
        <f t="shared" si="27"/>
        <v>0</v>
      </c>
      <c r="GK30" s="4">
        <f t="shared" si="27"/>
        <v>0</v>
      </c>
      <c r="GL30" s="4">
        <f t="shared" si="27"/>
        <v>0</v>
      </c>
      <c r="GM30" s="4">
        <f t="shared" si="27"/>
        <v>0</v>
      </c>
      <c r="GN30" s="4">
        <f t="shared" si="27"/>
        <v>0</v>
      </c>
      <c r="GO30" s="4">
        <f t="shared" si="27"/>
        <v>0</v>
      </c>
      <c r="GP30" s="4">
        <f t="shared" si="27"/>
        <v>0</v>
      </c>
      <c r="GQ30" s="4">
        <f t="shared" si="27"/>
        <v>0</v>
      </c>
      <c r="GR30" s="4">
        <f t="shared" si="27"/>
        <v>0</v>
      </c>
      <c r="GS30" s="4">
        <f t="shared" si="27"/>
        <v>0</v>
      </c>
      <c r="GT30" s="4">
        <f t="shared" si="27"/>
        <v>0</v>
      </c>
      <c r="GU30" s="4">
        <f t="shared" si="27"/>
        <v>0</v>
      </c>
      <c r="GV30" s="4">
        <f t="shared" si="27"/>
        <v>0</v>
      </c>
      <c r="GW30" s="4">
        <f t="shared" si="27"/>
        <v>0</v>
      </c>
      <c r="GX30" s="4">
        <f t="shared" si="27"/>
        <v>0</v>
      </c>
    </row>
    <row r="32" spans="1:255" x14ac:dyDescent="0.2">
      <c r="A32" s="2">
        <v>17</v>
      </c>
      <c r="B32" s="2">
        <v>1</v>
      </c>
      <c r="C32" s="2">
        <f>ROW(SmtRes!A3)</f>
        <v>3</v>
      </c>
      <c r="D32" s="2">
        <f>ROW(EtalonRes!A3)</f>
        <v>3</v>
      </c>
      <c r="E32" s="2" t="s">
        <v>17</v>
      </c>
      <c r="F32" s="2" t="s">
        <v>18</v>
      </c>
      <c r="G32" s="2" t="s">
        <v>19</v>
      </c>
      <c r="H32" s="2" t="s">
        <v>20</v>
      </c>
      <c r="I32" s="2">
        <f>ROUND(210*0.24*0.9/100,9)</f>
        <v>0.4536</v>
      </c>
      <c r="J32" s="2">
        <v>0</v>
      </c>
      <c r="K32" s="2"/>
      <c r="L32" s="2"/>
      <c r="M32" s="2"/>
      <c r="N32" s="2"/>
      <c r="O32" s="2">
        <f t="shared" ref="O32:O53" si="28">ROUND(CP32,2)</f>
        <v>3036.39</v>
      </c>
      <c r="P32" s="2">
        <f t="shared" ref="P32:P53" si="29">ROUND(CQ32*I32,2)</f>
        <v>0</v>
      </c>
      <c r="Q32" s="2">
        <f t="shared" ref="Q32:Q53" si="30">ROUND(CR32*I32,2)</f>
        <v>2941.91</v>
      </c>
      <c r="R32" s="2">
        <f t="shared" ref="R32:R53" si="31">ROUND(CS32*I32,2)</f>
        <v>987.7</v>
      </c>
      <c r="S32" s="2">
        <f t="shared" ref="S32:S53" si="32">ROUND(CT32*I32,2)</f>
        <v>94.48</v>
      </c>
      <c r="T32" s="2">
        <f t="shared" ref="T32:T53" si="33">ROUND(CU32*I32,2)</f>
        <v>0</v>
      </c>
      <c r="U32" s="2">
        <f t="shared" ref="U32:U53" si="34">CV32*I32</f>
        <v>0.54885600000000001</v>
      </c>
      <c r="V32" s="2">
        <f t="shared" ref="V32:V53" si="35">CW32*I32</f>
        <v>0</v>
      </c>
      <c r="W32" s="2">
        <f t="shared" ref="W32:W53" si="36">ROUND(CX32*I32,2)</f>
        <v>0</v>
      </c>
      <c r="X32" s="2">
        <f t="shared" ref="X32:X53" si="37">ROUND(CY32,2)</f>
        <v>66.14</v>
      </c>
      <c r="Y32" s="2">
        <f t="shared" ref="Y32:Y53" si="38">ROUND(CZ32,2)</f>
        <v>9.4499999999999993</v>
      </c>
      <c r="Z32" s="2"/>
      <c r="AA32" s="2">
        <v>37920512</v>
      </c>
      <c r="AB32" s="2">
        <f t="shared" ref="AB32:AB53" si="39">ROUND((AC32+AD32+AF32),6)</f>
        <v>6693.98</v>
      </c>
      <c r="AC32" s="2">
        <f t="shared" ref="AC32:AC39" si="40">ROUND((ES32),6)</f>
        <v>0</v>
      </c>
      <c r="AD32" s="2">
        <f t="shared" ref="AD32:AD39" si="41">ROUND((((ET32)-(EU32))+AE32),6)</f>
        <v>6485.7</v>
      </c>
      <c r="AE32" s="2">
        <f t="shared" ref="AE32:AF39" si="42">ROUND((EU32),6)</f>
        <v>2177.48</v>
      </c>
      <c r="AF32" s="2">
        <f t="shared" si="42"/>
        <v>208.28</v>
      </c>
      <c r="AG32" s="2">
        <f t="shared" ref="AG32:AG53" si="43">ROUND((AP32),6)</f>
        <v>0</v>
      </c>
      <c r="AH32" s="2">
        <f t="shared" ref="AH32:AI39" si="44">(EW32)</f>
        <v>1.21</v>
      </c>
      <c r="AI32" s="2">
        <f t="shared" si="44"/>
        <v>0</v>
      </c>
      <c r="AJ32" s="2">
        <f t="shared" ref="AJ32:AJ53" si="45">(AS32)</f>
        <v>0</v>
      </c>
      <c r="AK32" s="2">
        <v>6693.98</v>
      </c>
      <c r="AL32" s="2">
        <v>0</v>
      </c>
      <c r="AM32" s="2">
        <v>6485.7</v>
      </c>
      <c r="AN32" s="2">
        <v>2177.48</v>
      </c>
      <c r="AO32" s="2">
        <v>208.28</v>
      </c>
      <c r="AP32" s="2">
        <v>0</v>
      </c>
      <c r="AQ32" s="2">
        <v>1.21</v>
      </c>
      <c r="AR32" s="2">
        <v>0</v>
      </c>
      <c r="AS32" s="2">
        <v>0</v>
      </c>
      <c r="AT32" s="2">
        <v>70</v>
      </c>
      <c r="AU32" s="2">
        <v>10</v>
      </c>
      <c r="AV32" s="2">
        <v>1</v>
      </c>
      <c r="AW32" s="2">
        <v>1</v>
      </c>
      <c r="AX32" s="2"/>
      <c r="AY32" s="2"/>
      <c r="AZ32" s="2">
        <v>1</v>
      </c>
      <c r="BA32" s="2">
        <v>1</v>
      </c>
      <c r="BB32" s="2">
        <v>1</v>
      </c>
      <c r="BC32" s="2">
        <v>1</v>
      </c>
      <c r="BD32" s="2" t="s">
        <v>3</v>
      </c>
      <c r="BE32" s="2" t="s">
        <v>3</v>
      </c>
      <c r="BF32" s="2" t="s">
        <v>3</v>
      </c>
      <c r="BG32" s="2" t="s">
        <v>3</v>
      </c>
      <c r="BH32" s="2">
        <v>0</v>
      </c>
      <c r="BI32" s="2">
        <v>4</v>
      </c>
      <c r="BJ32" s="2" t="s">
        <v>21</v>
      </c>
      <c r="BK32" s="2"/>
      <c r="BL32" s="2"/>
      <c r="BM32" s="2">
        <v>0</v>
      </c>
      <c r="BN32" s="2">
        <v>0</v>
      </c>
      <c r="BO32" s="2" t="s">
        <v>3</v>
      </c>
      <c r="BP32" s="2">
        <v>0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 t="s">
        <v>3</v>
      </c>
      <c r="BZ32" s="2">
        <v>70</v>
      </c>
      <c r="CA32" s="2">
        <v>10</v>
      </c>
      <c r="CB32" s="2"/>
      <c r="CC32" s="2"/>
      <c r="CD32" s="2"/>
      <c r="CE32" s="2">
        <v>0</v>
      </c>
      <c r="CF32" s="2">
        <v>0</v>
      </c>
      <c r="CG32" s="2">
        <v>0</v>
      </c>
      <c r="CH32" s="2"/>
      <c r="CI32" s="2"/>
      <c r="CJ32" s="2"/>
      <c r="CK32" s="2"/>
      <c r="CL32" s="2"/>
      <c r="CM32" s="2">
        <v>0</v>
      </c>
      <c r="CN32" s="2" t="s">
        <v>3</v>
      </c>
      <c r="CO32" s="2">
        <v>0</v>
      </c>
      <c r="CP32" s="2">
        <f t="shared" ref="CP32:CP53" si="46">(P32+Q32+S32)</f>
        <v>3036.39</v>
      </c>
      <c r="CQ32" s="2">
        <f t="shared" ref="CQ32:CQ53" si="47">(AC32*BC32*AW32)</f>
        <v>0</v>
      </c>
      <c r="CR32" s="2">
        <f t="shared" ref="CR32:CR39" si="48">((((ET32)*BB32-(EU32)*BS32)+AE32*BS32)*AV32)</f>
        <v>6485.6999999999989</v>
      </c>
      <c r="CS32" s="2">
        <f t="shared" ref="CS32:CS53" si="49">(AE32*BS32*AV32)</f>
        <v>2177.48</v>
      </c>
      <c r="CT32" s="2">
        <f t="shared" ref="CT32:CT53" si="50">(AF32*BA32*AV32)</f>
        <v>208.28</v>
      </c>
      <c r="CU32" s="2">
        <f t="shared" ref="CU32:CU53" si="51">AG32</f>
        <v>0</v>
      </c>
      <c r="CV32" s="2">
        <f t="shared" ref="CV32:CV53" si="52">(AH32*AV32)</f>
        <v>1.21</v>
      </c>
      <c r="CW32" s="2">
        <f t="shared" ref="CW32:CW53" si="53">AI32</f>
        <v>0</v>
      </c>
      <c r="CX32" s="2">
        <f t="shared" ref="CX32:CX53" si="54">AJ32</f>
        <v>0</v>
      </c>
      <c r="CY32" s="2">
        <f t="shared" ref="CY32:CY53" si="55">((S32*BZ32)/100)</f>
        <v>66.13600000000001</v>
      </c>
      <c r="CZ32" s="2">
        <f t="shared" ref="CZ32:CZ53" si="56">((S32*CA32)/100)</f>
        <v>9.4480000000000004</v>
      </c>
      <c r="DA32" s="2"/>
      <c r="DB32" s="2"/>
      <c r="DC32" s="2" t="s">
        <v>3</v>
      </c>
      <c r="DD32" s="2" t="s">
        <v>3</v>
      </c>
      <c r="DE32" s="2" t="s">
        <v>3</v>
      </c>
      <c r="DF32" s="2" t="s">
        <v>3</v>
      </c>
      <c r="DG32" s="2" t="s">
        <v>3</v>
      </c>
      <c r="DH32" s="2" t="s">
        <v>3</v>
      </c>
      <c r="DI32" s="2" t="s">
        <v>3</v>
      </c>
      <c r="DJ32" s="2" t="s">
        <v>3</v>
      </c>
      <c r="DK32" s="2" t="s">
        <v>3</v>
      </c>
      <c r="DL32" s="2" t="s">
        <v>3</v>
      </c>
      <c r="DM32" s="2" t="s">
        <v>3</v>
      </c>
      <c r="DN32" s="2">
        <v>0</v>
      </c>
      <c r="DO32" s="2">
        <v>0</v>
      </c>
      <c r="DP32" s="2">
        <v>1</v>
      </c>
      <c r="DQ32" s="2">
        <v>1</v>
      </c>
      <c r="DR32" s="2"/>
      <c r="DS32" s="2"/>
      <c r="DT32" s="2"/>
      <c r="DU32" s="2">
        <v>1007</v>
      </c>
      <c r="DV32" s="2" t="s">
        <v>20</v>
      </c>
      <c r="DW32" s="2" t="s">
        <v>20</v>
      </c>
      <c r="DX32" s="2">
        <v>100</v>
      </c>
      <c r="DY32" s="2"/>
      <c r="DZ32" s="2"/>
      <c r="EA32" s="2"/>
      <c r="EB32" s="2"/>
      <c r="EC32" s="2"/>
      <c r="ED32" s="2"/>
      <c r="EE32" s="2">
        <v>37523834</v>
      </c>
      <c r="EF32" s="2">
        <v>1</v>
      </c>
      <c r="EG32" s="2" t="s">
        <v>22</v>
      </c>
      <c r="EH32" s="2">
        <v>0</v>
      </c>
      <c r="EI32" s="2" t="s">
        <v>3</v>
      </c>
      <c r="EJ32" s="2">
        <v>4</v>
      </c>
      <c r="EK32" s="2">
        <v>0</v>
      </c>
      <c r="EL32" s="2" t="s">
        <v>23</v>
      </c>
      <c r="EM32" s="2" t="s">
        <v>24</v>
      </c>
      <c r="EN32" s="2"/>
      <c r="EO32" s="2" t="s">
        <v>3</v>
      </c>
      <c r="EP32" s="2"/>
      <c r="EQ32" s="2">
        <v>0</v>
      </c>
      <c r="ER32" s="2">
        <v>6693.98</v>
      </c>
      <c r="ES32" s="2">
        <v>0</v>
      </c>
      <c r="ET32" s="2">
        <v>6485.7</v>
      </c>
      <c r="EU32" s="2">
        <v>2177.48</v>
      </c>
      <c r="EV32" s="2">
        <v>208.28</v>
      </c>
      <c r="EW32" s="2">
        <v>1.21</v>
      </c>
      <c r="EX32" s="2">
        <v>0</v>
      </c>
      <c r="EY32" s="2">
        <v>0</v>
      </c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>
        <v>0</v>
      </c>
      <c r="FR32" s="2">
        <f t="shared" ref="FR32:FR53" si="57">ROUND(IF(AND(BH32=3,BI32=3),P32,0),2)</f>
        <v>0</v>
      </c>
      <c r="FS32" s="2">
        <v>0</v>
      </c>
      <c r="FT32" s="2"/>
      <c r="FU32" s="2"/>
      <c r="FV32" s="2"/>
      <c r="FW32" s="2"/>
      <c r="FX32" s="2">
        <v>70</v>
      </c>
      <c r="FY32" s="2">
        <v>10</v>
      </c>
      <c r="FZ32" s="2"/>
      <c r="GA32" s="2" t="s">
        <v>3</v>
      </c>
      <c r="GB32" s="2"/>
      <c r="GC32" s="2"/>
      <c r="GD32" s="2">
        <v>0</v>
      </c>
      <c r="GE32" s="2"/>
      <c r="GF32" s="2">
        <v>-779613175</v>
      </c>
      <c r="GG32" s="2">
        <v>2</v>
      </c>
      <c r="GH32" s="2">
        <v>1</v>
      </c>
      <c r="GI32" s="2">
        <v>-2</v>
      </c>
      <c r="GJ32" s="2">
        <v>0</v>
      </c>
      <c r="GK32" s="2">
        <f>ROUND(R32*(R12)/100,2)</f>
        <v>1066.72</v>
      </c>
      <c r="GL32" s="2">
        <f t="shared" ref="GL32:GL53" si="58">ROUND(IF(AND(BH32=3,BI32=3,FS32&lt;&gt;0),P32,0),2)</f>
        <v>0</v>
      </c>
      <c r="GM32" s="2">
        <f t="shared" ref="GM32:GM37" si="59">ROUND(O32+X32+Y32+GK32,2)+GX32</f>
        <v>4178.7</v>
      </c>
      <c r="GN32" s="2">
        <f t="shared" ref="GN32:GN37" si="60">IF(OR(BI32=0,BI32=1),ROUND(O32+X32+Y32+GK32,2),0)</f>
        <v>0</v>
      </c>
      <c r="GO32" s="2">
        <f t="shared" ref="GO32:GO37" si="61">IF(BI32=2,ROUND(O32+X32+Y32+GK32,2),0)</f>
        <v>0</v>
      </c>
      <c r="GP32" s="2">
        <f t="shared" ref="GP32:GP37" si="62">IF(BI32=4,ROUND(O32+X32+Y32+GK32,2)+GX32,0)</f>
        <v>4178.7</v>
      </c>
      <c r="GQ32" s="2"/>
      <c r="GR32" s="2">
        <v>0</v>
      </c>
      <c r="GS32" s="2">
        <v>3</v>
      </c>
      <c r="GT32" s="2">
        <v>0</v>
      </c>
      <c r="GU32" s="2" t="s">
        <v>3</v>
      </c>
      <c r="GV32" s="2">
        <f t="shared" ref="GV32:GV39" si="63">ROUND((GT32),6)</f>
        <v>0</v>
      </c>
      <c r="GW32" s="2">
        <v>1</v>
      </c>
      <c r="GX32" s="2">
        <f t="shared" ref="GX32:GX53" si="64">ROUND(HC32*I32,2)</f>
        <v>0</v>
      </c>
      <c r="GY32" s="2"/>
      <c r="GZ32" s="2"/>
      <c r="HA32" s="2">
        <v>0</v>
      </c>
      <c r="HB32" s="2">
        <v>0</v>
      </c>
      <c r="HC32" s="2">
        <f t="shared" ref="HC32:HC53" si="65">GV32*GW32</f>
        <v>0</v>
      </c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>
        <v>0</v>
      </c>
      <c r="IL32" s="2"/>
      <c r="IM32" s="2"/>
      <c r="IN32" s="2"/>
      <c r="IO32" s="2"/>
      <c r="IP32" s="2"/>
      <c r="IQ32" s="2"/>
      <c r="IR32" s="2"/>
      <c r="IS32" s="2"/>
      <c r="IT32" s="2"/>
      <c r="IU32" s="2"/>
    </row>
    <row r="33" spans="1:255" x14ac:dyDescent="0.2">
      <c r="A33">
        <v>17</v>
      </c>
      <c r="B33">
        <v>1</v>
      </c>
      <c r="C33">
        <f>ROW(SmtRes!A6)</f>
        <v>6</v>
      </c>
      <c r="D33">
        <f>ROW(EtalonRes!A6)</f>
        <v>6</v>
      </c>
      <c r="E33" t="s">
        <v>17</v>
      </c>
      <c r="F33" t="s">
        <v>18</v>
      </c>
      <c r="G33" t="s">
        <v>19</v>
      </c>
      <c r="H33" t="s">
        <v>20</v>
      </c>
      <c r="I33">
        <f>ROUND(210*0.24*0.9/100,9)</f>
        <v>0.4536</v>
      </c>
      <c r="J33">
        <v>0</v>
      </c>
      <c r="O33">
        <f t="shared" si="28"/>
        <v>3036.39</v>
      </c>
      <c r="P33">
        <f t="shared" si="29"/>
        <v>0</v>
      </c>
      <c r="Q33">
        <f t="shared" si="30"/>
        <v>2941.91</v>
      </c>
      <c r="R33">
        <f t="shared" si="31"/>
        <v>987.7</v>
      </c>
      <c r="S33">
        <f t="shared" si="32"/>
        <v>94.48</v>
      </c>
      <c r="T33">
        <f t="shared" si="33"/>
        <v>0</v>
      </c>
      <c r="U33">
        <f t="shared" si="34"/>
        <v>0.54885600000000001</v>
      </c>
      <c r="V33">
        <f t="shared" si="35"/>
        <v>0</v>
      </c>
      <c r="W33">
        <f t="shared" si="36"/>
        <v>0</v>
      </c>
      <c r="X33">
        <f t="shared" si="37"/>
        <v>66.14</v>
      </c>
      <c r="Y33">
        <f t="shared" si="38"/>
        <v>9.4499999999999993</v>
      </c>
      <c r="AA33">
        <v>37920513</v>
      </c>
      <c r="AB33">
        <f t="shared" si="39"/>
        <v>6693.98</v>
      </c>
      <c r="AC33">
        <f t="shared" si="40"/>
        <v>0</v>
      </c>
      <c r="AD33">
        <f t="shared" si="41"/>
        <v>6485.7</v>
      </c>
      <c r="AE33">
        <f t="shared" si="42"/>
        <v>2177.48</v>
      </c>
      <c r="AF33">
        <f t="shared" si="42"/>
        <v>208.28</v>
      </c>
      <c r="AG33">
        <f t="shared" si="43"/>
        <v>0</v>
      </c>
      <c r="AH33">
        <f t="shared" si="44"/>
        <v>1.21</v>
      </c>
      <c r="AI33">
        <f t="shared" si="44"/>
        <v>0</v>
      </c>
      <c r="AJ33">
        <f t="shared" si="45"/>
        <v>0</v>
      </c>
      <c r="AK33">
        <v>6693.98</v>
      </c>
      <c r="AL33">
        <v>0</v>
      </c>
      <c r="AM33">
        <v>6485.7</v>
      </c>
      <c r="AN33">
        <v>2177.48</v>
      </c>
      <c r="AO33">
        <v>208.28</v>
      </c>
      <c r="AP33">
        <v>0</v>
      </c>
      <c r="AQ33">
        <v>1.21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21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46"/>
        <v>3036.39</v>
      </c>
      <c r="CQ33">
        <f t="shared" si="47"/>
        <v>0</v>
      </c>
      <c r="CR33">
        <f t="shared" si="48"/>
        <v>6485.6999999999989</v>
      </c>
      <c r="CS33">
        <f t="shared" si="49"/>
        <v>2177.48</v>
      </c>
      <c r="CT33">
        <f t="shared" si="50"/>
        <v>208.28</v>
      </c>
      <c r="CU33">
        <f t="shared" si="51"/>
        <v>0</v>
      </c>
      <c r="CV33">
        <f t="shared" si="52"/>
        <v>1.21</v>
      </c>
      <c r="CW33">
        <f t="shared" si="53"/>
        <v>0</v>
      </c>
      <c r="CX33">
        <f t="shared" si="54"/>
        <v>0</v>
      </c>
      <c r="CY33">
        <f t="shared" si="55"/>
        <v>66.13600000000001</v>
      </c>
      <c r="CZ33">
        <f t="shared" si="56"/>
        <v>9.4480000000000004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1007</v>
      </c>
      <c r="DV33" t="s">
        <v>20</v>
      </c>
      <c r="DW33" t="s">
        <v>20</v>
      </c>
      <c r="DX33">
        <v>100</v>
      </c>
      <c r="EE33">
        <v>37523834</v>
      </c>
      <c r="EF33">
        <v>1</v>
      </c>
      <c r="EG33" t="s">
        <v>22</v>
      </c>
      <c r="EH33">
        <v>0</v>
      </c>
      <c r="EI33" t="s">
        <v>3</v>
      </c>
      <c r="EJ33">
        <v>4</v>
      </c>
      <c r="EK33">
        <v>0</v>
      </c>
      <c r="EL33" t="s">
        <v>23</v>
      </c>
      <c r="EM33" t="s">
        <v>24</v>
      </c>
      <c r="EO33" t="s">
        <v>3</v>
      </c>
      <c r="EQ33">
        <v>0</v>
      </c>
      <c r="ER33">
        <v>6693.98</v>
      </c>
      <c r="ES33">
        <v>0</v>
      </c>
      <c r="ET33">
        <v>6485.7</v>
      </c>
      <c r="EU33">
        <v>2177.48</v>
      </c>
      <c r="EV33">
        <v>208.28</v>
      </c>
      <c r="EW33">
        <v>1.21</v>
      </c>
      <c r="EX33">
        <v>0</v>
      </c>
      <c r="EY33">
        <v>0</v>
      </c>
      <c r="FQ33">
        <v>0</v>
      </c>
      <c r="FR33">
        <f t="shared" si="57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-779613175</v>
      </c>
      <c r="GG33">
        <v>2</v>
      </c>
      <c r="GH33">
        <v>1</v>
      </c>
      <c r="GI33">
        <v>-2</v>
      </c>
      <c r="GJ33">
        <v>0</v>
      </c>
      <c r="GK33">
        <f>ROUND(R33*(S12)/100,2)</f>
        <v>1066.72</v>
      </c>
      <c r="GL33">
        <f t="shared" si="58"/>
        <v>0</v>
      </c>
      <c r="GM33">
        <f t="shared" si="59"/>
        <v>4178.7</v>
      </c>
      <c r="GN33">
        <f t="shared" si="60"/>
        <v>0</v>
      </c>
      <c r="GO33">
        <f t="shared" si="61"/>
        <v>0</v>
      </c>
      <c r="GP33">
        <f t="shared" si="62"/>
        <v>4178.7</v>
      </c>
      <c r="GR33">
        <v>0</v>
      </c>
      <c r="GS33">
        <v>3</v>
      </c>
      <c r="GT33">
        <v>0</v>
      </c>
      <c r="GU33" t="s">
        <v>3</v>
      </c>
      <c r="GV33">
        <f t="shared" si="63"/>
        <v>0</v>
      </c>
      <c r="GW33">
        <v>1</v>
      </c>
      <c r="GX33">
        <f t="shared" si="64"/>
        <v>0</v>
      </c>
      <c r="HA33">
        <v>0</v>
      </c>
      <c r="HB33">
        <v>0</v>
      </c>
      <c r="HC33">
        <f t="shared" si="65"/>
        <v>0</v>
      </c>
      <c r="IK33">
        <v>0</v>
      </c>
    </row>
    <row r="34" spans="1:255" x14ac:dyDescent="0.2">
      <c r="A34" s="2">
        <v>17</v>
      </c>
      <c r="B34" s="2">
        <v>1</v>
      </c>
      <c r="C34" s="2">
        <f>ROW(SmtRes!A7)</f>
        <v>7</v>
      </c>
      <c r="D34" s="2">
        <f>ROW(EtalonRes!A7)</f>
        <v>7</v>
      </c>
      <c r="E34" s="2" t="s">
        <v>25</v>
      </c>
      <c r="F34" s="2" t="s">
        <v>26</v>
      </c>
      <c r="G34" s="2" t="s">
        <v>27</v>
      </c>
      <c r="H34" s="2" t="s">
        <v>20</v>
      </c>
      <c r="I34" s="2">
        <f>ROUND(210*0.24*0.1/100,9)</f>
        <v>5.04E-2</v>
      </c>
      <c r="J34" s="2">
        <v>0</v>
      </c>
      <c r="K34" s="2"/>
      <c r="L34" s="2"/>
      <c r="M34" s="2"/>
      <c r="N34" s="2"/>
      <c r="O34" s="2">
        <f t="shared" si="28"/>
        <v>2013.59</v>
      </c>
      <c r="P34" s="2">
        <f t="shared" si="29"/>
        <v>0</v>
      </c>
      <c r="Q34" s="2">
        <f t="shared" si="30"/>
        <v>0</v>
      </c>
      <c r="R34" s="2">
        <f t="shared" si="31"/>
        <v>0</v>
      </c>
      <c r="S34" s="2">
        <f t="shared" si="32"/>
        <v>2013.59</v>
      </c>
      <c r="T34" s="2">
        <f t="shared" si="33"/>
        <v>0</v>
      </c>
      <c r="U34" s="2">
        <f t="shared" si="34"/>
        <v>11.16864</v>
      </c>
      <c r="V34" s="2">
        <f t="shared" si="35"/>
        <v>0</v>
      </c>
      <c r="W34" s="2">
        <f t="shared" si="36"/>
        <v>0</v>
      </c>
      <c r="X34" s="2">
        <f t="shared" si="37"/>
        <v>1409.51</v>
      </c>
      <c r="Y34" s="2">
        <f t="shared" si="38"/>
        <v>201.36</v>
      </c>
      <c r="Z34" s="2"/>
      <c r="AA34" s="2">
        <v>37920512</v>
      </c>
      <c r="AB34" s="2">
        <f t="shared" si="39"/>
        <v>39952.26</v>
      </c>
      <c r="AC34" s="2">
        <f t="shared" si="40"/>
        <v>0</v>
      </c>
      <c r="AD34" s="2">
        <f t="shared" si="41"/>
        <v>0</v>
      </c>
      <c r="AE34" s="2">
        <f t="shared" si="42"/>
        <v>0</v>
      </c>
      <c r="AF34" s="2">
        <f t="shared" si="42"/>
        <v>39952.26</v>
      </c>
      <c r="AG34" s="2">
        <f t="shared" si="43"/>
        <v>0</v>
      </c>
      <c r="AH34" s="2">
        <f t="shared" si="44"/>
        <v>221.6</v>
      </c>
      <c r="AI34" s="2">
        <f t="shared" si="44"/>
        <v>0</v>
      </c>
      <c r="AJ34" s="2">
        <f t="shared" si="45"/>
        <v>0</v>
      </c>
      <c r="AK34" s="2">
        <v>39952.26</v>
      </c>
      <c r="AL34" s="2">
        <v>0</v>
      </c>
      <c r="AM34" s="2">
        <v>0</v>
      </c>
      <c r="AN34" s="2">
        <v>0</v>
      </c>
      <c r="AO34" s="2">
        <v>39952.26</v>
      </c>
      <c r="AP34" s="2">
        <v>0</v>
      </c>
      <c r="AQ34" s="2">
        <v>221.6</v>
      </c>
      <c r="AR34" s="2">
        <v>0</v>
      </c>
      <c r="AS34" s="2">
        <v>0</v>
      </c>
      <c r="AT34" s="2">
        <v>70</v>
      </c>
      <c r="AU34" s="2">
        <v>10</v>
      </c>
      <c r="AV34" s="2">
        <v>1</v>
      </c>
      <c r="AW34" s="2">
        <v>1</v>
      </c>
      <c r="AX34" s="2"/>
      <c r="AY34" s="2"/>
      <c r="AZ34" s="2">
        <v>1</v>
      </c>
      <c r="BA34" s="2">
        <v>1</v>
      </c>
      <c r="BB34" s="2">
        <v>1</v>
      </c>
      <c r="BC34" s="2">
        <v>1</v>
      </c>
      <c r="BD34" s="2" t="s">
        <v>3</v>
      </c>
      <c r="BE34" s="2" t="s">
        <v>3</v>
      </c>
      <c r="BF34" s="2" t="s">
        <v>3</v>
      </c>
      <c r="BG34" s="2" t="s">
        <v>3</v>
      </c>
      <c r="BH34" s="2">
        <v>0</v>
      </c>
      <c r="BI34" s="2">
        <v>4</v>
      </c>
      <c r="BJ34" s="2" t="s">
        <v>28</v>
      </c>
      <c r="BK34" s="2"/>
      <c r="BL34" s="2"/>
      <c r="BM34" s="2">
        <v>0</v>
      </c>
      <c r="BN34" s="2">
        <v>0</v>
      </c>
      <c r="BO34" s="2" t="s">
        <v>3</v>
      </c>
      <c r="BP34" s="2">
        <v>0</v>
      </c>
      <c r="BQ34" s="2">
        <v>1</v>
      </c>
      <c r="BR34" s="2">
        <v>0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 t="s">
        <v>3</v>
      </c>
      <c r="BZ34" s="2">
        <v>70</v>
      </c>
      <c r="CA34" s="2">
        <v>10</v>
      </c>
      <c r="CB34" s="2"/>
      <c r="CC34" s="2"/>
      <c r="CD34" s="2"/>
      <c r="CE34" s="2">
        <v>0</v>
      </c>
      <c r="CF34" s="2">
        <v>0</v>
      </c>
      <c r="CG34" s="2">
        <v>0</v>
      </c>
      <c r="CH34" s="2"/>
      <c r="CI34" s="2"/>
      <c r="CJ34" s="2"/>
      <c r="CK34" s="2"/>
      <c r="CL34" s="2"/>
      <c r="CM34" s="2">
        <v>0</v>
      </c>
      <c r="CN34" s="2" t="s">
        <v>3</v>
      </c>
      <c r="CO34" s="2">
        <v>0</v>
      </c>
      <c r="CP34" s="2">
        <f t="shared" si="46"/>
        <v>2013.59</v>
      </c>
      <c r="CQ34" s="2">
        <f t="shared" si="47"/>
        <v>0</v>
      </c>
      <c r="CR34" s="2">
        <f t="shared" si="48"/>
        <v>0</v>
      </c>
      <c r="CS34" s="2">
        <f t="shared" si="49"/>
        <v>0</v>
      </c>
      <c r="CT34" s="2">
        <f t="shared" si="50"/>
        <v>39952.26</v>
      </c>
      <c r="CU34" s="2">
        <f t="shared" si="51"/>
        <v>0</v>
      </c>
      <c r="CV34" s="2">
        <f t="shared" si="52"/>
        <v>221.6</v>
      </c>
      <c r="CW34" s="2">
        <f t="shared" si="53"/>
        <v>0</v>
      </c>
      <c r="CX34" s="2">
        <f t="shared" si="54"/>
        <v>0</v>
      </c>
      <c r="CY34" s="2">
        <f t="shared" si="55"/>
        <v>1409.5129999999999</v>
      </c>
      <c r="CZ34" s="2">
        <f t="shared" si="56"/>
        <v>201.35899999999998</v>
      </c>
      <c r="DA34" s="2"/>
      <c r="DB34" s="2"/>
      <c r="DC34" s="2" t="s">
        <v>3</v>
      </c>
      <c r="DD34" s="2" t="s">
        <v>3</v>
      </c>
      <c r="DE34" s="2" t="s">
        <v>3</v>
      </c>
      <c r="DF34" s="2" t="s">
        <v>3</v>
      </c>
      <c r="DG34" s="2" t="s">
        <v>3</v>
      </c>
      <c r="DH34" s="2" t="s">
        <v>3</v>
      </c>
      <c r="DI34" s="2" t="s">
        <v>3</v>
      </c>
      <c r="DJ34" s="2" t="s">
        <v>3</v>
      </c>
      <c r="DK34" s="2" t="s">
        <v>3</v>
      </c>
      <c r="DL34" s="2" t="s">
        <v>3</v>
      </c>
      <c r="DM34" s="2" t="s">
        <v>3</v>
      </c>
      <c r="DN34" s="2">
        <v>0</v>
      </c>
      <c r="DO34" s="2">
        <v>0</v>
      </c>
      <c r="DP34" s="2">
        <v>1</v>
      </c>
      <c r="DQ34" s="2">
        <v>1</v>
      </c>
      <c r="DR34" s="2"/>
      <c r="DS34" s="2"/>
      <c r="DT34" s="2"/>
      <c r="DU34" s="2">
        <v>1007</v>
      </c>
      <c r="DV34" s="2" t="s">
        <v>20</v>
      </c>
      <c r="DW34" s="2" t="s">
        <v>20</v>
      </c>
      <c r="DX34" s="2">
        <v>100</v>
      </c>
      <c r="DY34" s="2"/>
      <c r="DZ34" s="2"/>
      <c r="EA34" s="2"/>
      <c r="EB34" s="2"/>
      <c r="EC34" s="2"/>
      <c r="ED34" s="2"/>
      <c r="EE34" s="2">
        <v>37523834</v>
      </c>
      <c r="EF34" s="2">
        <v>1</v>
      </c>
      <c r="EG34" s="2" t="s">
        <v>22</v>
      </c>
      <c r="EH34" s="2">
        <v>0</v>
      </c>
      <c r="EI34" s="2" t="s">
        <v>3</v>
      </c>
      <c r="EJ34" s="2">
        <v>4</v>
      </c>
      <c r="EK34" s="2">
        <v>0</v>
      </c>
      <c r="EL34" s="2" t="s">
        <v>23</v>
      </c>
      <c r="EM34" s="2" t="s">
        <v>24</v>
      </c>
      <c r="EN34" s="2"/>
      <c r="EO34" s="2" t="s">
        <v>3</v>
      </c>
      <c r="EP34" s="2"/>
      <c r="EQ34" s="2">
        <v>0</v>
      </c>
      <c r="ER34" s="2">
        <v>39952.26</v>
      </c>
      <c r="ES34" s="2">
        <v>0</v>
      </c>
      <c r="ET34" s="2">
        <v>0</v>
      </c>
      <c r="EU34" s="2">
        <v>0</v>
      </c>
      <c r="EV34" s="2">
        <v>39952.26</v>
      </c>
      <c r="EW34" s="2">
        <v>221.6</v>
      </c>
      <c r="EX34" s="2">
        <v>0</v>
      </c>
      <c r="EY34" s="2">
        <v>0</v>
      </c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>
        <v>0</v>
      </c>
      <c r="FR34" s="2">
        <f t="shared" si="57"/>
        <v>0</v>
      </c>
      <c r="FS34" s="2">
        <v>0</v>
      </c>
      <c r="FT34" s="2"/>
      <c r="FU34" s="2"/>
      <c r="FV34" s="2"/>
      <c r="FW34" s="2"/>
      <c r="FX34" s="2">
        <v>70</v>
      </c>
      <c r="FY34" s="2">
        <v>10</v>
      </c>
      <c r="FZ34" s="2"/>
      <c r="GA34" s="2" t="s">
        <v>3</v>
      </c>
      <c r="GB34" s="2"/>
      <c r="GC34" s="2"/>
      <c r="GD34" s="2">
        <v>0</v>
      </c>
      <c r="GE34" s="2"/>
      <c r="GF34" s="2">
        <v>-867358258</v>
      </c>
      <c r="GG34" s="2">
        <v>2</v>
      </c>
      <c r="GH34" s="2">
        <v>1</v>
      </c>
      <c r="GI34" s="2">
        <v>-2</v>
      </c>
      <c r="GJ34" s="2">
        <v>0</v>
      </c>
      <c r="GK34" s="2">
        <f>ROUND(R34*(R12)/100,2)</f>
        <v>0</v>
      </c>
      <c r="GL34" s="2">
        <f t="shared" si="58"/>
        <v>0</v>
      </c>
      <c r="GM34" s="2">
        <f t="shared" si="59"/>
        <v>3624.46</v>
      </c>
      <c r="GN34" s="2">
        <f t="shared" si="60"/>
        <v>0</v>
      </c>
      <c r="GO34" s="2">
        <f t="shared" si="61"/>
        <v>0</v>
      </c>
      <c r="GP34" s="2">
        <f t="shared" si="62"/>
        <v>3624.46</v>
      </c>
      <c r="GQ34" s="2"/>
      <c r="GR34" s="2">
        <v>0</v>
      </c>
      <c r="GS34" s="2">
        <v>3</v>
      </c>
      <c r="GT34" s="2">
        <v>0</v>
      </c>
      <c r="GU34" s="2" t="s">
        <v>3</v>
      </c>
      <c r="GV34" s="2">
        <f t="shared" si="63"/>
        <v>0</v>
      </c>
      <c r="GW34" s="2">
        <v>1</v>
      </c>
      <c r="GX34" s="2">
        <f t="shared" si="64"/>
        <v>0</v>
      </c>
      <c r="GY34" s="2"/>
      <c r="GZ34" s="2"/>
      <c r="HA34" s="2">
        <v>0</v>
      </c>
      <c r="HB34" s="2">
        <v>0</v>
      </c>
      <c r="HC34" s="2">
        <f t="shared" si="65"/>
        <v>0</v>
      </c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>
        <v>0</v>
      </c>
      <c r="IL34" s="2"/>
      <c r="IM34" s="2"/>
      <c r="IN34" s="2"/>
      <c r="IO34" s="2"/>
      <c r="IP34" s="2"/>
      <c r="IQ34" s="2"/>
      <c r="IR34" s="2"/>
      <c r="IS34" s="2"/>
      <c r="IT34" s="2"/>
      <c r="IU34" s="2"/>
    </row>
    <row r="35" spans="1:255" x14ac:dyDescent="0.2">
      <c r="A35">
        <v>17</v>
      </c>
      <c r="B35">
        <v>1</v>
      </c>
      <c r="C35">
        <f>ROW(SmtRes!A8)</f>
        <v>8</v>
      </c>
      <c r="D35">
        <f>ROW(EtalonRes!A8)</f>
        <v>8</v>
      </c>
      <c r="E35" t="s">
        <v>25</v>
      </c>
      <c r="F35" t="s">
        <v>26</v>
      </c>
      <c r="G35" t="s">
        <v>27</v>
      </c>
      <c r="H35" t="s">
        <v>20</v>
      </c>
      <c r="I35">
        <f>ROUND(210*0.24*0.1/100,9)</f>
        <v>5.04E-2</v>
      </c>
      <c r="J35">
        <v>0</v>
      </c>
      <c r="O35">
        <f t="shared" si="28"/>
        <v>2013.59</v>
      </c>
      <c r="P35">
        <f t="shared" si="29"/>
        <v>0</v>
      </c>
      <c r="Q35">
        <f t="shared" si="30"/>
        <v>0</v>
      </c>
      <c r="R35">
        <f t="shared" si="31"/>
        <v>0</v>
      </c>
      <c r="S35">
        <f t="shared" si="32"/>
        <v>2013.59</v>
      </c>
      <c r="T35">
        <f t="shared" si="33"/>
        <v>0</v>
      </c>
      <c r="U35">
        <f t="shared" si="34"/>
        <v>11.16864</v>
      </c>
      <c r="V35">
        <f t="shared" si="35"/>
        <v>0</v>
      </c>
      <c r="W35">
        <f t="shared" si="36"/>
        <v>0</v>
      </c>
      <c r="X35">
        <f t="shared" si="37"/>
        <v>1409.51</v>
      </c>
      <c r="Y35">
        <f t="shared" si="38"/>
        <v>201.36</v>
      </c>
      <c r="AA35">
        <v>37920513</v>
      </c>
      <c r="AB35">
        <f t="shared" si="39"/>
        <v>39952.26</v>
      </c>
      <c r="AC35">
        <f t="shared" si="40"/>
        <v>0</v>
      </c>
      <c r="AD35">
        <f t="shared" si="41"/>
        <v>0</v>
      </c>
      <c r="AE35">
        <f t="shared" si="42"/>
        <v>0</v>
      </c>
      <c r="AF35">
        <f t="shared" si="42"/>
        <v>39952.26</v>
      </c>
      <c r="AG35">
        <f t="shared" si="43"/>
        <v>0</v>
      </c>
      <c r="AH35">
        <f t="shared" si="44"/>
        <v>221.6</v>
      </c>
      <c r="AI35">
        <f t="shared" si="44"/>
        <v>0</v>
      </c>
      <c r="AJ35">
        <f t="shared" si="45"/>
        <v>0</v>
      </c>
      <c r="AK35">
        <v>39952.26</v>
      </c>
      <c r="AL35">
        <v>0</v>
      </c>
      <c r="AM35">
        <v>0</v>
      </c>
      <c r="AN35">
        <v>0</v>
      </c>
      <c r="AO35">
        <v>39952.26</v>
      </c>
      <c r="AP35">
        <v>0</v>
      </c>
      <c r="AQ35">
        <v>221.6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28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46"/>
        <v>2013.59</v>
      </c>
      <c r="CQ35">
        <f t="shared" si="47"/>
        <v>0</v>
      </c>
      <c r="CR35">
        <f t="shared" si="48"/>
        <v>0</v>
      </c>
      <c r="CS35">
        <f t="shared" si="49"/>
        <v>0</v>
      </c>
      <c r="CT35">
        <f t="shared" si="50"/>
        <v>39952.26</v>
      </c>
      <c r="CU35">
        <f t="shared" si="51"/>
        <v>0</v>
      </c>
      <c r="CV35">
        <f t="shared" si="52"/>
        <v>221.6</v>
      </c>
      <c r="CW35">
        <f t="shared" si="53"/>
        <v>0</v>
      </c>
      <c r="CX35">
        <f t="shared" si="54"/>
        <v>0</v>
      </c>
      <c r="CY35">
        <f t="shared" si="55"/>
        <v>1409.5129999999999</v>
      </c>
      <c r="CZ35">
        <f t="shared" si="56"/>
        <v>201.35899999999998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1007</v>
      </c>
      <c r="DV35" t="s">
        <v>20</v>
      </c>
      <c r="DW35" t="s">
        <v>20</v>
      </c>
      <c r="DX35">
        <v>100</v>
      </c>
      <c r="EE35">
        <v>37523834</v>
      </c>
      <c r="EF35">
        <v>1</v>
      </c>
      <c r="EG35" t="s">
        <v>22</v>
      </c>
      <c r="EH35">
        <v>0</v>
      </c>
      <c r="EI35" t="s">
        <v>3</v>
      </c>
      <c r="EJ35">
        <v>4</v>
      </c>
      <c r="EK35">
        <v>0</v>
      </c>
      <c r="EL35" t="s">
        <v>23</v>
      </c>
      <c r="EM35" t="s">
        <v>24</v>
      </c>
      <c r="EO35" t="s">
        <v>3</v>
      </c>
      <c r="EQ35">
        <v>0</v>
      </c>
      <c r="ER35">
        <v>39952.26</v>
      </c>
      <c r="ES35">
        <v>0</v>
      </c>
      <c r="ET35">
        <v>0</v>
      </c>
      <c r="EU35">
        <v>0</v>
      </c>
      <c r="EV35">
        <v>39952.26</v>
      </c>
      <c r="EW35">
        <v>221.6</v>
      </c>
      <c r="EX35">
        <v>0</v>
      </c>
      <c r="EY35">
        <v>0</v>
      </c>
      <c r="FQ35">
        <v>0</v>
      </c>
      <c r="FR35">
        <f t="shared" si="57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-867358258</v>
      </c>
      <c r="GG35">
        <v>2</v>
      </c>
      <c r="GH35">
        <v>1</v>
      </c>
      <c r="GI35">
        <v>-2</v>
      </c>
      <c r="GJ35">
        <v>0</v>
      </c>
      <c r="GK35">
        <f>ROUND(R35*(S12)/100,2)</f>
        <v>0</v>
      </c>
      <c r="GL35">
        <f t="shared" si="58"/>
        <v>0</v>
      </c>
      <c r="GM35">
        <f t="shared" si="59"/>
        <v>3624.46</v>
      </c>
      <c r="GN35">
        <f t="shared" si="60"/>
        <v>0</v>
      </c>
      <c r="GO35">
        <f t="shared" si="61"/>
        <v>0</v>
      </c>
      <c r="GP35">
        <f t="shared" si="62"/>
        <v>3624.46</v>
      </c>
      <c r="GR35">
        <v>0</v>
      </c>
      <c r="GS35">
        <v>3</v>
      </c>
      <c r="GT35">
        <v>0</v>
      </c>
      <c r="GU35" t="s">
        <v>3</v>
      </c>
      <c r="GV35">
        <f t="shared" si="63"/>
        <v>0</v>
      </c>
      <c r="GW35">
        <v>1</v>
      </c>
      <c r="GX35">
        <f t="shared" si="64"/>
        <v>0</v>
      </c>
      <c r="HA35">
        <v>0</v>
      </c>
      <c r="HB35">
        <v>0</v>
      </c>
      <c r="HC35">
        <f t="shared" si="65"/>
        <v>0</v>
      </c>
      <c r="IK35">
        <v>0</v>
      </c>
    </row>
    <row r="36" spans="1:255" x14ac:dyDescent="0.2">
      <c r="A36" s="2">
        <v>17</v>
      </c>
      <c r="B36" s="2">
        <v>1</v>
      </c>
      <c r="C36" s="2">
        <f>ROW(SmtRes!A9)</f>
        <v>9</v>
      </c>
      <c r="D36" s="2">
        <f>ROW(EtalonRes!A9)</f>
        <v>9</v>
      </c>
      <c r="E36" s="2" t="s">
        <v>29</v>
      </c>
      <c r="F36" s="2" t="s">
        <v>30</v>
      </c>
      <c r="G36" s="2" t="s">
        <v>31</v>
      </c>
      <c r="H36" s="2" t="s">
        <v>20</v>
      </c>
      <c r="I36" s="2">
        <f>ROUND(210*0.24*0.1/100,9)</f>
        <v>5.04E-2</v>
      </c>
      <c r="J36" s="2">
        <v>0</v>
      </c>
      <c r="K36" s="2"/>
      <c r="L36" s="2"/>
      <c r="M36" s="2"/>
      <c r="N36" s="2"/>
      <c r="O36" s="2">
        <f t="shared" si="28"/>
        <v>536.70000000000005</v>
      </c>
      <c r="P36" s="2">
        <f t="shared" si="29"/>
        <v>0</v>
      </c>
      <c r="Q36" s="2">
        <f t="shared" si="30"/>
        <v>0</v>
      </c>
      <c r="R36" s="2">
        <f t="shared" si="31"/>
        <v>0</v>
      </c>
      <c r="S36" s="2">
        <f t="shared" si="32"/>
        <v>536.70000000000005</v>
      </c>
      <c r="T36" s="2">
        <f t="shared" si="33"/>
        <v>0</v>
      </c>
      <c r="U36" s="2">
        <f t="shared" si="34"/>
        <v>4.1832000000000003</v>
      </c>
      <c r="V36" s="2">
        <f t="shared" si="35"/>
        <v>0</v>
      </c>
      <c r="W36" s="2">
        <f t="shared" si="36"/>
        <v>0</v>
      </c>
      <c r="X36" s="2">
        <f t="shared" si="37"/>
        <v>375.69</v>
      </c>
      <c r="Y36" s="2">
        <f t="shared" si="38"/>
        <v>53.67</v>
      </c>
      <c r="Z36" s="2"/>
      <c r="AA36" s="2">
        <v>37920512</v>
      </c>
      <c r="AB36" s="2">
        <f t="shared" si="39"/>
        <v>10648.9</v>
      </c>
      <c r="AC36" s="2">
        <f t="shared" si="40"/>
        <v>0</v>
      </c>
      <c r="AD36" s="2">
        <f t="shared" si="41"/>
        <v>0</v>
      </c>
      <c r="AE36" s="2">
        <f t="shared" si="42"/>
        <v>0</v>
      </c>
      <c r="AF36" s="2">
        <f t="shared" si="42"/>
        <v>10648.9</v>
      </c>
      <c r="AG36" s="2">
        <f t="shared" si="43"/>
        <v>0</v>
      </c>
      <c r="AH36" s="2">
        <f t="shared" si="44"/>
        <v>83</v>
      </c>
      <c r="AI36" s="2">
        <f t="shared" si="44"/>
        <v>0</v>
      </c>
      <c r="AJ36" s="2">
        <f t="shared" si="45"/>
        <v>0</v>
      </c>
      <c r="AK36" s="2">
        <v>10648.9</v>
      </c>
      <c r="AL36" s="2">
        <v>0</v>
      </c>
      <c r="AM36" s="2">
        <v>0</v>
      </c>
      <c r="AN36" s="2">
        <v>0</v>
      </c>
      <c r="AO36" s="2">
        <v>10648.9</v>
      </c>
      <c r="AP36" s="2">
        <v>0</v>
      </c>
      <c r="AQ36" s="2">
        <v>83</v>
      </c>
      <c r="AR36" s="2">
        <v>0</v>
      </c>
      <c r="AS36" s="2">
        <v>0</v>
      </c>
      <c r="AT36" s="2">
        <v>70</v>
      </c>
      <c r="AU36" s="2">
        <v>10</v>
      </c>
      <c r="AV36" s="2">
        <v>1</v>
      </c>
      <c r="AW36" s="2">
        <v>1</v>
      </c>
      <c r="AX36" s="2"/>
      <c r="AY36" s="2"/>
      <c r="AZ36" s="2">
        <v>1</v>
      </c>
      <c r="BA36" s="2">
        <v>1</v>
      </c>
      <c r="BB36" s="2">
        <v>1</v>
      </c>
      <c r="BC36" s="2">
        <v>1</v>
      </c>
      <c r="BD36" s="2" t="s">
        <v>3</v>
      </c>
      <c r="BE36" s="2" t="s">
        <v>3</v>
      </c>
      <c r="BF36" s="2" t="s">
        <v>3</v>
      </c>
      <c r="BG36" s="2" t="s">
        <v>3</v>
      </c>
      <c r="BH36" s="2">
        <v>0</v>
      </c>
      <c r="BI36" s="2">
        <v>4</v>
      </c>
      <c r="BJ36" s="2" t="s">
        <v>32</v>
      </c>
      <c r="BK36" s="2"/>
      <c r="BL36" s="2"/>
      <c r="BM36" s="2">
        <v>0</v>
      </c>
      <c r="BN36" s="2">
        <v>0</v>
      </c>
      <c r="BO36" s="2" t="s">
        <v>3</v>
      </c>
      <c r="BP36" s="2">
        <v>0</v>
      </c>
      <c r="BQ36" s="2">
        <v>1</v>
      </c>
      <c r="BR36" s="2">
        <v>0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 t="s">
        <v>3</v>
      </c>
      <c r="BZ36" s="2">
        <v>70</v>
      </c>
      <c r="CA36" s="2">
        <v>10</v>
      </c>
      <c r="CB36" s="2"/>
      <c r="CC36" s="2"/>
      <c r="CD36" s="2"/>
      <c r="CE36" s="2">
        <v>0</v>
      </c>
      <c r="CF36" s="2">
        <v>0</v>
      </c>
      <c r="CG36" s="2">
        <v>0</v>
      </c>
      <c r="CH36" s="2"/>
      <c r="CI36" s="2"/>
      <c r="CJ36" s="2"/>
      <c r="CK36" s="2"/>
      <c r="CL36" s="2"/>
      <c r="CM36" s="2">
        <v>0</v>
      </c>
      <c r="CN36" s="2" t="s">
        <v>3</v>
      </c>
      <c r="CO36" s="2">
        <v>0</v>
      </c>
      <c r="CP36" s="2">
        <f t="shared" si="46"/>
        <v>536.70000000000005</v>
      </c>
      <c r="CQ36" s="2">
        <f t="shared" si="47"/>
        <v>0</v>
      </c>
      <c r="CR36" s="2">
        <f t="shared" si="48"/>
        <v>0</v>
      </c>
      <c r="CS36" s="2">
        <f t="shared" si="49"/>
        <v>0</v>
      </c>
      <c r="CT36" s="2">
        <f t="shared" si="50"/>
        <v>10648.9</v>
      </c>
      <c r="CU36" s="2">
        <f t="shared" si="51"/>
        <v>0</v>
      </c>
      <c r="CV36" s="2">
        <f t="shared" si="52"/>
        <v>83</v>
      </c>
      <c r="CW36" s="2">
        <f t="shared" si="53"/>
        <v>0</v>
      </c>
      <c r="CX36" s="2">
        <f t="shared" si="54"/>
        <v>0</v>
      </c>
      <c r="CY36" s="2">
        <f t="shared" si="55"/>
        <v>375.69</v>
      </c>
      <c r="CZ36" s="2">
        <f t="shared" si="56"/>
        <v>53.67</v>
      </c>
      <c r="DA36" s="2"/>
      <c r="DB36" s="2"/>
      <c r="DC36" s="2" t="s">
        <v>3</v>
      </c>
      <c r="DD36" s="2" t="s">
        <v>3</v>
      </c>
      <c r="DE36" s="2" t="s">
        <v>3</v>
      </c>
      <c r="DF36" s="2" t="s">
        <v>3</v>
      </c>
      <c r="DG36" s="2" t="s">
        <v>3</v>
      </c>
      <c r="DH36" s="2" t="s">
        <v>3</v>
      </c>
      <c r="DI36" s="2" t="s">
        <v>3</v>
      </c>
      <c r="DJ36" s="2" t="s">
        <v>3</v>
      </c>
      <c r="DK36" s="2" t="s">
        <v>3</v>
      </c>
      <c r="DL36" s="2" t="s">
        <v>3</v>
      </c>
      <c r="DM36" s="2" t="s">
        <v>3</v>
      </c>
      <c r="DN36" s="2">
        <v>0</v>
      </c>
      <c r="DO36" s="2">
        <v>0</v>
      </c>
      <c r="DP36" s="2">
        <v>1</v>
      </c>
      <c r="DQ36" s="2">
        <v>1</v>
      </c>
      <c r="DR36" s="2"/>
      <c r="DS36" s="2"/>
      <c r="DT36" s="2"/>
      <c r="DU36" s="2">
        <v>1007</v>
      </c>
      <c r="DV36" s="2" t="s">
        <v>20</v>
      </c>
      <c r="DW36" s="2" t="s">
        <v>20</v>
      </c>
      <c r="DX36" s="2">
        <v>100</v>
      </c>
      <c r="DY36" s="2"/>
      <c r="DZ36" s="2"/>
      <c r="EA36" s="2"/>
      <c r="EB36" s="2"/>
      <c r="EC36" s="2"/>
      <c r="ED36" s="2"/>
      <c r="EE36" s="2">
        <v>37523834</v>
      </c>
      <c r="EF36" s="2">
        <v>1</v>
      </c>
      <c r="EG36" s="2" t="s">
        <v>22</v>
      </c>
      <c r="EH36" s="2">
        <v>0</v>
      </c>
      <c r="EI36" s="2" t="s">
        <v>3</v>
      </c>
      <c r="EJ36" s="2">
        <v>4</v>
      </c>
      <c r="EK36" s="2">
        <v>0</v>
      </c>
      <c r="EL36" s="2" t="s">
        <v>23</v>
      </c>
      <c r="EM36" s="2" t="s">
        <v>24</v>
      </c>
      <c r="EN36" s="2"/>
      <c r="EO36" s="2" t="s">
        <v>3</v>
      </c>
      <c r="EP36" s="2"/>
      <c r="EQ36" s="2">
        <v>0</v>
      </c>
      <c r="ER36" s="2">
        <v>10648.9</v>
      </c>
      <c r="ES36" s="2">
        <v>0</v>
      </c>
      <c r="ET36" s="2">
        <v>0</v>
      </c>
      <c r="EU36" s="2">
        <v>0</v>
      </c>
      <c r="EV36" s="2">
        <v>10648.9</v>
      </c>
      <c r="EW36" s="2">
        <v>83</v>
      </c>
      <c r="EX36" s="2">
        <v>0</v>
      </c>
      <c r="EY36" s="2">
        <v>0</v>
      </c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>
        <v>0</v>
      </c>
      <c r="FR36" s="2">
        <f t="shared" si="57"/>
        <v>0</v>
      </c>
      <c r="FS36" s="2">
        <v>0</v>
      </c>
      <c r="FT36" s="2"/>
      <c r="FU36" s="2"/>
      <c r="FV36" s="2"/>
      <c r="FW36" s="2"/>
      <c r="FX36" s="2">
        <v>70</v>
      </c>
      <c r="FY36" s="2">
        <v>10</v>
      </c>
      <c r="FZ36" s="2"/>
      <c r="GA36" s="2" t="s">
        <v>3</v>
      </c>
      <c r="GB36" s="2"/>
      <c r="GC36" s="2"/>
      <c r="GD36" s="2">
        <v>0</v>
      </c>
      <c r="GE36" s="2"/>
      <c r="GF36" s="2">
        <v>182236028</v>
      </c>
      <c r="GG36" s="2">
        <v>2</v>
      </c>
      <c r="GH36" s="2">
        <v>1</v>
      </c>
      <c r="GI36" s="2">
        <v>-2</v>
      </c>
      <c r="GJ36" s="2">
        <v>0</v>
      </c>
      <c r="GK36" s="2">
        <f>ROUND(R36*(R12)/100,2)</f>
        <v>0</v>
      </c>
      <c r="GL36" s="2">
        <f t="shared" si="58"/>
        <v>0</v>
      </c>
      <c r="GM36" s="2">
        <f t="shared" si="59"/>
        <v>966.06</v>
      </c>
      <c r="GN36" s="2">
        <f t="shared" si="60"/>
        <v>0</v>
      </c>
      <c r="GO36" s="2">
        <f t="shared" si="61"/>
        <v>0</v>
      </c>
      <c r="GP36" s="2">
        <f t="shared" si="62"/>
        <v>966.06</v>
      </c>
      <c r="GQ36" s="2"/>
      <c r="GR36" s="2">
        <v>0</v>
      </c>
      <c r="GS36" s="2">
        <v>3</v>
      </c>
      <c r="GT36" s="2">
        <v>0</v>
      </c>
      <c r="GU36" s="2" t="s">
        <v>3</v>
      </c>
      <c r="GV36" s="2">
        <f t="shared" si="63"/>
        <v>0</v>
      </c>
      <c r="GW36" s="2">
        <v>1</v>
      </c>
      <c r="GX36" s="2">
        <f t="shared" si="64"/>
        <v>0</v>
      </c>
      <c r="GY36" s="2"/>
      <c r="GZ36" s="2"/>
      <c r="HA36" s="2">
        <v>0</v>
      </c>
      <c r="HB36" s="2">
        <v>0</v>
      </c>
      <c r="HC36" s="2">
        <f t="shared" si="65"/>
        <v>0</v>
      </c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>
        <v>0</v>
      </c>
      <c r="IL36" s="2"/>
      <c r="IM36" s="2"/>
      <c r="IN36" s="2"/>
      <c r="IO36" s="2"/>
      <c r="IP36" s="2"/>
      <c r="IQ36" s="2"/>
      <c r="IR36" s="2"/>
      <c r="IS36" s="2"/>
      <c r="IT36" s="2"/>
      <c r="IU36" s="2"/>
    </row>
    <row r="37" spans="1:255" x14ac:dyDescent="0.2">
      <c r="A37">
        <v>17</v>
      </c>
      <c r="B37">
        <v>1</v>
      </c>
      <c r="C37">
        <f>ROW(SmtRes!A10)</f>
        <v>10</v>
      </c>
      <c r="D37">
        <f>ROW(EtalonRes!A10)</f>
        <v>10</v>
      </c>
      <c r="E37" t="s">
        <v>29</v>
      </c>
      <c r="F37" t="s">
        <v>30</v>
      </c>
      <c r="G37" t="s">
        <v>31</v>
      </c>
      <c r="H37" t="s">
        <v>20</v>
      </c>
      <c r="I37">
        <f>ROUND(210*0.24*0.1/100,9)</f>
        <v>5.04E-2</v>
      </c>
      <c r="J37">
        <v>0</v>
      </c>
      <c r="O37">
        <f t="shared" si="28"/>
        <v>536.70000000000005</v>
      </c>
      <c r="P37">
        <f t="shared" si="29"/>
        <v>0</v>
      </c>
      <c r="Q37">
        <f t="shared" si="30"/>
        <v>0</v>
      </c>
      <c r="R37">
        <f t="shared" si="31"/>
        <v>0</v>
      </c>
      <c r="S37">
        <f t="shared" si="32"/>
        <v>536.70000000000005</v>
      </c>
      <c r="T37">
        <f t="shared" si="33"/>
        <v>0</v>
      </c>
      <c r="U37">
        <f t="shared" si="34"/>
        <v>4.1832000000000003</v>
      </c>
      <c r="V37">
        <f t="shared" si="35"/>
        <v>0</v>
      </c>
      <c r="W37">
        <f t="shared" si="36"/>
        <v>0</v>
      </c>
      <c r="X37">
        <f t="shared" si="37"/>
        <v>375.69</v>
      </c>
      <c r="Y37">
        <f t="shared" si="38"/>
        <v>53.67</v>
      </c>
      <c r="AA37">
        <v>37920513</v>
      </c>
      <c r="AB37">
        <f t="shared" si="39"/>
        <v>10648.9</v>
      </c>
      <c r="AC37">
        <f t="shared" si="40"/>
        <v>0</v>
      </c>
      <c r="AD37">
        <f t="shared" si="41"/>
        <v>0</v>
      </c>
      <c r="AE37">
        <f t="shared" si="42"/>
        <v>0</v>
      </c>
      <c r="AF37">
        <f t="shared" si="42"/>
        <v>10648.9</v>
      </c>
      <c r="AG37">
        <f t="shared" si="43"/>
        <v>0</v>
      </c>
      <c r="AH37">
        <f t="shared" si="44"/>
        <v>83</v>
      </c>
      <c r="AI37">
        <f t="shared" si="44"/>
        <v>0</v>
      </c>
      <c r="AJ37">
        <f t="shared" si="45"/>
        <v>0</v>
      </c>
      <c r="AK37">
        <v>10648.9</v>
      </c>
      <c r="AL37">
        <v>0</v>
      </c>
      <c r="AM37">
        <v>0</v>
      </c>
      <c r="AN37">
        <v>0</v>
      </c>
      <c r="AO37">
        <v>10648.9</v>
      </c>
      <c r="AP37">
        <v>0</v>
      </c>
      <c r="AQ37">
        <v>83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32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46"/>
        <v>536.70000000000005</v>
      </c>
      <c r="CQ37">
        <f t="shared" si="47"/>
        <v>0</v>
      </c>
      <c r="CR37">
        <f t="shared" si="48"/>
        <v>0</v>
      </c>
      <c r="CS37">
        <f t="shared" si="49"/>
        <v>0</v>
      </c>
      <c r="CT37">
        <f t="shared" si="50"/>
        <v>10648.9</v>
      </c>
      <c r="CU37">
        <f t="shared" si="51"/>
        <v>0</v>
      </c>
      <c r="CV37">
        <f t="shared" si="52"/>
        <v>83</v>
      </c>
      <c r="CW37">
        <f t="shared" si="53"/>
        <v>0</v>
      </c>
      <c r="CX37">
        <f t="shared" si="54"/>
        <v>0</v>
      </c>
      <c r="CY37">
        <f t="shared" si="55"/>
        <v>375.69</v>
      </c>
      <c r="CZ37">
        <f t="shared" si="56"/>
        <v>53.67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1007</v>
      </c>
      <c r="DV37" t="s">
        <v>20</v>
      </c>
      <c r="DW37" t="s">
        <v>20</v>
      </c>
      <c r="DX37">
        <v>100</v>
      </c>
      <c r="EE37">
        <v>37523834</v>
      </c>
      <c r="EF37">
        <v>1</v>
      </c>
      <c r="EG37" t="s">
        <v>22</v>
      </c>
      <c r="EH37">
        <v>0</v>
      </c>
      <c r="EI37" t="s">
        <v>3</v>
      </c>
      <c r="EJ37">
        <v>4</v>
      </c>
      <c r="EK37">
        <v>0</v>
      </c>
      <c r="EL37" t="s">
        <v>23</v>
      </c>
      <c r="EM37" t="s">
        <v>24</v>
      </c>
      <c r="EO37" t="s">
        <v>3</v>
      </c>
      <c r="EQ37">
        <v>0</v>
      </c>
      <c r="ER37">
        <v>10648.9</v>
      </c>
      <c r="ES37">
        <v>0</v>
      </c>
      <c r="ET37">
        <v>0</v>
      </c>
      <c r="EU37">
        <v>0</v>
      </c>
      <c r="EV37">
        <v>10648.9</v>
      </c>
      <c r="EW37">
        <v>83</v>
      </c>
      <c r="EX37">
        <v>0</v>
      </c>
      <c r="EY37">
        <v>0</v>
      </c>
      <c r="FQ37">
        <v>0</v>
      </c>
      <c r="FR37">
        <f t="shared" si="57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182236028</v>
      </c>
      <c r="GG37">
        <v>2</v>
      </c>
      <c r="GH37">
        <v>1</v>
      </c>
      <c r="GI37">
        <v>-2</v>
      </c>
      <c r="GJ37">
        <v>0</v>
      </c>
      <c r="GK37">
        <f>ROUND(R37*(S12)/100,2)</f>
        <v>0</v>
      </c>
      <c r="GL37">
        <f t="shared" si="58"/>
        <v>0</v>
      </c>
      <c r="GM37">
        <f t="shared" si="59"/>
        <v>966.06</v>
      </c>
      <c r="GN37">
        <f t="shared" si="60"/>
        <v>0</v>
      </c>
      <c r="GO37">
        <f t="shared" si="61"/>
        <v>0</v>
      </c>
      <c r="GP37">
        <f t="shared" si="62"/>
        <v>966.06</v>
      </c>
      <c r="GR37">
        <v>0</v>
      </c>
      <c r="GS37">
        <v>3</v>
      </c>
      <c r="GT37">
        <v>0</v>
      </c>
      <c r="GU37" t="s">
        <v>3</v>
      </c>
      <c r="GV37">
        <f t="shared" si="63"/>
        <v>0</v>
      </c>
      <c r="GW37">
        <v>1</v>
      </c>
      <c r="GX37">
        <f t="shared" si="64"/>
        <v>0</v>
      </c>
      <c r="HA37">
        <v>0</v>
      </c>
      <c r="HB37">
        <v>0</v>
      </c>
      <c r="HC37">
        <f t="shared" si="65"/>
        <v>0</v>
      </c>
      <c r="IK37">
        <v>0</v>
      </c>
    </row>
    <row r="38" spans="1:255" x14ac:dyDescent="0.2">
      <c r="A38" s="2">
        <v>17</v>
      </c>
      <c r="B38" s="2">
        <v>1</v>
      </c>
      <c r="C38" s="2">
        <f>ROW(SmtRes!A11)</f>
        <v>11</v>
      </c>
      <c r="D38" s="2">
        <f>ROW(EtalonRes!A11)</f>
        <v>11</v>
      </c>
      <c r="E38" s="2" t="s">
        <v>33</v>
      </c>
      <c r="F38" s="2" t="s">
        <v>34</v>
      </c>
      <c r="G38" s="2" t="s">
        <v>35</v>
      </c>
      <c r="H38" s="2" t="s">
        <v>36</v>
      </c>
      <c r="I38" s="2">
        <f>ROUND(210*0.24,9)</f>
        <v>50.4</v>
      </c>
      <c r="J38" s="2">
        <v>0</v>
      </c>
      <c r="K38" s="2"/>
      <c r="L38" s="2"/>
      <c r="M38" s="2"/>
      <c r="N38" s="2"/>
      <c r="O38" s="2">
        <f t="shared" si="28"/>
        <v>2604.17</v>
      </c>
      <c r="P38" s="2">
        <f t="shared" si="29"/>
        <v>0</v>
      </c>
      <c r="Q38" s="2">
        <f t="shared" si="30"/>
        <v>2604.17</v>
      </c>
      <c r="R38" s="2">
        <f t="shared" si="31"/>
        <v>1523.09</v>
      </c>
      <c r="S38" s="2">
        <f t="shared" si="32"/>
        <v>0</v>
      </c>
      <c r="T38" s="2">
        <f t="shared" si="33"/>
        <v>0</v>
      </c>
      <c r="U38" s="2">
        <f t="shared" si="34"/>
        <v>0</v>
      </c>
      <c r="V38" s="2">
        <f t="shared" si="35"/>
        <v>0</v>
      </c>
      <c r="W38" s="2">
        <f t="shared" si="36"/>
        <v>0</v>
      </c>
      <c r="X38" s="2">
        <f t="shared" si="37"/>
        <v>0</v>
      </c>
      <c r="Y38" s="2">
        <f t="shared" si="38"/>
        <v>0</v>
      </c>
      <c r="Z38" s="2"/>
      <c r="AA38" s="2">
        <v>37920512</v>
      </c>
      <c r="AB38" s="2">
        <f t="shared" si="39"/>
        <v>51.67</v>
      </c>
      <c r="AC38" s="2">
        <f t="shared" si="40"/>
        <v>0</v>
      </c>
      <c r="AD38" s="2">
        <f t="shared" si="41"/>
        <v>51.67</v>
      </c>
      <c r="AE38" s="2">
        <f t="shared" si="42"/>
        <v>30.22</v>
      </c>
      <c r="AF38" s="2">
        <f t="shared" si="42"/>
        <v>0</v>
      </c>
      <c r="AG38" s="2">
        <f t="shared" si="43"/>
        <v>0</v>
      </c>
      <c r="AH38" s="2">
        <f t="shared" si="44"/>
        <v>0</v>
      </c>
      <c r="AI38" s="2">
        <f t="shared" si="44"/>
        <v>0</v>
      </c>
      <c r="AJ38" s="2">
        <f t="shared" si="45"/>
        <v>0</v>
      </c>
      <c r="AK38" s="2">
        <v>51.67</v>
      </c>
      <c r="AL38" s="2">
        <v>0</v>
      </c>
      <c r="AM38" s="2">
        <v>51.67</v>
      </c>
      <c r="AN38" s="2">
        <v>30.22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1</v>
      </c>
      <c r="AX38" s="2"/>
      <c r="AY38" s="2"/>
      <c r="AZ38" s="2">
        <v>1</v>
      </c>
      <c r="BA38" s="2">
        <v>1</v>
      </c>
      <c r="BB38" s="2">
        <v>1</v>
      </c>
      <c r="BC38" s="2">
        <v>1</v>
      </c>
      <c r="BD38" s="2" t="s">
        <v>3</v>
      </c>
      <c r="BE38" s="2" t="s">
        <v>3</v>
      </c>
      <c r="BF38" s="2" t="s">
        <v>3</v>
      </c>
      <c r="BG38" s="2" t="s">
        <v>3</v>
      </c>
      <c r="BH38" s="2">
        <v>0</v>
      </c>
      <c r="BI38" s="2">
        <v>4</v>
      </c>
      <c r="BJ38" s="2" t="s">
        <v>37</v>
      </c>
      <c r="BK38" s="2"/>
      <c r="BL38" s="2"/>
      <c r="BM38" s="2">
        <v>1</v>
      </c>
      <c r="BN38" s="2">
        <v>0</v>
      </c>
      <c r="BO38" s="2" t="s">
        <v>3</v>
      </c>
      <c r="BP38" s="2">
        <v>0</v>
      </c>
      <c r="BQ38" s="2">
        <v>1</v>
      </c>
      <c r="BR38" s="2">
        <v>0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 t="s">
        <v>3</v>
      </c>
      <c r="BZ38" s="2">
        <v>0</v>
      </c>
      <c r="CA38" s="2">
        <v>0</v>
      </c>
      <c r="CB38" s="2"/>
      <c r="CC38" s="2"/>
      <c r="CD38" s="2"/>
      <c r="CE38" s="2">
        <v>0</v>
      </c>
      <c r="CF38" s="2">
        <v>0</v>
      </c>
      <c r="CG38" s="2">
        <v>0</v>
      </c>
      <c r="CH38" s="2"/>
      <c r="CI38" s="2"/>
      <c r="CJ38" s="2"/>
      <c r="CK38" s="2"/>
      <c r="CL38" s="2"/>
      <c r="CM38" s="2">
        <v>0</v>
      </c>
      <c r="CN38" s="2" t="s">
        <v>3</v>
      </c>
      <c r="CO38" s="2">
        <v>0</v>
      </c>
      <c r="CP38" s="2">
        <f t="shared" si="46"/>
        <v>2604.17</v>
      </c>
      <c r="CQ38" s="2">
        <f t="shared" si="47"/>
        <v>0</v>
      </c>
      <c r="CR38" s="2">
        <f t="shared" si="48"/>
        <v>51.67</v>
      </c>
      <c r="CS38" s="2">
        <f t="shared" si="49"/>
        <v>30.22</v>
      </c>
      <c r="CT38" s="2">
        <f t="shared" si="50"/>
        <v>0</v>
      </c>
      <c r="CU38" s="2">
        <f t="shared" si="51"/>
        <v>0</v>
      </c>
      <c r="CV38" s="2">
        <f t="shared" si="52"/>
        <v>0</v>
      </c>
      <c r="CW38" s="2">
        <f t="shared" si="53"/>
        <v>0</v>
      </c>
      <c r="CX38" s="2">
        <f t="shared" si="54"/>
        <v>0</v>
      </c>
      <c r="CY38" s="2">
        <f t="shared" si="55"/>
        <v>0</v>
      </c>
      <c r="CZ38" s="2">
        <f t="shared" si="56"/>
        <v>0</v>
      </c>
      <c r="DA38" s="2"/>
      <c r="DB38" s="2"/>
      <c r="DC38" s="2" t="s">
        <v>3</v>
      </c>
      <c r="DD38" s="2" t="s">
        <v>3</v>
      </c>
      <c r="DE38" s="2" t="s">
        <v>3</v>
      </c>
      <c r="DF38" s="2" t="s">
        <v>3</v>
      </c>
      <c r="DG38" s="2" t="s">
        <v>3</v>
      </c>
      <c r="DH38" s="2" t="s">
        <v>3</v>
      </c>
      <c r="DI38" s="2" t="s">
        <v>3</v>
      </c>
      <c r="DJ38" s="2" t="s">
        <v>3</v>
      </c>
      <c r="DK38" s="2" t="s">
        <v>3</v>
      </c>
      <c r="DL38" s="2" t="s">
        <v>3</v>
      </c>
      <c r="DM38" s="2" t="s">
        <v>3</v>
      </c>
      <c r="DN38" s="2">
        <v>0</v>
      </c>
      <c r="DO38" s="2">
        <v>0</v>
      </c>
      <c r="DP38" s="2">
        <v>1</v>
      </c>
      <c r="DQ38" s="2">
        <v>1</v>
      </c>
      <c r="DR38" s="2"/>
      <c r="DS38" s="2"/>
      <c r="DT38" s="2"/>
      <c r="DU38" s="2">
        <v>1007</v>
      </c>
      <c r="DV38" s="2" t="s">
        <v>36</v>
      </c>
      <c r="DW38" s="2" t="s">
        <v>36</v>
      </c>
      <c r="DX38" s="2">
        <v>1</v>
      </c>
      <c r="DY38" s="2"/>
      <c r="DZ38" s="2"/>
      <c r="EA38" s="2"/>
      <c r="EB38" s="2"/>
      <c r="EC38" s="2"/>
      <c r="ED38" s="2"/>
      <c r="EE38" s="2">
        <v>37523836</v>
      </c>
      <c r="EF38" s="2">
        <v>1</v>
      </c>
      <c r="EG38" s="2" t="s">
        <v>22</v>
      </c>
      <c r="EH38" s="2">
        <v>0</v>
      </c>
      <c r="EI38" s="2" t="s">
        <v>3</v>
      </c>
      <c r="EJ38" s="2">
        <v>4</v>
      </c>
      <c r="EK38" s="2">
        <v>1</v>
      </c>
      <c r="EL38" s="2" t="s">
        <v>38</v>
      </c>
      <c r="EM38" s="2" t="s">
        <v>24</v>
      </c>
      <c r="EN38" s="2"/>
      <c r="EO38" s="2" t="s">
        <v>3</v>
      </c>
      <c r="EP38" s="2"/>
      <c r="EQ38" s="2">
        <v>0</v>
      </c>
      <c r="ER38" s="2">
        <v>51.67</v>
      </c>
      <c r="ES38" s="2">
        <v>0</v>
      </c>
      <c r="ET38" s="2">
        <v>51.67</v>
      </c>
      <c r="EU38" s="2">
        <v>30.22</v>
      </c>
      <c r="EV38" s="2">
        <v>0</v>
      </c>
      <c r="EW38" s="2">
        <v>0</v>
      </c>
      <c r="EX38" s="2">
        <v>0</v>
      </c>
      <c r="EY38" s="2">
        <v>0</v>
      </c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>
        <v>0</v>
      </c>
      <c r="FR38" s="2">
        <f t="shared" si="57"/>
        <v>0</v>
      </c>
      <c r="FS38" s="2">
        <v>0</v>
      </c>
      <c r="FT38" s="2"/>
      <c r="FU38" s="2"/>
      <c r="FV38" s="2"/>
      <c r="FW38" s="2"/>
      <c r="FX38" s="2">
        <v>0</v>
      </c>
      <c r="FY38" s="2">
        <v>0</v>
      </c>
      <c r="FZ38" s="2"/>
      <c r="GA38" s="2" t="s">
        <v>3</v>
      </c>
      <c r="GB38" s="2"/>
      <c r="GC38" s="2"/>
      <c r="GD38" s="2">
        <v>1</v>
      </c>
      <c r="GE38" s="2"/>
      <c r="GF38" s="2">
        <v>-1405900482</v>
      </c>
      <c r="GG38" s="2">
        <v>2</v>
      </c>
      <c r="GH38" s="2">
        <v>1</v>
      </c>
      <c r="GI38" s="2">
        <v>-2</v>
      </c>
      <c r="GJ38" s="2">
        <v>0</v>
      </c>
      <c r="GK38" s="2">
        <v>0</v>
      </c>
      <c r="GL38" s="2">
        <f t="shared" si="58"/>
        <v>0</v>
      </c>
      <c r="GM38" s="2">
        <f>ROUND(O38+X38+Y38,2)+GX38</f>
        <v>2604.17</v>
      </c>
      <c r="GN38" s="2">
        <f>IF(OR(BI38=0,BI38=1),ROUND(O38+X38+Y38,2),0)</f>
        <v>0</v>
      </c>
      <c r="GO38" s="2">
        <f>IF(BI38=2,ROUND(O38+X38+Y38,2),0)</f>
        <v>0</v>
      </c>
      <c r="GP38" s="2">
        <f>IF(BI38=4,ROUND(O38+X38+Y38,2)+GX38,0)</f>
        <v>2604.17</v>
      </c>
      <c r="GQ38" s="2"/>
      <c r="GR38" s="2">
        <v>0</v>
      </c>
      <c r="GS38" s="2">
        <v>3</v>
      </c>
      <c r="GT38" s="2">
        <v>0</v>
      </c>
      <c r="GU38" s="2" t="s">
        <v>3</v>
      </c>
      <c r="GV38" s="2">
        <f t="shared" si="63"/>
        <v>0</v>
      </c>
      <c r="GW38" s="2">
        <v>1</v>
      </c>
      <c r="GX38" s="2">
        <f t="shared" si="64"/>
        <v>0</v>
      </c>
      <c r="GY38" s="2"/>
      <c r="GZ38" s="2"/>
      <c r="HA38" s="2">
        <v>0</v>
      </c>
      <c r="HB38" s="2">
        <v>0</v>
      </c>
      <c r="HC38" s="2">
        <f t="shared" si="65"/>
        <v>0</v>
      </c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>
        <v>0</v>
      </c>
      <c r="IL38" s="2"/>
      <c r="IM38" s="2"/>
      <c r="IN38" s="2"/>
      <c r="IO38" s="2"/>
      <c r="IP38" s="2"/>
      <c r="IQ38" s="2"/>
      <c r="IR38" s="2"/>
      <c r="IS38" s="2"/>
      <c r="IT38" s="2"/>
      <c r="IU38" s="2"/>
    </row>
    <row r="39" spans="1:255" x14ac:dyDescent="0.2">
      <c r="A39">
        <v>17</v>
      </c>
      <c r="B39">
        <v>1</v>
      </c>
      <c r="C39">
        <f>ROW(SmtRes!A12)</f>
        <v>12</v>
      </c>
      <c r="D39">
        <f>ROW(EtalonRes!A12)</f>
        <v>12</v>
      </c>
      <c r="E39" t="s">
        <v>33</v>
      </c>
      <c r="F39" t="s">
        <v>34</v>
      </c>
      <c r="G39" t="s">
        <v>35</v>
      </c>
      <c r="H39" t="s">
        <v>36</v>
      </c>
      <c r="I39">
        <f>ROUND(210*0.24,9)</f>
        <v>50.4</v>
      </c>
      <c r="J39">
        <v>0</v>
      </c>
      <c r="O39">
        <f t="shared" si="28"/>
        <v>2604.17</v>
      </c>
      <c r="P39">
        <f t="shared" si="29"/>
        <v>0</v>
      </c>
      <c r="Q39">
        <f t="shared" si="30"/>
        <v>2604.17</v>
      </c>
      <c r="R39">
        <f t="shared" si="31"/>
        <v>1523.09</v>
      </c>
      <c r="S39">
        <f t="shared" si="32"/>
        <v>0</v>
      </c>
      <c r="T39">
        <f t="shared" si="33"/>
        <v>0</v>
      </c>
      <c r="U39">
        <f t="shared" si="34"/>
        <v>0</v>
      </c>
      <c r="V39">
        <f t="shared" si="35"/>
        <v>0</v>
      </c>
      <c r="W39">
        <f t="shared" si="36"/>
        <v>0</v>
      </c>
      <c r="X39">
        <f t="shared" si="37"/>
        <v>0</v>
      </c>
      <c r="Y39">
        <f t="shared" si="38"/>
        <v>0</v>
      </c>
      <c r="AA39">
        <v>37920513</v>
      </c>
      <c r="AB39">
        <f t="shared" si="39"/>
        <v>51.67</v>
      </c>
      <c r="AC39">
        <f t="shared" si="40"/>
        <v>0</v>
      </c>
      <c r="AD39">
        <f t="shared" si="41"/>
        <v>51.67</v>
      </c>
      <c r="AE39">
        <f t="shared" si="42"/>
        <v>30.22</v>
      </c>
      <c r="AF39">
        <f t="shared" si="42"/>
        <v>0</v>
      </c>
      <c r="AG39">
        <f t="shared" si="43"/>
        <v>0</v>
      </c>
      <c r="AH39">
        <f t="shared" si="44"/>
        <v>0</v>
      </c>
      <c r="AI39">
        <f t="shared" si="44"/>
        <v>0</v>
      </c>
      <c r="AJ39">
        <f t="shared" si="45"/>
        <v>0</v>
      </c>
      <c r="AK39">
        <v>51.67</v>
      </c>
      <c r="AL39">
        <v>0</v>
      </c>
      <c r="AM39">
        <v>51.67</v>
      </c>
      <c r="AN39">
        <v>30.22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0</v>
      </c>
      <c r="BI39">
        <v>4</v>
      </c>
      <c r="BJ39" t="s">
        <v>37</v>
      </c>
      <c r="BM39">
        <v>1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0</v>
      </c>
      <c r="CA39">
        <v>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46"/>
        <v>2604.17</v>
      </c>
      <c r="CQ39">
        <f t="shared" si="47"/>
        <v>0</v>
      </c>
      <c r="CR39">
        <f t="shared" si="48"/>
        <v>51.67</v>
      </c>
      <c r="CS39">
        <f t="shared" si="49"/>
        <v>30.22</v>
      </c>
      <c r="CT39">
        <f t="shared" si="50"/>
        <v>0</v>
      </c>
      <c r="CU39">
        <f t="shared" si="51"/>
        <v>0</v>
      </c>
      <c r="CV39">
        <f t="shared" si="52"/>
        <v>0</v>
      </c>
      <c r="CW39">
        <f t="shared" si="53"/>
        <v>0</v>
      </c>
      <c r="CX39">
        <f t="shared" si="54"/>
        <v>0</v>
      </c>
      <c r="CY39">
        <f t="shared" si="55"/>
        <v>0</v>
      </c>
      <c r="CZ39">
        <f t="shared" si="56"/>
        <v>0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1007</v>
      </c>
      <c r="DV39" t="s">
        <v>36</v>
      </c>
      <c r="DW39" t="s">
        <v>36</v>
      </c>
      <c r="DX39">
        <v>1</v>
      </c>
      <c r="EE39">
        <v>37523836</v>
      </c>
      <c r="EF39">
        <v>1</v>
      </c>
      <c r="EG39" t="s">
        <v>22</v>
      </c>
      <c r="EH39">
        <v>0</v>
      </c>
      <c r="EI39" t="s">
        <v>3</v>
      </c>
      <c r="EJ39">
        <v>4</v>
      </c>
      <c r="EK39">
        <v>1</v>
      </c>
      <c r="EL39" t="s">
        <v>38</v>
      </c>
      <c r="EM39" t="s">
        <v>24</v>
      </c>
      <c r="EO39" t="s">
        <v>3</v>
      </c>
      <c r="EQ39">
        <v>0</v>
      </c>
      <c r="ER39">
        <v>51.67</v>
      </c>
      <c r="ES39">
        <v>0</v>
      </c>
      <c r="ET39">
        <v>51.67</v>
      </c>
      <c r="EU39">
        <v>30.22</v>
      </c>
      <c r="EV39">
        <v>0</v>
      </c>
      <c r="EW39">
        <v>0</v>
      </c>
      <c r="EX39">
        <v>0</v>
      </c>
      <c r="EY39">
        <v>0</v>
      </c>
      <c r="FQ39">
        <v>0</v>
      </c>
      <c r="FR39">
        <f t="shared" si="57"/>
        <v>0</v>
      </c>
      <c r="FS39">
        <v>0</v>
      </c>
      <c r="FX39">
        <v>0</v>
      </c>
      <c r="FY39">
        <v>0</v>
      </c>
      <c r="GA39" t="s">
        <v>3</v>
      </c>
      <c r="GD39">
        <v>1</v>
      </c>
      <c r="GF39">
        <v>-1405900482</v>
      </c>
      <c r="GG39">
        <v>2</v>
      </c>
      <c r="GH39">
        <v>1</v>
      </c>
      <c r="GI39">
        <v>-2</v>
      </c>
      <c r="GJ39">
        <v>0</v>
      </c>
      <c r="GK39">
        <v>0</v>
      </c>
      <c r="GL39">
        <f t="shared" si="58"/>
        <v>0</v>
      </c>
      <c r="GM39">
        <f>ROUND(O39+X39+Y39,2)+GX39</f>
        <v>2604.17</v>
      </c>
      <c r="GN39">
        <f>IF(OR(BI39=0,BI39=1),ROUND(O39+X39+Y39,2),0)</f>
        <v>0</v>
      </c>
      <c r="GO39">
        <f>IF(BI39=2,ROUND(O39+X39+Y39,2),0)</f>
        <v>0</v>
      </c>
      <c r="GP39">
        <f>IF(BI39=4,ROUND(O39+X39+Y39,2)+GX39,0)</f>
        <v>2604.17</v>
      </c>
      <c r="GR39">
        <v>0</v>
      </c>
      <c r="GS39">
        <v>3</v>
      </c>
      <c r="GT39">
        <v>0</v>
      </c>
      <c r="GU39" t="s">
        <v>3</v>
      </c>
      <c r="GV39">
        <f t="shared" si="63"/>
        <v>0</v>
      </c>
      <c r="GW39">
        <v>1</v>
      </c>
      <c r="GX39">
        <f t="shared" si="64"/>
        <v>0</v>
      </c>
      <c r="HA39">
        <v>0</v>
      </c>
      <c r="HB39">
        <v>0</v>
      </c>
      <c r="HC39">
        <f t="shared" si="65"/>
        <v>0</v>
      </c>
      <c r="IK39">
        <v>0</v>
      </c>
    </row>
    <row r="40" spans="1:255" x14ac:dyDescent="0.2">
      <c r="A40" s="2">
        <v>17</v>
      </c>
      <c r="B40" s="2">
        <v>1</v>
      </c>
      <c r="C40" s="2">
        <f>ROW(SmtRes!A13)</f>
        <v>13</v>
      </c>
      <c r="D40" s="2">
        <f>ROW(EtalonRes!A13)</f>
        <v>13</v>
      </c>
      <c r="E40" s="2" t="s">
        <v>39</v>
      </c>
      <c r="F40" s="2" t="s">
        <v>40</v>
      </c>
      <c r="G40" s="2" t="s">
        <v>41</v>
      </c>
      <c r="H40" s="2" t="s">
        <v>36</v>
      </c>
      <c r="I40" s="2">
        <v>50.4</v>
      </c>
      <c r="J40" s="2">
        <v>0</v>
      </c>
      <c r="K40" s="2"/>
      <c r="L40" s="2"/>
      <c r="M40" s="2"/>
      <c r="N40" s="2"/>
      <c r="O40" s="2">
        <f t="shared" si="28"/>
        <v>33606.720000000001</v>
      </c>
      <c r="P40" s="2">
        <f t="shared" si="29"/>
        <v>0</v>
      </c>
      <c r="Q40" s="2">
        <f t="shared" si="30"/>
        <v>33606.720000000001</v>
      </c>
      <c r="R40" s="2">
        <f t="shared" si="31"/>
        <v>19656</v>
      </c>
      <c r="S40" s="2">
        <f t="shared" si="32"/>
        <v>0</v>
      </c>
      <c r="T40" s="2">
        <f t="shared" si="33"/>
        <v>0</v>
      </c>
      <c r="U40" s="2">
        <f t="shared" si="34"/>
        <v>0</v>
      </c>
      <c r="V40" s="2">
        <f t="shared" si="35"/>
        <v>0</v>
      </c>
      <c r="W40" s="2">
        <f t="shared" si="36"/>
        <v>0</v>
      </c>
      <c r="X40" s="2">
        <f t="shared" si="37"/>
        <v>0</v>
      </c>
      <c r="Y40" s="2">
        <f t="shared" si="38"/>
        <v>0</v>
      </c>
      <c r="Z40" s="2"/>
      <c r="AA40" s="2">
        <v>37920512</v>
      </c>
      <c r="AB40" s="2">
        <f t="shared" si="39"/>
        <v>666.8</v>
      </c>
      <c r="AC40" s="2">
        <f>ROUND(((ES40*40)),6)</f>
        <v>0</v>
      </c>
      <c r="AD40" s="2">
        <f>ROUND(((((ET40*40))-((EU40*40)))+AE40),6)</f>
        <v>666.8</v>
      </c>
      <c r="AE40" s="2">
        <f>ROUND(((EU40*40)),6)</f>
        <v>390</v>
      </c>
      <c r="AF40" s="2">
        <f>ROUND(((EV40*40)),6)</f>
        <v>0</v>
      </c>
      <c r="AG40" s="2">
        <f t="shared" si="43"/>
        <v>0</v>
      </c>
      <c r="AH40" s="2">
        <f>((EW40*40))</f>
        <v>0</v>
      </c>
      <c r="AI40" s="2">
        <f>((EX40*40))</f>
        <v>0</v>
      </c>
      <c r="AJ40" s="2">
        <f t="shared" si="45"/>
        <v>0</v>
      </c>
      <c r="AK40" s="2">
        <v>16.670000000000002</v>
      </c>
      <c r="AL40" s="2">
        <v>0</v>
      </c>
      <c r="AM40" s="2">
        <v>16.670000000000002</v>
      </c>
      <c r="AN40" s="2">
        <v>9.75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1</v>
      </c>
      <c r="AW40" s="2">
        <v>1</v>
      </c>
      <c r="AX40" s="2"/>
      <c r="AY40" s="2"/>
      <c r="AZ40" s="2">
        <v>1</v>
      </c>
      <c r="BA40" s="2">
        <v>1</v>
      </c>
      <c r="BB40" s="2">
        <v>1</v>
      </c>
      <c r="BC40" s="2">
        <v>1</v>
      </c>
      <c r="BD40" s="2" t="s">
        <v>3</v>
      </c>
      <c r="BE40" s="2" t="s">
        <v>3</v>
      </c>
      <c r="BF40" s="2" t="s">
        <v>3</v>
      </c>
      <c r="BG40" s="2" t="s">
        <v>3</v>
      </c>
      <c r="BH40" s="2">
        <v>0</v>
      </c>
      <c r="BI40" s="2">
        <v>4</v>
      </c>
      <c r="BJ40" s="2" t="s">
        <v>42</v>
      </c>
      <c r="BK40" s="2"/>
      <c r="BL40" s="2"/>
      <c r="BM40" s="2">
        <v>1</v>
      </c>
      <c r="BN40" s="2">
        <v>0</v>
      </c>
      <c r="BO40" s="2" t="s">
        <v>3</v>
      </c>
      <c r="BP40" s="2">
        <v>0</v>
      </c>
      <c r="BQ40" s="2">
        <v>1</v>
      </c>
      <c r="BR40" s="2">
        <v>0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 t="s">
        <v>3</v>
      </c>
      <c r="BZ40" s="2">
        <v>0</v>
      </c>
      <c r="CA40" s="2">
        <v>0</v>
      </c>
      <c r="CB40" s="2"/>
      <c r="CC40" s="2"/>
      <c r="CD40" s="2"/>
      <c r="CE40" s="2">
        <v>0</v>
      </c>
      <c r="CF40" s="2">
        <v>0</v>
      </c>
      <c r="CG40" s="2">
        <v>0</v>
      </c>
      <c r="CH40" s="2"/>
      <c r="CI40" s="2"/>
      <c r="CJ40" s="2"/>
      <c r="CK40" s="2"/>
      <c r="CL40" s="2"/>
      <c r="CM40" s="2">
        <v>0</v>
      </c>
      <c r="CN40" s="2" t="s">
        <v>3</v>
      </c>
      <c r="CO40" s="2">
        <v>0</v>
      </c>
      <c r="CP40" s="2">
        <f t="shared" si="46"/>
        <v>33606.720000000001</v>
      </c>
      <c r="CQ40" s="2">
        <f t="shared" si="47"/>
        <v>0</v>
      </c>
      <c r="CR40" s="2">
        <f>(((((ET40*40))*BB40-((EU40*40))*BS40)+AE40*BS40)*AV40)</f>
        <v>666.80000000000007</v>
      </c>
      <c r="CS40" s="2">
        <f t="shared" si="49"/>
        <v>390</v>
      </c>
      <c r="CT40" s="2">
        <f t="shared" si="50"/>
        <v>0</v>
      </c>
      <c r="CU40" s="2">
        <f t="shared" si="51"/>
        <v>0</v>
      </c>
      <c r="CV40" s="2">
        <f t="shared" si="52"/>
        <v>0</v>
      </c>
      <c r="CW40" s="2">
        <f t="shared" si="53"/>
        <v>0</v>
      </c>
      <c r="CX40" s="2">
        <f t="shared" si="54"/>
        <v>0</v>
      </c>
      <c r="CY40" s="2">
        <f t="shared" si="55"/>
        <v>0</v>
      </c>
      <c r="CZ40" s="2">
        <f t="shared" si="56"/>
        <v>0</v>
      </c>
      <c r="DA40" s="2"/>
      <c r="DB40" s="2"/>
      <c r="DC40" s="2" t="s">
        <v>3</v>
      </c>
      <c r="DD40" s="2" t="s">
        <v>43</v>
      </c>
      <c r="DE40" s="2" t="s">
        <v>43</v>
      </c>
      <c r="DF40" s="2" t="s">
        <v>43</v>
      </c>
      <c r="DG40" s="2" t="s">
        <v>43</v>
      </c>
      <c r="DH40" s="2" t="s">
        <v>3</v>
      </c>
      <c r="DI40" s="2" t="s">
        <v>43</v>
      </c>
      <c r="DJ40" s="2" t="s">
        <v>43</v>
      </c>
      <c r="DK40" s="2" t="s">
        <v>3</v>
      </c>
      <c r="DL40" s="2" t="s">
        <v>3</v>
      </c>
      <c r="DM40" s="2" t="s">
        <v>3</v>
      </c>
      <c r="DN40" s="2">
        <v>0</v>
      </c>
      <c r="DO40" s="2">
        <v>0</v>
      </c>
      <c r="DP40" s="2">
        <v>1</v>
      </c>
      <c r="DQ40" s="2">
        <v>1</v>
      </c>
      <c r="DR40" s="2"/>
      <c r="DS40" s="2"/>
      <c r="DT40" s="2"/>
      <c r="DU40" s="2">
        <v>1007</v>
      </c>
      <c r="DV40" s="2" t="s">
        <v>36</v>
      </c>
      <c r="DW40" s="2" t="s">
        <v>36</v>
      </c>
      <c r="DX40" s="2">
        <v>1</v>
      </c>
      <c r="DY40" s="2"/>
      <c r="DZ40" s="2"/>
      <c r="EA40" s="2"/>
      <c r="EB40" s="2"/>
      <c r="EC40" s="2"/>
      <c r="ED40" s="2"/>
      <c r="EE40" s="2">
        <v>37523836</v>
      </c>
      <c r="EF40" s="2">
        <v>1</v>
      </c>
      <c r="EG40" s="2" t="s">
        <v>22</v>
      </c>
      <c r="EH40" s="2">
        <v>0</v>
      </c>
      <c r="EI40" s="2" t="s">
        <v>3</v>
      </c>
      <c r="EJ40" s="2">
        <v>4</v>
      </c>
      <c r="EK40" s="2">
        <v>1</v>
      </c>
      <c r="EL40" s="2" t="s">
        <v>38</v>
      </c>
      <c r="EM40" s="2" t="s">
        <v>24</v>
      </c>
      <c r="EN40" s="2"/>
      <c r="EO40" s="2" t="s">
        <v>3</v>
      </c>
      <c r="EP40" s="2"/>
      <c r="EQ40" s="2">
        <v>0</v>
      </c>
      <c r="ER40" s="2">
        <v>16.670000000000002</v>
      </c>
      <c r="ES40" s="2">
        <v>0</v>
      </c>
      <c r="ET40" s="2">
        <v>16.670000000000002</v>
      </c>
      <c r="EU40" s="2">
        <v>9.75</v>
      </c>
      <c r="EV40" s="2">
        <v>0</v>
      </c>
      <c r="EW40" s="2">
        <v>0</v>
      </c>
      <c r="EX40" s="2">
        <v>0</v>
      </c>
      <c r="EY40" s="2">
        <v>0</v>
      </c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>
        <v>0</v>
      </c>
      <c r="FR40" s="2">
        <f t="shared" si="57"/>
        <v>0</v>
      </c>
      <c r="FS40" s="2">
        <v>0</v>
      </c>
      <c r="FT40" s="2"/>
      <c r="FU40" s="2"/>
      <c r="FV40" s="2"/>
      <c r="FW40" s="2"/>
      <c r="FX40" s="2">
        <v>0</v>
      </c>
      <c r="FY40" s="2">
        <v>0</v>
      </c>
      <c r="FZ40" s="2"/>
      <c r="GA40" s="2" t="s">
        <v>3</v>
      </c>
      <c r="GB40" s="2"/>
      <c r="GC40" s="2"/>
      <c r="GD40" s="2">
        <v>1</v>
      </c>
      <c r="GE40" s="2"/>
      <c r="GF40" s="2">
        <v>-1926785046</v>
      </c>
      <c r="GG40" s="2">
        <v>2</v>
      </c>
      <c r="GH40" s="2">
        <v>1</v>
      </c>
      <c r="GI40" s="2">
        <v>-2</v>
      </c>
      <c r="GJ40" s="2">
        <v>0</v>
      </c>
      <c r="GK40" s="2">
        <v>0</v>
      </c>
      <c r="GL40" s="2">
        <f t="shared" si="58"/>
        <v>0</v>
      </c>
      <c r="GM40" s="2">
        <f>ROUND(O40+X40+Y40,2)+GX40</f>
        <v>33606.720000000001</v>
      </c>
      <c r="GN40" s="2">
        <f>IF(OR(BI40=0,BI40=1),ROUND(O40+X40+Y40,2),0)</f>
        <v>0</v>
      </c>
      <c r="GO40" s="2">
        <f>IF(BI40=2,ROUND(O40+X40+Y40,2),0)</f>
        <v>0</v>
      </c>
      <c r="GP40" s="2">
        <f>IF(BI40=4,ROUND(O40+X40+Y40,2)+GX40,0)</f>
        <v>33606.720000000001</v>
      </c>
      <c r="GQ40" s="2"/>
      <c r="GR40" s="2">
        <v>0</v>
      </c>
      <c r="GS40" s="2">
        <v>3</v>
      </c>
      <c r="GT40" s="2">
        <v>0</v>
      </c>
      <c r="GU40" s="2" t="s">
        <v>43</v>
      </c>
      <c r="GV40" s="2">
        <f>ROUND(((GT40*40)),6)</f>
        <v>0</v>
      </c>
      <c r="GW40" s="2">
        <v>1</v>
      </c>
      <c r="GX40" s="2">
        <f t="shared" si="64"/>
        <v>0</v>
      </c>
      <c r="GY40" s="2"/>
      <c r="GZ40" s="2"/>
      <c r="HA40" s="2">
        <v>0</v>
      </c>
      <c r="HB40" s="2">
        <v>0</v>
      </c>
      <c r="HC40" s="2">
        <f t="shared" si="65"/>
        <v>0</v>
      </c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>
        <v>0</v>
      </c>
      <c r="IL40" s="2"/>
      <c r="IM40" s="2"/>
      <c r="IN40" s="2"/>
      <c r="IO40" s="2"/>
      <c r="IP40" s="2"/>
      <c r="IQ40" s="2"/>
      <c r="IR40" s="2"/>
      <c r="IS40" s="2"/>
      <c r="IT40" s="2"/>
      <c r="IU40" s="2"/>
    </row>
    <row r="41" spans="1:255" x14ac:dyDescent="0.2">
      <c r="A41">
        <v>17</v>
      </c>
      <c r="B41">
        <v>1</v>
      </c>
      <c r="C41">
        <f>ROW(SmtRes!A14)</f>
        <v>14</v>
      </c>
      <c r="D41">
        <f>ROW(EtalonRes!A14)</f>
        <v>14</v>
      </c>
      <c r="E41" t="s">
        <v>39</v>
      </c>
      <c r="F41" t="s">
        <v>40</v>
      </c>
      <c r="G41" t="s">
        <v>41</v>
      </c>
      <c r="H41" t="s">
        <v>36</v>
      </c>
      <c r="I41">
        <v>50.4</v>
      </c>
      <c r="J41">
        <v>0</v>
      </c>
      <c r="O41">
        <f t="shared" si="28"/>
        <v>33606.720000000001</v>
      </c>
      <c r="P41">
        <f t="shared" si="29"/>
        <v>0</v>
      </c>
      <c r="Q41">
        <f t="shared" si="30"/>
        <v>33606.720000000001</v>
      </c>
      <c r="R41">
        <f t="shared" si="31"/>
        <v>19656</v>
      </c>
      <c r="S41">
        <f t="shared" si="32"/>
        <v>0</v>
      </c>
      <c r="T41">
        <f t="shared" si="33"/>
        <v>0</v>
      </c>
      <c r="U41">
        <f t="shared" si="34"/>
        <v>0</v>
      </c>
      <c r="V41">
        <f t="shared" si="35"/>
        <v>0</v>
      </c>
      <c r="W41">
        <f t="shared" si="36"/>
        <v>0</v>
      </c>
      <c r="X41">
        <f t="shared" si="37"/>
        <v>0</v>
      </c>
      <c r="Y41">
        <f t="shared" si="38"/>
        <v>0</v>
      </c>
      <c r="AA41">
        <v>37920513</v>
      </c>
      <c r="AB41">
        <f t="shared" si="39"/>
        <v>666.8</v>
      </c>
      <c r="AC41">
        <f>ROUND(((ES41*40)),6)</f>
        <v>0</v>
      </c>
      <c r="AD41">
        <f>ROUND(((((ET41*40))-((EU41*40)))+AE41),6)</f>
        <v>666.8</v>
      </c>
      <c r="AE41">
        <f>ROUND(((EU41*40)),6)</f>
        <v>390</v>
      </c>
      <c r="AF41">
        <f>ROUND(((EV41*40)),6)</f>
        <v>0</v>
      </c>
      <c r="AG41">
        <f t="shared" si="43"/>
        <v>0</v>
      </c>
      <c r="AH41">
        <f>((EW41*40))</f>
        <v>0</v>
      </c>
      <c r="AI41">
        <f>((EX41*40))</f>
        <v>0</v>
      </c>
      <c r="AJ41">
        <f t="shared" si="45"/>
        <v>0</v>
      </c>
      <c r="AK41">
        <v>16.670000000000002</v>
      </c>
      <c r="AL41">
        <v>0</v>
      </c>
      <c r="AM41">
        <v>16.670000000000002</v>
      </c>
      <c r="AN41">
        <v>9.75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1</v>
      </c>
      <c r="BD41" t="s">
        <v>3</v>
      </c>
      <c r="BE41" t="s">
        <v>3</v>
      </c>
      <c r="BF41" t="s">
        <v>3</v>
      </c>
      <c r="BG41" t="s">
        <v>3</v>
      </c>
      <c r="BH41">
        <v>0</v>
      </c>
      <c r="BI41">
        <v>4</v>
      </c>
      <c r="BJ41" t="s">
        <v>42</v>
      </c>
      <c r="BM41">
        <v>1</v>
      </c>
      <c r="BN41">
        <v>0</v>
      </c>
      <c r="BO41" t="s">
        <v>3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3</v>
      </c>
      <c r="BZ41">
        <v>0</v>
      </c>
      <c r="CA41">
        <v>0</v>
      </c>
      <c r="CE41">
        <v>0</v>
      </c>
      <c r="CF41">
        <v>0</v>
      </c>
      <c r="CG41">
        <v>0</v>
      </c>
      <c r="CM41">
        <v>0</v>
      </c>
      <c r="CN41" t="s">
        <v>3</v>
      </c>
      <c r="CO41">
        <v>0</v>
      </c>
      <c r="CP41">
        <f t="shared" si="46"/>
        <v>33606.720000000001</v>
      </c>
      <c r="CQ41">
        <f t="shared" si="47"/>
        <v>0</v>
      </c>
      <c r="CR41">
        <f>(((((ET41*40))*BB41-((EU41*40))*BS41)+AE41*BS41)*AV41)</f>
        <v>666.80000000000007</v>
      </c>
      <c r="CS41">
        <f t="shared" si="49"/>
        <v>390</v>
      </c>
      <c r="CT41">
        <f t="shared" si="50"/>
        <v>0</v>
      </c>
      <c r="CU41">
        <f t="shared" si="51"/>
        <v>0</v>
      </c>
      <c r="CV41">
        <f t="shared" si="52"/>
        <v>0</v>
      </c>
      <c r="CW41">
        <f t="shared" si="53"/>
        <v>0</v>
      </c>
      <c r="CX41">
        <f t="shared" si="54"/>
        <v>0</v>
      </c>
      <c r="CY41">
        <f t="shared" si="55"/>
        <v>0</v>
      </c>
      <c r="CZ41">
        <f t="shared" si="56"/>
        <v>0</v>
      </c>
      <c r="DC41" t="s">
        <v>3</v>
      </c>
      <c r="DD41" t="s">
        <v>43</v>
      </c>
      <c r="DE41" t="s">
        <v>43</v>
      </c>
      <c r="DF41" t="s">
        <v>43</v>
      </c>
      <c r="DG41" t="s">
        <v>43</v>
      </c>
      <c r="DH41" t="s">
        <v>3</v>
      </c>
      <c r="DI41" t="s">
        <v>43</v>
      </c>
      <c r="DJ41" t="s">
        <v>43</v>
      </c>
      <c r="DK41" t="s">
        <v>3</v>
      </c>
      <c r="DL41" t="s">
        <v>3</v>
      </c>
      <c r="DM41" t="s">
        <v>3</v>
      </c>
      <c r="DN41">
        <v>0</v>
      </c>
      <c r="DO41">
        <v>0</v>
      </c>
      <c r="DP41">
        <v>1</v>
      </c>
      <c r="DQ41">
        <v>1</v>
      </c>
      <c r="DU41">
        <v>1007</v>
      </c>
      <c r="DV41" t="s">
        <v>36</v>
      </c>
      <c r="DW41" t="s">
        <v>36</v>
      </c>
      <c r="DX41">
        <v>1</v>
      </c>
      <c r="EE41">
        <v>37523836</v>
      </c>
      <c r="EF41">
        <v>1</v>
      </c>
      <c r="EG41" t="s">
        <v>22</v>
      </c>
      <c r="EH41">
        <v>0</v>
      </c>
      <c r="EI41" t="s">
        <v>3</v>
      </c>
      <c r="EJ41">
        <v>4</v>
      </c>
      <c r="EK41">
        <v>1</v>
      </c>
      <c r="EL41" t="s">
        <v>38</v>
      </c>
      <c r="EM41" t="s">
        <v>24</v>
      </c>
      <c r="EO41" t="s">
        <v>3</v>
      </c>
      <c r="EQ41">
        <v>0</v>
      </c>
      <c r="ER41">
        <v>16.670000000000002</v>
      </c>
      <c r="ES41">
        <v>0</v>
      </c>
      <c r="ET41">
        <v>16.670000000000002</v>
      </c>
      <c r="EU41">
        <v>9.75</v>
      </c>
      <c r="EV41">
        <v>0</v>
      </c>
      <c r="EW41">
        <v>0</v>
      </c>
      <c r="EX41">
        <v>0</v>
      </c>
      <c r="EY41">
        <v>0</v>
      </c>
      <c r="FQ41">
        <v>0</v>
      </c>
      <c r="FR41">
        <f t="shared" si="57"/>
        <v>0</v>
      </c>
      <c r="FS41">
        <v>0</v>
      </c>
      <c r="FX41">
        <v>0</v>
      </c>
      <c r="FY41">
        <v>0</v>
      </c>
      <c r="GA41" t="s">
        <v>3</v>
      </c>
      <c r="GD41">
        <v>1</v>
      </c>
      <c r="GF41">
        <v>-1926785046</v>
      </c>
      <c r="GG41">
        <v>2</v>
      </c>
      <c r="GH41">
        <v>1</v>
      </c>
      <c r="GI41">
        <v>-2</v>
      </c>
      <c r="GJ41">
        <v>0</v>
      </c>
      <c r="GK41">
        <v>0</v>
      </c>
      <c r="GL41">
        <f t="shared" si="58"/>
        <v>0</v>
      </c>
      <c r="GM41">
        <f>ROUND(O41+X41+Y41,2)+GX41</f>
        <v>33606.720000000001</v>
      </c>
      <c r="GN41">
        <f>IF(OR(BI41=0,BI41=1),ROUND(O41+X41+Y41,2),0)</f>
        <v>0</v>
      </c>
      <c r="GO41">
        <f>IF(BI41=2,ROUND(O41+X41+Y41,2),0)</f>
        <v>0</v>
      </c>
      <c r="GP41">
        <f>IF(BI41=4,ROUND(O41+X41+Y41,2)+GX41,0)</f>
        <v>33606.720000000001</v>
      </c>
      <c r="GR41">
        <v>0</v>
      </c>
      <c r="GS41">
        <v>3</v>
      </c>
      <c r="GT41">
        <v>0</v>
      </c>
      <c r="GU41" t="s">
        <v>43</v>
      </c>
      <c r="GV41">
        <f>ROUND(((GT41*40)),6)</f>
        <v>0</v>
      </c>
      <c r="GW41">
        <v>1</v>
      </c>
      <c r="GX41">
        <f t="shared" si="64"/>
        <v>0</v>
      </c>
      <c r="HA41">
        <v>0</v>
      </c>
      <c r="HB41">
        <v>0</v>
      </c>
      <c r="HC41">
        <f t="shared" si="65"/>
        <v>0</v>
      </c>
      <c r="IK41">
        <v>0</v>
      </c>
    </row>
    <row r="42" spans="1:255" x14ac:dyDescent="0.2">
      <c r="A42" s="2">
        <v>17</v>
      </c>
      <c r="B42" s="2">
        <v>1</v>
      </c>
      <c r="C42" s="2"/>
      <c r="D42" s="2"/>
      <c r="E42" s="2" t="s">
        <v>44</v>
      </c>
      <c r="F42" s="2" t="s">
        <v>45</v>
      </c>
      <c r="G42" s="2" t="s">
        <v>46</v>
      </c>
      <c r="H42" s="2" t="s">
        <v>47</v>
      </c>
      <c r="I42" s="2">
        <f>ROUND(50.4*1.4,9)</f>
        <v>70.56</v>
      </c>
      <c r="J42" s="2">
        <v>0</v>
      </c>
      <c r="K42" s="2"/>
      <c r="L42" s="2"/>
      <c r="M42" s="2"/>
      <c r="N42" s="2"/>
      <c r="O42" s="2">
        <f t="shared" si="28"/>
        <v>10840.84</v>
      </c>
      <c r="P42" s="2">
        <f t="shared" si="29"/>
        <v>10840.84</v>
      </c>
      <c r="Q42" s="2">
        <f t="shared" si="30"/>
        <v>0</v>
      </c>
      <c r="R42" s="2">
        <f t="shared" si="31"/>
        <v>0</v>
      </c>
      <c r="S42" s="2">
        <f t="shared" si="32"/>
        <v>0</v>
      </c>
      <c r="T42" s="2">
        <f t="shared" si="33"/>
        <v>0</v>
      </c>
      <c r="U42" s="2">
        <f t="shared" si="34"/>
        <v>0</v>
      </c>
      <c r="V42" s="2">
        <f t="shared" si="35"/>
        <v>0</v>
      </c>
      <c r="W42" s="2">
        <f t="shared" si="36"/>
        <v>0</v>
      </c>
      <c r="X42" s="2">
        <f t="shared" si="37"/>
        <v>0</v>
      </c>
      <c r="Y42" s="2">
        <f t="shared" si="38"/>
        <v>0</v>
      </c>
      <c r="Z42" s="2"/>
      <c r="AA42" s="2">
        <v>37920512</v>
      </c>
      <c r="AB42" s="2">
        <f t="shared" si="39"/>
        <v>153.63999999999999</v>
      </c>
      <c r="AC42" s="2">
        <f t="shared" ref="AC42:AC53" si="66">ROUND((ES42),6)</f>
        <v>153.63999999999999</v>
      </c>
      <c r="AD42" s="2">
        <f t="shared" ref="AD42:AD53" si="67">ROUND((((ET42)-(EU42))+AE42),6)</f>
        <v>0</v>
      </c>
      <c r="AE42" s="2">
        <f t="shared" ref="AE42:AE53" si="68">ROUND((EU42),6)</f>
        <v>0</v>
      </c>
      <c r="AF42" s="2">
        <f t="shared" ref="AF42:AF53" si="69">ROUND((EV42),6)</f>
        <v>0</v>
      </c>
      <c r="AG42" s="2">
        <f t="shared" si="43"/>
        <v>0</v>
      </c>
      <c r="AH42" s="2">
        <f t="shared" ref="AH42:AH53" si="70">(EW42)</f>
        <v>0</v>
      </c>
      <c r="AI42" s="2">
        <f t="shared" ref="AI42:AI53" si="71">(EX42)</f>
        <v>0</v>
      </c>
      <c r="AJ42" s="2">
        <f t="shared" si="45"/>
        <v>0</v>
      </c>
      <c r="AK42" s="2">
        <v>153.63999999999999</v>
      </c>
      <c r="AL42" s="2">
        <v>153.63999999999999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70</v>
      </c>
      <c r="AU42" s="2">
        <v>10</v>
      </c>
      <c r="AV42" s="2">
        <v>1</v>
      </c>
      <c r="AW42" s="2">
        <v>1</v>
      </c>
      <c r="AX42" s="2"/>
      <c r="AY42" s="2"/>
      <c r="AZ42" s="2">
        <v>1</v>
      </c>
      <c r="BA42" s="2">
        <v>1</v>
      </c>
      <c r="BB42" s="2">
        <v>1</v>
      </c>
      <c r="BC42" s="2">
        <v>1</v>
      </c>
      <c r="BD42" s="2" t="s">
        <v>3</v>
      </c>
      <c r="BE42" s="2" t="s">
        <v>3</v>
      </c>
      <c r="BF42" s="2" t="s">
        <v>3</v>
      </c>
      <c r="BG42" s="2" t="s">
        <v>3</v>
      </c>
      <c r="BH42" s="2">
        <v>3</v>
      </c>
      <c r="BI42" s="2">
        <v>4</v>
      </c>
      <c r="BJ42" s="2" t="s">
        <v>48</v>
      </c>
      <c r="BK42" s="2"/>
      <c r="BL42" s="2"/>
      <c r="BM42" s="2">
        <v>0</v>
      </c>
      <c r="BN42" s="2">
        <v>0</v>
      </c>
      <c r="BO42" s="2" t="s">
        <v>3</v>
      </c>
      <c r="BP42" s="2">
        <v>0</v>
      </c>
      <c r="BQ42" s="2">
        <v>1</v>
      </c>
      <c r="BR42" s="2">
        <v>0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 t="s">
        <v>3</v>
      </c>
      <c r="BZ42" s="2">
        <v>70</v>
      </c>
      <c r="CA42" s="2">
        <v>10</v>
      </c>
      <c r="CB42" s="2"/>
      <c r="CC42" s="2"/>
      <c r="CD42" s="2"/>
      <c r="CE42" s="2">
        <v>0</v>
      </c>
      <c r="CF42" s="2">
        <v>0</v>
      </c>
      <c r="CG42" s="2">
        <v>0</v>
      </c>
      <c r="CH42" s="2"/>
      <c r="CI42" s="2"/>
      <c r="CJ42" s="2"/>
      <c r="CK42" s="2"/>
      <c r="CL42" s="2"/>
      <c r="CM42" s="2">
        <v>0</v>
      </c>
      <c r="CN42" s="2" t="s">
        <v>3</v>
      </c>
      <c r="CO42" s="2">
        <v>0</v>
      </c>
      <c r="CP42" s="2">
        <f t="shared" si="46"/>
        <v>10840.84</v>
      </c>
      <c r="CQ42" s="2">
        <f t="shared" si="47"/>
        <v>153.63999999999999</v>
      </c>
      <c r="CR42" s="2">
        <f t="shared" ref="CR42:CR53" si="72">((((ET42)*BB42-(EU42)*BS42)+AE42*BS42)*AV42)</f>
        <v>0</v>
      </c>
      <c r="CS42" s="2">
        <f t="shared" si="49"/>
        <v>0</v>
      </c>
      <c r="CT42" s="2">
        <f t="shared" si="50"/>
        <v>0</v>
      </c>
      <c r="CU42" s="2">
        <f t="shared" si="51"/>
        <v>0</v>
      </c>
      <c r="CV42" s="2">
        <f t="shared" si="52"/>
        <v>0</v>
      </c>
      <c r="CW42" s="2">
        <f t="shared" si="53"/>
        <v>0</v>
      </c>
      <c r="CX42" s="2">
        <f t="shared" si="54"/>
        <v>0</v>
      </c>
      <c r="CY42" s="2">
        <f t="shared" si="55"/>
        <v>0</v>
      </c>
      <c r="CZ42" s="2">
        <f t="shared" si="56"/>
        <v>0</v>
      </c>
      <c r="DA42" s="2"/>
      <c r="DB42" s="2"/>
      <c r="DC42" s="2" t="s">
        <v>3</v>
      </c>
      <c r="DD42" s="2" t="s">
        <v>3</v>
      </c>
      <c r="DE42" s="2" t="s">
        <v>3</v>
      </c>
      <c r="DF42" s="2" t="s">
        <v>3</v>
      </c>
      <c r="DG42" s="2" t="s">
        <v>3</v>
      </c>
      <c r="DH42" s="2" t="s">
        <v>3</v>
      </c>
      <c r="DI42" s="2" t="s">
        <v>3</v>
      </c>
      <c r="DJ42" s="2" t="s">
        <v>3</v>
      </c>
      <c r="DK42" s="2" t="s">
        <v>3</v>
      </c>
      <c r="DL42" s="2" t="s">
        <v>3</v>
      </c>
      <c r="DM42" s="2" t="s">
        <v>3</v>
      </c>
      <c r="DN42" s="2">
        <v>0</v>
      </c>
      <c r="DO42" s="2">
        <v>0</v>
      </c>
      <c r="DP42" s="2">
        <v>1</v>
      </c>
      <c r="DQ42" s="2">
        <v>1</v>
      </c>
      <c r="DR42" s="2"/>
      <c r="DS42" s="2"/>
      <c r="DT42" s="2"/>
      <c r="DU42" s="2">
        <v>1009</v>
      </c>
      <c r="DV42" s="2" t="s">
        <v>47</v>
      </c>
      <c r="DW42" s="2" t="s">
        <v>47</v>
      </c>
      <c r="DX42" s="2">
        <v>1000</v>
      </c>
      <c r="DY42" s="2"/>
      <c r="DZ42" s="2"/>
      <c r="EA42" s="2"/>
      <c r="EB42" s="2"/>
      <c r="EC42" s="2"/>
      <c r="ED42" s="2"/>
      <c r="EE42" s="2">
        <v>37523834</v>
      </c>
      <c r="EF42" s="2">
        <v>1</v>
      </c>
      <c r="EG42" s="2" t="s">
        <v>22</v>
      </c>
      <c r="EH42" s="2">
        <v>0</v>
      </c>
      <c r="EI42" s="2" t="s">
        <v>3</v>
      </c>
      <c r="EJ42" s="2">
        <v>4</v>
      </c>
      <c r="EK42" s="2">
        <v>0</v>
      </c>
      <c r="EL42" s="2" t="s">
        <v>23</v>
      </c>
      <c r="EM42" s="2" t="s">
        <v>24</v>
      </c>
      <c r="EN42" s="2"/>
      <c r="EO42" s="2" t="s">
        <v>3</v>
      </c>
      <c r="EP42" s="2"/>
      <c r="EQ42" s="2">
        <v>0</v>
      </c>
      <c r="ER42" s="2">
        <v>153.63999999999999</v>
      </c>
      <c r="ES42" s="2">
        <v>153.63999999999999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>
        <v>0</v>
      </c>
      <c r="FR42" s="2">
        <f t="shared" si="57"/>
        <v>0</v>
      </c>
      <c r="FS42" s="2">
        <v>0</v>
      </c>
      <c r="FT42" s="2"/>
      <c r="FU42" s="2"/>
      <c r="FV42" s="2"/>
      <c r="FW42" s="2"/>
      <c r="FX42" s="2">
        <v>70</v>
      </c>
      <c r="FY42" s="2">
        <v>10</v>
      </c>
      <c r="FZ42" s="2"/>
      <c r="GA42" s="2" t="s">
        <v>3</v>
      </c>
      <c r="GB42" s="2"/>
      <c r="GC42" s="2"/>
      <c r="GD42" s="2">
        <v>0</v>
      </c>
      <c r="GE42" s="2"/>
      <c r="GF42" s="2">
        <v>1792542980</v>
      </c>
      <c r="GG42" s="2">
        <v>2</v>
      </c>
      <c r="GH42" s="2">
        <v>1</v>
      </c>
      <c r="GI42" s="2">
        <v>-2</v>
      </c>
      <c r="GJ42" s="2">
        <v>0</v>
      </c>
      <c r="GK42" s="2">
        <f>ROUND(R42*(R12)/100,2)</f>
        <v>0</v>
      </c>
      <c r="GL42" s="2">
        <f t="shared" si="58"/>
        <v>0</v>
      </c>
      <c r="GM42" s="2">
        <f t="shared" ref="GM42:GM53" si="73">ROUND(O42+X42+Y42+GK42,2)+GX42</f>
        <v>10840.84</v>
      </c>
      <c r="GN42" s="2">
        <f t="shared" ref="GN42:GN53" si="74">IF(OR(BI42=0,BI42=1),ROUND(O42+X42+Y42+GK42,2),0)</f>
        <v>0</v>
      </c>
      <c r="GO42" s="2">
        <f t="shared" ref="GO42:GO53" si="75">IF(BI42=2,ROUND(O42+X42+Y42+GK42,2),0)</f>
        <v>0</v>
      </c>
      <c r="GP42" s="2">
        <f t="shared" ref="GP42:GP53" si="76">IF(BI42=4,ROUND(O42+X42+Y42+GK42,2)+GX42,0)</f>
        <v>10840.84</v>
      </c>
      <c r="GQ42" s="2"/>
      <c r="GR42" s="2">
        <v>0</v>
      </c>
      <c r="GS42" s="2">
        <v>3</v>
      </c>
      <c r="GT42" s="2">
        <v>0</v>
      </c>
      <c r="GU42" s="2" t="s">
        <v>3</v>
      </c>
      <c r="GV42" s="2">
        <f t="shared" ref="GV42:GV53" si="77">ROUND((GT42),6)</f>
        <v>0</v>
      </c>
      <c r="GW42" s="2">
        <v>1</v>
      </c>
      <c r="GX42" s="2">
        <f t="shared" si="64"/>
        <v>0</v>
      </c>
      <c r="GY42" s="2"/>
      <c r="GZ42" s="2"/>
      <c r="HA42" s="2">
        <v>0</v>
      </c>
      <c r="HB42" s="2">
        <v>0</v>
      </c>
      <c r="HC42" s="2">
        <f t="shared" si="65"/>
        <v>0</v>
      </c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>
        <v>0</v>
      </c>
      <c r="IL42" s="2"/>
      <c r="IM42" s="2"/>
      <c r="IN42" s="2"/>
      <c r="IO42" s="2"/>
      <c r="IP42" s="2"/>
      <c r="IQ42" s="2"/>
      <c r="IR42" s="2"/>
      <c r="IS42" s="2"/>
      <c r="IT42" s="2"/>
      <c r="IU42" s="2"/>
    </row>
    <row r="43" spans="1:255" x14ac:dyDescent="0.2">
      <c r="A43">
        <v>17</v>
      </c>
      <c r="B43">
        <v>1</v>
      </c>
      <c r="E43" t="s">
        <v>44</v>
      </c>
      <c r="F43" t="s">
        <v>45</v>
      </c>
      <c r="G43" t="s">
        <v>46</v>
      </c>
      <c r="H43" t="s">
        <v>47</v>
      </c>
      <c r="I43">
        <f>ROUND(50.4*1.4,9)</f>
        <v>70.56</v>
      </c>
      <c r="J43">
        <v>0</v>
      </c>
      <c r="O43">
        <f t="shared" si="28"/>
        <v>10840.84</v>
      </c>
      <c r="P43">
        <f t="shared" si="29"/>
        <v>10840.84</v>
      </c>
      <c r="Q43">
        <f t="shared" si="30"/>
        <v>0</v>
      </c>
      <c r="R43">
        <f t="shared" si="31"/>
        <v>0</v>
      </c>
      <c r="S43">
        <f t="shared" si="32"/>
        <v>0</v>
      </c>
      <c r="T43">
        <f t="shared" si="33"/>
        <v>0</v>
      </c>
      <c r="U43">
        <f t="shared" si="34"/>
        <v>0</v>
      </c>
      <c r="V43">
        <f t="shared" si="35"/>
        <v>0</v>
      </c>
      <c r="W43">
        <f t="shared" si="36"/>
        <v>0</v>
      </c>
      <c r="X43">
        <f t="shared" si="37"/>
        <v>0</v>
      </c>
      <c r="Y43">
        <f t="shared" si="38"/>
        <v>0</v>
      </c>
      <c r="AA43">
        <v>37920513</v>
      </c>
      <c r="AB43">
        <f t="shared" si="39"/>
        <v>153.63999999999999</v>
      </c>
      <c r="AC43">
        <f t="shared" si="66"/>
        <v>153.63999999999999</v>
      </c>
      <c r="AD43">
        <f t="shared" si="67"/>
        <v>0</v>
      </c>
      <c r="AE43">
        <f t="shared" si="68"/>
        <v>0</v>
      </c>
      <c r="AF43">
        <f t="shared" si="69"/>
        <v>0</v>
      </c>
      <c r="AG43">
        <f t="shared" si="43"/>
        <v>0</v>
      </c>
      <c r="AH43">
        <f t="shared" si="70"/>
        <v>0</v>
      </c>
      <c r="AI43">
        <f t="shared" si="71"/>
        <v>0</v>
      </c>
      <c r="AJ43">
        <f t="shared" si="45"/>
        <v>0</v>
      </c>
      <c r="AK43">
        <v>153.63999999999999</v>
      </c>
      <c r="AL43">
        <v>153.63999999999999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70</v>
      </c>
      <c r="AU43">
        <v>10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1</v>
      </c>
      <c r="BD43" t="s">
        <v>3</v>
      </c>
      <c r="BE43" t="s">
        <v>3</v>
      </c>
      <c r="BF43" t="s">
        <v>3</v>
      </c>
      <c r="BG43" t="s">
        <v>3</v>
      </c>
      <c r="BH43">
        <v>3</v>
      </c>
      <c r="BI43">
        <v>4</v>
      </c>
      <c r="BJ43" t="s">
        <v>48</v>
      </c>
      <c r="BM43">
        <v>0</v>
      </c>
      <c r="BN43">
        <v>0</v>
      </c>
      <c r="BO43" t="s">
        <v>3</v>
      </c>
      <c r="BP43">
        <v>0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3</v>
      </c>
      <c r="BZ43">
        <v>70</v>
      </c>
      <c r="CA43">
        <v>10</v>
      </c>
      <c r="CE43">
        <v>0</v>
      </c>
      <c r="CF43">
        <v>0</v>
      </c>
      <c r="CG43">
        <v>0</v>
      </c>
      <c r="CM43">
        <v>0</v>
      </c>
      <c r="CN43" t="s">
        <v>3</v>
      </c>
      <c r="CO43">
        <v>0</v>
      </c>
      <c r="CP43">
        <f t="shared" si="46"/>
        <v>10840.84</v>
      </c>
      <c r="CQ43">
        <f t="shared" si="47"/>
        <v>153.63999999999999</v>
      </c>
      <c r="CR43">
        <f t="shared" si="72"/>
        <v>0</v>
      </c>
      <c r="CS43">
        <f t="shared" si="49"/>
        <v>0</v>
      </c>
      <c r="CT43">
        <f t="shared" si="50"/>
        <v>0</v>
      </c>
      <c r="CU43">
        <f t="shared" si="51"/>
        <v>0</v>
      </c>
      <c r="CV43">
        <f t="shared" si="52"/>
        <v>0</v>
      </c>
      <c r="CW43">
        <f t="shared" si="53"/>
        <v>0</v>
      </c>
      <c r="CX43">
        <f t="shared" si="54"/>
        <v>0</v>
      </c>
      <c r="CY43">
        <f t="shared" si="55"/>
        <v>0</v>
      </c>
      <c r="CZ43">
        <f t="shared" si="56"/>
        <v>0</v>
      </c>
      <c r="DC43" t="s">
        <v>3</v>
      </c>
      <c r="DD43" t="s">
        <v>3</v>
      </c>
      <c r="DE43" t="s">
        <v>3</v>
      </c>
      <c r="DF43" t="s">
        <v>3</v>
      </c>
      <c r="DG43" t="s">
        <v>3</v>
      </c>
      <c r="DH43" t="s">
        <v>3</v>
      </c>
      <c r="DI43" t="s">
        <v>3</v>
      </c>
      <c r="DJ43" t="s">
        <v>3</v>
      </c>
      <c r="DK43" t="s">
        <v>3</v>
      </c>
      <c r="DL43" t="s">
        <v>3</v>
      </c>
      <c r="DM43" t="s">
        <v>3</v>
      </c>
      <c r="DN43">
        <v>0</v>
      </c>
      <c r="DO43">
        <v>0</v>
      </c>
      <c r="DP43">
        <v>1</v>
      </c>
      <c r="DQ43">
        <v>1</v>
      </c>
      <c r="DU43">
        <v>1009</v>
      </c>
      <c r="DV43" t="s">
        <v>47</v>
      </c>
      <c r="DW43" t="s">
        <v>47</v>
      </c>
      <c r="DX43">
        <v>1000</v>
      </c>
      <c r="EE43">
        <v>37523834</v>
      </c>
      <c r="EF43">
        <v>1</v>
      </c>
      <c r="EG43" t="s">
        <v>22</v>
      </c>
      <c r="EH43">
        <v>0</v>
      </c>
      <c r="EI43" t="s">
        <v>3</v>
      </c>
      <c r="EJ43">
        <v>4</v>
      </c>
      <c r="EK43">
        <v>0</v>
      </c>
      <c r="EL43" t="s">
        <v>23</v>
      </c>
      <c r="EM43" t="s">
        <v>24</v>
      </c>
      <c r="EO43" t="s">
        <v>3</v>
      </c>
      <c r="EQ43">
        <v>0</v>
      </c>
      <c r="ER43">
        <v>153.63999999999999</v>
      </c>
      <c r="ES43">
        <v>153.63999999999999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FQ43">
        <v>0</v>
      </c>
      <c r="FR43">
        <f t="shared" si="57"/>
        <v>0</v>
      </c>
      <c r="FS43">
        <v>0</v>
      </c>
      <c r="FX43">
        <v>70</v>
      </c>
      <c r="FY43">
        <v>10</v>
      </c>
      <c r="GA43" t="s">
        <v>3</v>
      </c>
      <c r="GD43">
        <v>0</v>
      </c>
      <c r="GF43">
        <v>1792542980</v>
      </c>
      <c r="GG43">
        <v>2</v>
      </c>
      <c r="GH43">
        <v>1</v>
      </c>
      <c r="GI43">
        <v>-2</v>
      </c>
      <c r="GJ43">
        <v>0</v>
      </c>
      <c r="GK43">
        <f>ROUND(R43*(S12)/100,2)</f>
        <v>0</v>
      </c>
      <c r="GL43">
        <f t="shared" si="58"/>
        <v>0</v>
      </c>
      <c r="GM43">
        <f t="shared" si="73"/>
        <v>10840.84</v>
      </c>
      <c r="GN43">
        <f t="shared" si="74"/>
        <v>0</v>
      </c>
      <c r="GO43">
        <f t="shared" si="75"/>
        <v>0</v>
      </c>
      <c r="GP43">
        <f t="shared" si="76"/>
        <v>10840.84</v>
      </c>
      <c r="GR43">
        <v>0</v>
      </c>
      <c r="GS43">
        <v>3</v>
      </c>
      <c r="GT43">
        <v>0</v>
      </c>
      <c r="GU43" t="s">
        <v>3</v>
      </c>
      <c r="GV43">
        <f t="shared" si="77"/>
        <v>0</v>
      </c>
      <c r="GW43">
        <v>1</v>
      </c>
      <c r="GX43">
        <f t="shared" si="64"/>
        <v>0</v>
      </c>
      <c r="HA43">
        <v>0</v>
      </c>
      <c r="HB43">
        <v>0</v>
      </c>
      <c r="HC43">
        <f t="shared" si="65"/>
        <v>0</v>
      </c>
      <c r="IK43">
        <v>0</v>
      </c>
    </row>
    <row r="44" spans="1:255" x14ac:dyDescent="0.2">
      <c r="A44" s="2">
        <v>17</v>
      </c>
      <c r="B44" s="2">
        <v>1</v>
      </c>
      <c r="C44" s="2">
        <f>ROW(SmtRes!A22)</f>
        <v>22</v>
      </c>
      <c r="D44" s="2">
        <f>ROW(EtalonRes!A22)</f>
        <v>22</v>
      </c>
      <c r="E44" s="2" t="s">
        <v>49</v>
      </c>
      <c r="F44" s="2" t="s">
        <v>50</v>
      </c>
      <c r="G44" s="2" t="s">
        <v>51</v>
      </c>
      <c r="H44" s="2" t="s">
        <v>20</v>
      </c>
      <c r="I44" s="2">
        <f>ROUND(210*0.1/100,9)</f>
        <v>0.21</v>
      </c>
      <c r="J44" s="2">
        <v>0</v>
      </c>
      <c r="K44" s="2"/>
      <c r="L44" s="2"/>
      <c r="M44" s="2"/>
      <c r="N44" s="2"/>
      <c r="O44" s="2">
        <f t="shared" si="28"/>
        <v>16037.97</v>
      </c>
      <c r="P44" s="2">
        <f t="shared" si="29"/>
        <v>13682.43</v>
      </c>
      <c r="Q44" s="2">
        <f t="shared" si="30"/>
        <v>1735.66</v>
      </c>
      <c r="R44" s="2">
        <f t="shared" si="31"/>
        <v>701.98</v>
      </c>
      <c r="S44" s="2">
        <f t="shared" si="32"/>
        <v>619.88</v>
      </c>
      <c r="T44" s="2">
        <f t="shared" si="33"/>
        <v>0</v>
      </c>
      <c r="U44" s="2">
        <f t="shared" si="34"/>
        <v>3.4775999999999998</v>
      </c>
      <c r="V44" s="2">
        <f t="shared" si="35"/>
        <v>0</v>
      </c>
      <c r="W44" s="2">
        <f t="shared" si="36"/>
        <v>0</v>
      </c>
      <c r="X44" s="2">
        <f t="shared" si="37"/>
        <v>433.92</v>
      </c>
      <c r="Y44" s="2">
        <f t="shared" si="38"/>
        <v>61.99</v>
      </c>
      <c r="Z44" s="2"/>
      <c r="AA44" s="2">
        <v>37920512</v>
      </c>
      <c r="AB44" s="2">
        <f t="shared" si="39"/>
        <v>76371.3</v>
      </c>
      <c r="AC44" s="2">
        <f t="shared" si="66"/>
        <v>65154.45</v>
      </c>
      <c r="AD44" s="2">
        <f t="shared" si="67"/>
        <v>8265.0300000000007</v>
      </c>
      <c r="AE44" s="2">
        <f t="shared" si="68"/>
        <v>3342.74</v>
      </c>
      <c r="AF44" s="2">
        <f t="shared" si="69"/>
        <v>2951.82</v>
      </c>
      <c r="AG44" s="2">
        <f t="shared" si="43"/>
        <v>0</v>
      </c>
      <c r="AH44" s="2">
        <f t="shared" si="70"/>
        <v>16.559999999999999</v>
      </c>
      <c r="AI44" s="2">
        <f t="shared" si="71"/>
        <v>0</v>
      </c>
      <c r="AJ44" s="2">
        <f t="shared" si="45"/>
        <v>0</v>
      </c>
      <c r="AK44" s="2">
        <v>76371.3</v>
      </c>
      <c r="AL44" s="2">
        <v>65154.45</v>
      </c>
      <c r="AM44" s="2">
        <v>8265.0300000000007</v>
      </c>
      <c r="AN44" s="2">
        <v>3342.74</v>
      </c>
      <c r="AO44" s="2">
        <v>2951.82</v>
      </c>
      <c r="AP44" s="2">
        <v>0</v>
      </c>
      <c r="AQ44" s="2">
        <v>16.559999999999999</v>
      </c>
      <c r="AR44" s="2">
        <v>0</v>
      </c>
      <c r="AS44" s="2">
        <v>0</v>
      </c>
      <c r="AT44" s="2">
        <v>70</v>
      </c>
      <c r="AU44" s="2">
        <v>10</v>
      </c>
      <c r="AV44" s="2">
        <v>1</v>
      </c>
      <c r="AW44" s="2">
        <v>1</v>
      </c>
      <c r="AX44" s="2"/>
      <c r="AY44" s="2"/>
      <c r="AZ44" s="2">
        <v>1</v>
      </c>
      <c r="BA44" s="2">
        <v>1</v>
      </c>
      <c r="BB44" s="2">
        <v>1</v>
      </c>
      <c r="BC44" s="2">
        <v>1</v>
      </c>
      <c r="BD44" s="2" t="s">
        <v>3</v>
      </c>
      <c r="BE44" s="2" t="s">
        <v>3</v>
      </c>
      <c r="BF44" s="2" t="s">
        <v>3</v>
      </c>
      <c r="BG44" s="2" t="s">
        <v>3</v>
      </c>
      <c r="BH44" s="2">
        <v>0</v>
      </c>
      <c r="BI44" s="2">
        <v>4</v>
      </c>
      <c r="BJ44" s="2" t="s">
        <v>52</v>
      </c>
      <c r="BK44" s="2"/>
      <c r="BL44" s="2"/>
      <c r="BM44" s="2">
        <v>0</v>
      </c>
      <c r="BN44" s="2">
        <v>0</v>
      </c>
      <c r="BO44" s="2" t="s">
        <v>3</v>
      </c>
      <c r="BP44" s="2">
        <v>0</v>
      </c>
      <c r="BQ44" s="2">
        <v>1</v>
      </c>
      <c r="BR44" s="2">
        <v>0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 t="s">
        <v>3</v>
      </c>
      <c r="BZ44" s="2">
        <v>70</v>
      </c>
      <c r="CA44" s="2">
        <v>10</v>
      </c>
      <c r="CB44" s="2"/>
      <c r="CC44" s="2"/>
      <c r="CD44" s="2"/>
      <c r="CE44" s="2">
        <v>0</v>
      </c>
      <c r="CF44" s="2">
        <v>0</v>
      </c>
      <c r="CG44" s="2">
        <v>0</v>
      </c>
      <c r="CH44" s="2"/>
      <c r="CI44" s="2"/>
      <c r="CJ44" s="2"/>
      <c r="CK44" s="2"/>
      <c r="CL44" s="2"/>
      <c r="CM44" s="2">
        <v>0</v>
      </c>
      <c r="CN44" s="2" t="s">
        <v>3</v>
      </c>
      <c r="CO44" s="2">
        <v>0</v>
      </c>
      <c r="CP44" s="2">
        <f t="shared" si="46"/>
        <v>16037.97</v>
      </c>
      <c r="CQ44" s="2">
        <f t="shared" si="47"/>
        <v>65154.45</v>
      </c>
      <c r="CR44" s="2">
        <f t="shared" si="72"/>
        <v>8265.0300000000007</v>
      </c>
      <c r="CS44" s="2">
        <f t="shared" si="49"/>
        <v>3342.74</v>
      </c>
      <c r="CT44" s="2">
        <f t="shared" si="50"/>
        <v>2951.82</v>
      </c>
      <c r="CU44" s="2">
        <f t="shared" si="51"/>
        <v>0</v>
      </c>
      <c r="CV44" s="2">
        <f t="shared" si="52"/>
        <v>16.559999999999999</v>
      </c>
      <c r="CW44" s="2">
        <f t="shared" si="53"/>
        <v>0</v>
      </c>
      <c r="CX44" s="2">
        <f t="shared" si="54"/>
        <v>0</v>
      </c>
      <c r="CY44" s="2">
        <f t="shared" si="55"/>
        <v>433.916</v>
      </c>
      <c r="CZ44" s="2">
        <f t="shared" si="56"/>
        <v>61.988</v>
      </c>
      <c r="DA44" s="2"/>
      <c r="DB44" s="2"/>
      <c r="DC44" s="2" t="s">
        <v>3</v>
      </c>
      <c r="DD44" s="2" t="s">
        <v>3</v>
      </c>
      <c r="DE44" s="2" t="s">
        <v>3</v>
      </c>
      <c r="DF44" s="2" t="s">
        <v>3</v>
      </c>
      <c r="DG44" s="2" t="s">
        <v>3</v>
      </c>
      <c r="DH44" s="2" t="s">
        <v>3</v>
      </c>
      <c r="DI44" s="2" t="s">
        <v>3</v>
      </c>
      <c r="DJ44" s="2" t="s">
        <v>3</v>
      </c>
      <c r="DK44" s="2" t="s">
        <v>3</v>
      </c>
      <c r="DL44" s="2" t="s">
        <v>3</v>
      </c>
      <c r="DM44" s="2" t="s">
        <v>3</v>
      </c>
      <c r="DN44" s="2">
        <v>0</v>
      </c>
      <c r="DO44" s="2">
        <v>0</v>
      </c>
      <c r="DP44" s="2">
        <v>1</v>
      </c>
      <c r="DQ44" s="2">
        <v>1</v>
      </c>
      <c r="DR44" s="2"/>
      <c r="DS44" s="2"/>
      <c r="DT44" s="2"/>
      <c r="DU44" s="2">
        <v>1007</v>
      </c>
      <c r="DV44" s="2" t="s">
        <v>20</v>
      </c>
      <c r="DW44" s="2" t="s">
        <v>20</v>
      </c>
      <c r="DX44" s="2">
        <v>100</v>
      </c>
      <c r="DY44" s="2"/>
      <c r="DZ44" s="2"/>
      <c r="EA44" s="2"/>
      <c r="EB44" s="2"/>
      <c r="EC44" s="2"/>
      <c r="ED44" s="2"/>
      <c r="EE44" s="2">
        <v>37523834</v>
      </c>
      <c r="EF44" s="2">
        <v>1</v>
      </c>
      <c r="EG44" s="2" t="s">
        <v>22</v>
      </c>
      <c r="EH44" s="2">
        <v>0</v>
      </c>
      <c r="EI44" s="2" t="s">
        <v>3</v>
      </c>
      <c r="EJ44" s="2">
        <v>4</v>
      </c>
      <c r="EK44" s="2">
        <v>0</v>
      </c>
      <c r="EL44" s="2" t="s">
        <v>23</v>
      </c>
      <c r="EM44" s="2" t="s">
        <v>24</v>
      </c>
      <c r="EN44" s="2"/>
      <c r="EO44" s="2" t="s">
        <v>3</v>
      </c>
      <c r="EP44" s="2"/>
      <c r="EQ44" s="2">
        <v>0</v>
      </c>
      <c r="ER44" s="2">
        <v>76371.3</v>
      </c>
      <c r="ES44" s="2">
        <v>65154.45</v>
      </c>
      <c r="ET44" s="2">
        <v>8265.0300000000007</v>
      </c>
      <c r="EU44" s="2">
        <v>3342.74</v>
      </c>
      <c r="EV44" s="2">
        <v>2951.82</v>
      </c>
      <c r="EW44" s="2">
        <v>16.559999999999999</v>
      </c>
      <c r="EX44" s="2">
        <v>0</v>
      </c>
      <c r="EY44" s="2">
        <v>0</v>
      </c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>
        <v>0</v>
      </c>
      <c r="FR44" s="2">
        <f t="shared" si="57"/>
        <v>0</v>
      </c>
      <c r="FS44" s="2">
        <v>0</v>
      </c>
      <c r="FT44" s="2"/>
      <c r="FU44" s="2"/>
      <c r="FV44" s="2"/>
      <c r="FW44" s="2"/>
      <c r="FX44" s="2">
        <v>70</v>
      </c>
      <c r="FY44" s="2">
        <v>10</v>
      </c>
      <c r="FZ44" s="2"/>
      <c r="GA44" s="2" t="s">
        <v>3</v>
      </c>
      <c r="GB44" s="2"/>
      <c r="GC44" s="2"/>
      <c r="GD44" s="2">
        <v>0</v>
      </c>
      <c r="GE44" s="2"/>
      <c r="GF44" s="2">
        <v>-2044529547</v>
      </c>
      <c r="GG44" s="2">
        <v>2</v>
      </c>
      <c r="GH44" s="2">
        <v>1</v>
      </c>
      <c r="GI44" s="2">
        <v>-2</v>
      </c>
      <c r="GJ44" s="2">
        <v>0</v>
      </c>
      <c r="GK44" s="2">
        <f>ROUND(R44*(R12)/100,2)</f>
        <v>758.14</v>
      </c>
      <c r="GL44" s="2">
        <f t="shared" si="58"/>
        <v>0</v>
      </c>
      <c r="GM44" s="2">
        <f t="shared" si="73"/>
        <v>17292.02</v>
      </c>
      <c r="GN44" s="2">
        <f t="shared" si="74"/>
        <v>0</v>
      </c>
      <c r="GO44" s="2">
        <f t="shared" si="75"/>
        <v>0</v>
      </c>
      <c r="GP44" s="2">
        <f t="shared" si="76"/>
        <v>17292.02</v>
      </c>
      <c r="GQ44" s="2"/>
      <c r="GR44" s="2">
        <v>0</v>
      </c>
      <c r="GS44" s="2">
        <v>3</v>
      </c>
      <c r="GT44" s="2">
        <v>0</v>
      </c>
      <c r="GU44" s="2" t="s">
        <v>3</v>
      </c>
      <c r="GV44" s="2">
        <f t="shared" si="77"/>
        <v>0</v>
      </c>
      <c r="GW44" s="2">
        <v>1</v>
      </c>
      <c r="GX44" s="2">
        <f t="shared" si="64"/>
        <v>0</v>
      </c>
      <c r="GY44" s="2"/>
      <c r="GZ44" s="2"/>
      <c r="HA44" s="2">
        <v>0</v>
      </c>
      <c r="HB44" s="2">
        <v>0</v>
      </c>
      <c r="HC44" s="2">
        <f t="shared" si="65"/>
        <v>0</v>
      </c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>
        <v>0</v>
      </c>
      <c r="IL44" s="2"/>
      <c r="IM44" s="2"/>
      <c r="IN44" s="2"/>
      <c r="IO44" s="2"/>
      <c r="IP44" s="2"/>
      <c r="IQ44" s="2"/>
      <c r="IR44" s="2"/>
      <c r="IS44" s="2"/>
      <c r="IT44" s="2"/>
      <c r="IU44" s="2"/>
    </row>
    <row r="45" spans="1:255" x14ac:dyDescent="0.2">
      <c r="A45">
        <v>17</v>
      </c>
      <c r="B45">
        <v>1</v>
      </c>
      <c r="C45">
        <f>ROW(SmtRes!A30)</f>
        <v>30</v>
      </c>
      <c r="D45">
        <f>ROW(EtalonRes!A30)</f>
        <v>30</v>
      </c>
      <c r="E45" t="s">
        <v>49</v>
      </c>
      <c r="F45" t="s">
        <v>50</v>
      </c>
      <c r="G45" t="s">
        <v>51</v>
      </c>
      <c r="H45" t="s">
        <v>20</v>
      </c>
      <c r="I45">
        <f>ROUND(210*0.1/100,9)</f>
        <v>0.21</v>
      </c>
      <c r="J45">
        <v>0</v>
      </c>
      <c r="O45">
        <f t="shared" si="28"/>
        <v>16037.97</v>
      </c>
      <c r="P45">
        <f t="shared" si="29"/>
        <v>13682.43</v>
      </c>
      <c r="Q45">
        <f t="shared" si="30"/>
        <v>1735.66</v>
      </c>
      <c r="R45">
        <f t="shared" si="31"/>
        <v>701.98</v>
      </c>
      <c r="S45">
        <f t="shared" si="32"/>
        <v>619.88</v>
      </c>
      <c r="T45">
        <f t="shared" si="33"/>
        <v>0</v>
      </c>
      <c r="U45">
        <f t="shared" si="34"/>
        <v>3.4775999999999998</v>
      </c>
      <c r="V45">
        <f t="shared" si="35"/>
        <v>0</v>
      </c>
      <c r="W45">
        <f t="shared" si="36"/>
        <v>0</v>
      </c>
      <c r="X45">
        <f t="shared" si="37"/>
        <v>433.92</v>
      </c>
      <c r="Y45">
        <f t="shared" si="38"/>
        <v>61.99</v>
      </c>
      <c r="AA45">
        <v>37920513</v>
      </c>
      <c r="AB45">
        <f t="shared" si="39"/>
        <v>76371.3</v>
      </c>
      <c r="AC45">
        <f t="shared" si="66"/>
        <v>65154.45</v>
      </c>
      <c r="AD45">
        <f t="shared" si="67"/>
        <v>8265.0300000000007</v>
      </c>
      <c r="AE45">
        <f t="shared" si="68"/>
        <v>3342.74</v>
      </c>
      <c r="AF45">
        <f t="shared" si="69"/>
        <v>2951.82</v>
      </c>
      <c r="AG45">
        <f t="shared" si="43"/>
        <v>0</v>
      </c>
      <c r="AH45">
        <f t="shared" si="70"/>
        <v>16.559999999999999</v>
      </c>
      <c r="AI45">
        <f t="shared" si="71"/>
        <v>0</v>
      </c>
      <c r="AJ45">
        <f t="shared" si="45"/>
        <v>0</v>
      </c>
      <c r="AK45">
        <v>76371.3</v>
      </c>
      <c r="AL45">
        <v>65154.45</v>
      </c>
      <c r="AM45">
        <v>8265.0300000000007</v>
      </c>
      <c r="AN45">
        <v>3342.74</v>
      </c>
      <c r="AO45">
        <v>2951.82</v>
      </c>
      <c r="AP45">
        <v>0</v>
      </c>
      <c r="AQ45">
        <v>16.559999999999999</v>
      </c>
      <c r="AR45">
        <v>0</v>
      </c>
      <c r="AS45">
        <v>0</v>
      </c>
      <c r="AT45">
        <v>70</v>
      </c>
      <c r="AU45">
        <v>10</v>
      </c>
      <c r="AV45">
        <v>1</v>
      </c>
      <c r="AW45">
        <v>1</v>
      </c>
      <c r="AZ45">
        <v>1</v>
      </c>
      <c r="BA45">
        <v>1</v>
      </c>
      <c r="BB45">
        <v>1</v>
      </c>
      <c r="BC45">
        <v>1</v>
      </c>
      <c r="BD45" t="s">
        <v>3</v>
      </c>
      <c r="BE45" t="s">
        <v>3</v>
      </c>
      <c r="BF45" t="s">
        <v>3</v>
      </c>
      <c r="BG45" t="s">
        <v>3</v>
      </c>
      <c r="BH45">
        <v>0</v>
      </c>
      <c r="BI45">
        <v>4</v>
      </c>
      <c r="BJ45" t="s">
        <v>52</v>
      </c>
      <c r="BM45">
        <v>0</v>
      </c>
      <c r="BN45">
        <v>0</v>
      </c>
      <c r="BO45" t="s">
        <v>3</v>
      </c>
      <c r="BP45">
        <v>0</v>
      </c>
      <c r="BQ45">
        <v>1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 t="s">
        <v>3</v>
      </c>
      <c r="BZ45">
        <v>70</v>
      </c>
      <c r="CA45">
        <v>10</v>
      </c>
      <c r="CE45">
        <v>0</v>
      </c>
      <c r="CF45">
        <v>0</v>
      </c>
      <c r="CG45">
        <v>0</v>
      </c>
      <c r="CM45">
        <v>0</v>
      </c>
      <c r="CN45" t="s">
        <v>3</v>
      </c>
      <c r="CO45">
        <v>0</v>
      </c>
      <c r="CP45">
        <f t="shared" si="46"/>
        <v>16037.97</v>
      </c>
      <c r="CQ45">
        <f t="shared" si="47"/>
        <v>65154.45</v>
      </c>
      <c r="CR45">
        <f t="shared" si="72"/>
        <v>8265.0300000000007</v>
      </c>
      <c r="CS45">
        <f t="shared" si="49"/>
        <v>3342.74</v>
      </c>
      <c r="CT45">
        <f t="shared" si="50"/>
        <v>2951.82</v>
      </c>
      <c r="CU45">
        <f t="shared" si="51"/>
        <v>0</v>
      </c>
      <c r="CV45">
        <f t="shared" si="52"/>
        <v>16.559999999999999</v>
      </c>
      <c r="CW45">
        <f t="shared" si="53"/>
        <v>0</v>
      </c>
      <c r="CX45">
        <f t="shared" si="54"/>
        <v>0</v>
      </c>
      <c r="CY45">
        <f t="shared" si="55"/>
        <v>433.916</v>
      </c>
      <c r="CZ45">
        <f t="shared" si="56"/>
        <v>61.988</v>
      </c>
      <c r="DC45" t="s">
        <v>3</v>
      </c>
      <c r="DD45" t="s">
        <v>3</v>
      </c>
      <c r="DE45" t="s">
        <v>3</v>
      </c>
      <c r="DF45" t="s">
        <v>3</v>
      </c>
      <c r="DG45" t="s">
        <v>3</v>
      </c>
      <c r="DH45" t="s">
        <v>3</v>
      </c>
      <c r="DI45" t="s">
        <v>3</v>
      </c>
      <c r="DJ45" t="s">
        <v>3</v>
      </c>
      <c r="DK45" t="s">
        <v>3</v>
      </c>
      <c r="DL45" t="s">
        <v>3</v>
      </c>
      <c r="DM45" t="s">
        <v>3</v>
      </c>
      <c r="DN45">
        <v>0</v>
      </c>
      <c r="DO45">
        <v>0</v>
      </c>
      <c r="DP45">
        <v>1</v>
      </c>
      <c r="DQ45">
        <v>1</v>
      </c>
      <c r="DU45">
        <v>1007</v>
      </c>
      <c r="DV45" t="s">
        <v>20</v>
      </c>
      <c r="DW45" t="s">
        <v>20</v>
      </c>
      <c r="DX45">
        <v>100</v>
      </c>
      <c r="EE45">
        <v>37523834</v>
      </c>
      <c r="EF45">
        <v>1</v>
      </c>
      <c r="EG45" t="s">
        <v>22</v>
      </c>
      <c r="EH45">
        <v>0</v>
      </c>
      <c r="EI45" t="s">
        <v>3</v>
      </c>
      <c r="EJ45">
        <v>4</v>
      </c>
      <c r="EK45">
        <v>0</v>
      </c>
      <c r="EL45" t="s">
        <v>23</v>
      </c>
      <c r="EM45" t="s">
        <v>24</v>
      </c>
      <c r="EO45" t="s">
        <v>3</v>
      </c>
      <c r="EQ45">
        <v>0</v>
      </c>
      <c r="ER45">
        <v>76371.3</v>
      </c>
      <c r="ES45">
        <v>65154.45</v>
      </c>
      <c r="ET45">
        <v>8265.0300000000007</v>
      </c>
      <c r="EU45">
        <v>3342.74</v>
      </c>
      <c r="EV45">
        <v>2951.82</v>
      </c>
      <c r="EW45">
        <v>16.559999999999999</v>
      </c>
      <c r="EX45">
        <v>0</v>
      </c>
      <c r="EY45">
        <v>0</v>
      </c>
      <c r="FQ45">
        <v>0</v>
      </c>
      <c r="FR45">
        <f t="shared" si="57"/>
        <v>0</v>
      </c>
      <c r="FS45">
        <v>0</v>
      </c>
      <c r="FX45">
        <v>70</v>
      </c>
      <c r="FY45">
        <v>10</v>
      </c>
      <c r="GA45" t="s">
        <v>3</v>
      </c>
      <c r="GD45">
        <v>0</v>
      </c>
      <c r="GF45">
        <v>-2044529547</v>
      </c>
      <c r="GG45">
        <v>2</v>
      </c>
      <c r="GH45">
        <v>1</v>
      </c>
      <c r="GI45">
        <v>-2</v>
      </c>
      <c r="GJ45">
        <v>0</v>
      </c>
      <c r="GK45">
        <f>ROUND(R45*(S12)/100,2)</f>
        <v>758.14</v>
      </c>
      <c r="GL45">
        <f t="shared" si="58"/>
        <v>0</v>
      </c>
      <c r="GM45">
        <f t="shared" si="73"/>
        <v>17292.02</v>
      </c>
      <c r="GN45">
        <f t="shared" si="74"/>
        <v>0</v>
      </c>
      <c r="GO45">
        <f t="shared" si="75"/>
        <v>0</v>
      </c>
      <c r="GP45">
        <f t="shared" si="76"/>
        <v>17292.02</v>
      </c>
      <c r="GR45">
        <v>0</v>
      </c>
      <c r="GS45">
        <v>3</v>
      </c>
      <c r="GT45">
        <v>0</v>
      </c>
      <c r="GU45" t="s">
        <v>3</v>
      </c>
      <c r="GV45">
        <f t="shared" si="77"/>
        <v>0</v>
      </c>
      <c r="GW45">
        <v>1</v>
      </c>
      <c r="GX45">
        <f t="shared" si="64"/>
        <v>0</v>
      </c>
      <c r="HA45">
        <v>0</v>
      </c>
      <c r="HB45">
        <v>0</v>
      </c>
      <c r="HC45">
        <f t="shared" si="65"/>
        <v>0</v>
      </c>
      <c r="IK45">
        <v>0</v>
      </c>
    </row>
    <row r="46" spans="1:255" x14ac:dyDescent="0.2">
      <c r="A46" s="2">
        <v>17</v>
      </c>
      <c r="B46" s="2">
        <v>1</v>
      </c>
      <c r="C46" s="2">
        <f>ROW(SmtRes!A39)</f>
        <v>39</v>
      </c>
      <c r="D46" s="2">
        <f>ROW(EtalonRes!A39)</f>
        <v>39</v>
      </c>
      <c r="E46" s="2" t="s">
        <v>53</v>
      </c>
      <c r="F46" s="2" t="s">
        <v>54</v>
      </c>
      <c r="G46" s="2" t="s">
        <v>55</v>
      </c>
      <c r="H46" s="2" t="s">
        <v>20</v>
      </c>
      <c r="I46" s="2">
        <f>ROUND(210*0.1/100,9)</f>
        <v>0.21</v>
      </c>
      <c r="J46" s="2">
        <v>0</v>
      </c>
      <c r="K46" s="2"/>
      <c r="L46" s="2"/>
      <c r="M46" s="2"/>
      <c r="N46" s="2"/>
      <c r="O46" s="2">
        <f t="shared" si="28"/>
        <v>59557.52</v>
      </c>
      <c r="P46" s="2">
        <f t="shared" si="29"/>
        <v>47843.49</v>
      </c>
      <c r="Q46" s="2">
        <f t="shared" si="30"/>
        <v>10784.21</v>
      </c>
      <c r="R46" s="2">
        <f t="shared" si="31"/>
        <v>4239.7700000000004</v>
      </c>
      <c r="S46" s="2">
        <f t="shared" si="32"/>
        <v>929.82</v>
      </c>
      <c r="T46" s="2">
        <f t="shared" si="33"/>
        <v>0</v>
      </c>
      <c r="U46" s="2">
        <f t="shared" si="34"/>
        <v>5.2164000000000001</v>
      </c>
      <c r="V46" s="2">
        <f t="shared" si="35"/>
        <v>0</v>
      </c>
      <c r="W46" s="2">
        <f t="shared" si="36"/>
        <v>0</v>
      </c>
      <c r="X46" s="2">
        <f t="shared" si="37"/>
        <v>650.87</v>
      </c>
      <c r="Y46" s="2">
        <f t="shared" si="38"/>
        <v>92.98</v>
      </c>
      <c r="Z46" s="2"/>
      <c r="AA46" s="2">
        <v>37920512</v>
      </c>
      <c r="AB46" s="2">
        <f t="shared" si="39"/>
        <v>283607.26</v>
      </c>
      <c r="AC46" s="2">
        <f t="shared" si="66"/>
        <v>227826.13</v>
      </c>
      <c r="AD46" s="2">
        <f t="shared" si="67"/>
        <v>51353.4</v>
      </c>
      <c r="AE46" s="2">
        <f t="shared" si="68"/>
        <v>20189.400000000001</v>
      </c>
      <c r="AF46" s="2">
        <f t="shared" si="69"/>
        <v>4427.7299999999996</v>
      </c>
      <c r="AG46" s="2">
        <f t="shared" si="43"/>
        <v>0</v>
      </c>
      <c r="AH46" s="2">
        <f t="shared" si="70"/>
        <v>24.84</v>
      </c>
      <c r="AI46" s="2">
        <f t="shared" si="71"/>
        <v>0</v>
      </c>
      <c r="AJ46" s="2">
        <f t="shared" si="45"/>
        <v>0</v>
      </c>
      <c r="AK46" s="2">
        <v>283607.26</v>
      </c>
      <c r="AL46" s="2">
        <v>227826.13</v>
      </c>
      <c r="AM46" s="2">
        <v>51353.4</v>
      </c>
      <c r="AN46" s="2">
        <v>20189.400000000001</v>
      </c>
      <c r="AO46" s="2">
        <v>4427.7299999999996</v>
      </c>
      <c r="AP46" s="2">
        <v>0</v>
      </c>
      <c r="AQ46" s="2">
        <v>24.84</v>
      </c>
      <c r="AR46" s="2">
        <v>0</v>
      </c>
      <c r="AS46" s="2">
        <v>0</v>
      </c>
      <c r="AT46" s="2">
        <v>70</v>
      </c>
      <c r="AU46" s="2">
        <v>10</v>
      </c>
      <c r="AV46" s="2">
        <v>1</v>
      </c>
      <c r="AW46" s="2">
        <v>1</v>
      </c>
      <c r="AX46" s="2"/>
      <c r="AY46" s="2"/>
      <c r="AZ46" s="2">
        <v>1</v>
      </c>
      <c r="BA46" s="2">
        <v>1</v>
      </c>
      <c r="BB46" s="2">
        <v>1</v>
      </c>
      <c r="BC46" s="2">
        <v>1</v>
      </c>
      <c r="BD46" s="2" t="s">
        <v>3</v>
      </c>
      <c r="BE46" s="2" t="s">
        <v>3</v>
      </c>
      <c r="BF46" s="2" t="s">
        <v>3</v>
      </c>
      <c r="BG46" s="2" t="s">
        <v>3</v>
      </c>
      <c r="BH46" s="2">
        <v>0</v>
      </c>
      <c r="BI46" s="2">
        <v>4</v>
      </c>
      <c r="BJ46" s="2" t="s">
        <v>56</v>
      </c>
      <c r="BK46" s="2"/>
      <c r="BL46" s="2"/>
      <c r="BM46" s="2">
        <v>0</v>
      </c>
      <c r="BN46" s="2">
        <v>0</v>
      </c>
      <c r="BO46" s="2" t="s">
        <v>3</v>
      </c>
      <c r="BP46" s="2">
        <v>0</v>
      </c>
      <c r="BQ46" s="2">
        <v>1</v>
      </c>
      <c r="BR46" s="2">
        <v>0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 t="s">
        <v>3</v>
      </c>
      <c r="BZ46" s="2">
        <v>70</v>
      </c>
      <c r="CA46" s="2">
        <v>10</v>
      </c>
      <c r="CB46" s="2"/>
      <c r="CC46" s="2"/>
      <c r="CD46" s="2"/>
      <c r="CE46" s="2">
        <v>0</v>
      </c>
      <c r="CF46" s="2">
        <v>0</v>
      </c>
      <c r="CG46" s="2">
        <v>0</v>
      </c>
      <c r="CH46" s="2"/>
      <c r="CI46" s="2"/>
      <c r="CJ46" s="2"/>
      <c r="CK46" s="2"/>
      <c r="CL46" s="2"/>
      <c r="CM46" s="2">
        <v>0</v>
      </c>
      <c r="CN46" s="2" t="s">
        <v>3</v>
      </c>
      <c r="CO46" s="2">
        <v>0</v>
      </c>
      <c r="CP46" s="2">
        <f t="shared" si="46"/>
        <v>59557.52</v>
      </c>
      <c r="CQ46" s="2">
        <f t="shared" si="47"/>
        <v>227826.13</v>
      </c>
      <c r="CR46" s="2">
        <f t="shared" si="72"/>
        <v>51353.4</v>
      </c>
      <c r="CS46" s="2">
        <f t="shared" si="49"/>
        <v>20189.400000000001</v>
      </c>
      <c r="CT46" s="2">
        <f t="shared" si="50"/>
        <v>4427.7299999999996</v>
      </c>
      <c r="CU46" s="2">
        <f t="shared" si="51"/>
        <v>0</v>
      </c>
      <c r="CV46" s="2">
        <f t="shared" si="52"/>
        <v>24.84</v>
      </c>
      <c r="CW46" s="2">
        <f t="shared" si="53"/>
        <v>0</v>
      </c>
      <c r="CX46" s="2">
        <f t="shared" si="54"/>
        <v>0</v>
      </c>
      <c r="CY46" s="2">
        <f t="shared" si="55"/>
        <v>650.87400000000002</v>
      </c>
      <c r="CZ46" s="2">
        <f t="shared" si="56"/>
        <v>92.982000000000014</v>
      </c>
      <c r="DA46" s="2"/>
      <c r="DB46" s="2"/>
      <c r="DC46" s="2" t="s">
        <v>3</v>
      </c>
      <c r="DD46" s="2" t="s">
        <v>3</v>
      </c>
      <c r="DE46" s="2" t="s">
        <v>3</v>
      </c>
      <c r="DF46" s="2" t="s">
        <v>3</v>
      </c>
      <c r="DG46" s="2" t="s">
        <v>3</v>
      </c>
      <c r="DH46" s="2" t="s">
        <v>3</v>
      </c>
      <c r="DI46" s="2" t="s">
        <v>3</v>
      </c>
      <c r="DJ46" s="2" t="s">
        <v>3</v>
      </c>
      <c r="DK46" s="2" t="s">
        <v>3</v>
      </c>
      <c r="DL46" s="2" t="s">
        <v>3</v>
      </c>
      <c r="DM46" s="2" t="s">
        <v>3</v>
      </c>
      <c r="DN46" s="2">
        <v>0</v>
      </c>
      <c r="DO46" s="2">
        <v>0</v>
      </c>
      <c r="DP46" s="2">
        <v>1</v>
      </c>
      <c r="DQ46" s="2">
        <v>1</v>
      </c>
      <c r="DR46" s="2"/>
      <c r="DS46" s="2"/>
      <c r="DT46" s="2"/>
      <c r="DU46" s="2">
        <v>1007</v>
      </c>
      <c r="DV46" s="2" t="s">
        <v>20</v>
      </c>
      <c r="DW46" s="2" t="s">
        <v>20</v>
      </c>
      <c r="DX46" s="2">
        <v>100</v>
      </c>
      <c r="DY46" s="2"/>
      <c r="DZ46" s="2"/>
      <c r="EA46" s="2"/>
      <c r="EB46" s="2"/>
      <c r="EC46" s="2"/>
      <c r="ED46" s="2"/>
      <c r="EE46" s="2">
        <v>37523834</v>
      </c>
      <c r="EF46" s="2">
        <v>1</v>
      </c>
      <c r="EG46" s="2" t="s">
        <v>22</v>
      </c>
      <c r="EH46" s="2">
        <v>0</v>
      </c>
      <c r="EI46" s="2" t="s">
        <v>3</v>
      </c>
      <c r="EJ46" s="2">
        <v>4</v>
      </c>
      <c r="EK46" s="2">
        <v>0</v>
      </c>
      <c r="EL46" s="2" t="s">
        <v>23</v>
      </c>
      <c r="EM46" s="2" t="s">
        <v>24</v>
      </c>
      <c r="EN46" s="2"/>
      <c r="EO46" s="2" t="s">
        <v>3</v>
      </c>
      <c r="EP46" s="2"/>
      <c r="EQ46" s="2">
        <v>0</v>
      </c>
      <c r="ER46" s="2">
        <v>283607.26</v>
      </c>
      <c r="ES46" s="2">
        <v>227826.13</v>
      </c>
      <c r="ET46" s="2">
        <v>51353.4</v>
      </c>
      <c r="EU46" s="2">
        <v>20189.400000000001</v>
      </c>
      <c r="EV46" s="2">
        <v>4427.7299999999996</v>
      </c>
      <c r="EW46" s="2">
        <v>24.84</v>
      </c>
      <c r="EX46" s="2">
        <v>0</v>
      </c>
      <c r="EY46" s="2">
        <v>0</v>
      </c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>
        <v>0</v>
      </c>
      <c r="FR46" s="2">
        <f t="shared" si="57"/>
        <v>0</v>
      </c>
      <c r="FS46" s="2">
        <v>0</v>
      </c>
      <c r="FT46" s="2"/>
      <c r="FU46" s="2"/>
      <c r="FV46" s="2"/>
      <c r="FW46" s="2"/>
      <c r="FX46" s="2">
        <v>70</v>
      </c>
      <c r="FY46" s="2">
        <v>10</v>
      </c>
      <c r="FZ46" s="2"/>
      <c r="GA46" s="2" t="s">
        <v>3</v>
      </c>
      <c r="GB46" s="2"/>
      <c r="GC46" s="2"/>
      <c r="GD46" s="2">
        <v>0</v>
      </c>
      <c r="GE46" s="2"/>
      <c r="GF46" s="2">
        <v>1059402930</v>
      </c>
      <c r="GG46" s="2">
        <v>2</v>
      </c>
      <c r="GH46" s="2">
        <v>1</v>
      </c>
      <c r="GI46" s="2">
        <v>-2</v>
      </c>
      <c r="GJ46" s="2">
        <v>0</v>
      </c>
      <c r="GK46" s="2">
        <f>ROUND(R46*(R12)/100,2)</f>
        <v>4578.95</v>
      </c>
      <c r="GL46" s="2">
        <f t="shared" si="58"/>
        <v>0</v>
      </c>
      <c r="GM46" s="2">
        <f t="shared" si="73"/>
        <v>64880.32</v>
      </c>
      <c r="GN46" s="2">
        <f t="shared" si="74"/>
        <v>0</v>
      </c>
      <c r="GO46" s="2">
        <f t="shared" si="75"/>
        <v>0</v>
      </c>
      <c r="GP46" s="2">
        <f t="shared" si="76"/>
        <v>64880.32</v>
      </c>
      <c r="GQ46" s="2"/>
      <c r="GR46" s="2">
        <v>0</v>
      </c>
      <c r="GS46" s="2">
        <v>3</v>
      </c>
      <c r="GT46" s="2">
        <v>0</v>
      </c>
      <c r="GU46" s="2" t="s">
        <v>3</v>
      </c>
      <c r="GV46" s="2">
        <f t="shared" si="77"/>
        <v>0</v>
      </c>
      <c r="GW46" s="2">
        <v>1</v>
      </c>
      <c r="GX46" s="2">
        <f t="shared" si="64"/>
        <v>0</v>
      </c>
      <c r="GY46" s="2"/>
      <c r="GZ46" s="2"/>
      <c r="HA46" s="2">
        <v>0</v>
      </c>
      <c r="HB46" s="2">
        <v>0</v>
      </c>
      <c r="HC46" s="2">
        <f t="shared" si="65"/>
        <v>0</v>
      </c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>
        <v>0</v>
      </c>
      <c r="IL46" s="2"/>
      <c r="IM46" s="2"/>
      <c r="IN46" s="2"/>
      <c r="IO46" s="2"/>
      <c r="IP46" s="2"/>
      <c r="IQ46" s="2"/>
      <c r="IR46" s="2"/>
      <c r="IS46" s="2"/>
      <c r="IT46" s="2"/>
      <c r="IU46" s="2"/>
    </row>
    <row r="47" spans="1:255" x14ac:dyDescent="0.2">
      <c r="A47">
        <v>17</v>
      </c>
      <c r="B47">
        <v>1</v>
      </c>
      <c r="C47">
        <f>ROW(SmtRes!A48)</f>
        <v>48</v>
      </c>
      <c r="D47">
        <f>ROW(EtalonRes!A48)</f>
        <v>48</v>
      </c>
      <c r="E47" t="s">
        <v>53</v>
      </c>
      <c r="F47" t="s">
        <v>54</v>
      </c>
      <c r="G47" t="s">
        <v>55</v>
      </c>
      <c r="H47" t="s">
        <v>20</v>
      </c>
      <c r="I47">
        <f>ROUND(210*0.1/100,9)</f>
        <v>0.21</v>
      </c>
      <c r="J47">
        <v>0</v>
      </c>
      <c r="O47">
        <f t="shared" si="28"/>
        <v>59557.52</v>
      </c>
      <c r="P47">
        <f t="shared" si="29"/>
        <v>47843.49</v>
      </c>
      <c r="Q47">
        <f t="shared" si="30"/>
        <v>10784.21</v>
      </c>
      <c r="R47">
        <f t="shared" si="31"/>
        <v>4239.7700000000004</v>
      </c>
      <c r="S47">
        <f t="shared" si="32"/>
        <v>929.82</v>
      </c>
      <c r="T47">
        <f t="shared" si="33"/>
        <v>0</v>
      </c>
      <c r="U47">
        <f t="shared" si="34"/>
        <v>5.2164000000000001</v>
      </c>
      <c r="V47">
        <f t="shared" si="35"/>
        <v>0</v>
      </c>
      <c r="W47">
        <f t="shared" si="36"/>
        <v>0</v>
      </c>
      <c r="X47">
        <f t="shared" si="37"/>
        <v>650.87</v>
      </c>
      <c r="Y47">
        <f t="shared" si="38"/>
        <v>92.98</v>
      </c>
      <c r="AA47">
        <v>37920513</v>
      </c>
      <c r="AB47">
        <f t="shared" si="39"/>
        <v>283607.26</v>
      </c>
      <c r="AC47">
        <f t="shared" si="66"/>
        <v>227826.13</v>
      </c>
      <c r="AD47">
        <f t="shared" si="67"/>
        <v>51353.4</v>
      </c>
      <c r="AE47">
        <f t="shared" si="68"/>
        <v>20189.400000000001</v>
      </c>
      <c r="AF47">
        <f t="shared" si="69"/>
        <v>4427.7299999999996</v>
      </c>
      <c r="AG47">
        <f t="shared" si="43"/>
        <v>0</v>
      </c>
      <c r="AH47">
        <f t="shared" si="70"/>
        <v>24.84</v>
      </c>
      <c r="AI47">
        <f t="shared" si="71"/>
        <v>0</v>
      </c>
      <c r="AJ47">
        <f t="shared" si="45"/>
        <v>0</v>
      </c>
      <c r="AK47">
        <v>283607.26</v>
      </c>
      <c r="AL47">
        <v>227826.13</v>
      </c>
      <c r="AM47">
        <v>51353.4</v>
      </c>
      <c r="AN47">
        <v>20189.400000000001</v>
      </c>
      <c r="AO47">
        <v>4427.7299999999996</v>
      </c>
      <c r="AP47">
        <v>0</v>
      </c>
      <c r="AQ47">
        <v>24.84</v>
      </c>
      <c r="AR47">
        <v>0</v>
      </c>
      <c r="AS47">
        <v>0</v>
      </c>
      <c r="AT47">
        <v>70</v>
      </c>
      <c r="AU47">
        <v>10</v>
      </c>
      <c r="AV47">
        <v>1</v>
      </c>
      <c r="AW47">
        <v>1</v>
      </c>
      <c r="AZ47">
        <v>1</v>
      </c>
      <c r="BA47">
        <v>1</v>
      </c>
      <c r="BB47">
        <v>1</v>
      </c>
      <c r="BC47">
        <v>1</v>
      </c>
      <c r="BD47" t="s">
        <v>3</v>
      </c>
      <c r="BE47" t="s">
        <v>3</v>
      </c>
      <c r="BF47" t="s">
        <v>3</v>
      </c>
      <c r="BG47" t="s">
        <v>3</v>
      </c>
      <c r="BH47">
        <v>0</v>
      </c>
      <c r="BI47">
        <v>4</v>
      </c>
      <c r="BJ47" t="s">
        <v>56</v>
      </c>
      <c r="BM47">
        <v>0</v>
      </c>
      <c r="BN47">
        <v>0</v>
      </c>
      <c r="BO47" t="s">
        <v>3</v>
      </c>
      <c r="BP47">
        <v>0</v>
      </c>
      <c r="BQ47">
        <v>1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 t="s">
        <v>3</v>
      </c>
      <c r="BZ47">
        <v>70</v>
      </c>
      <c r="CA47">
        <v>10</v>
      </c>
      <c r="CE47">
        <v>0</v>
      </c>
      <c r="CF47">
        <v>0</v>
      </c>
      <c r="CG47">
        <v>0</v>
      </c>
      <c r="CM47">
        <v>0</v>
      </c>
      <c r="CN47" t="s">
        <v>3</v>
      </c>
      <c r="CO47">
        <v>0</v>
      </c>
      <c r="CP47">
        <f t="shared" si="46"/>
        <v>59557.52</v>
      </c>
      <c r="CQ47">
        <f t="shared" si="47"/>
        <v>227826.13</v>
      </c>
      <c r="CR47">
        <f t="shared" si="72"/>
        <v>51353.4</v>
      </c>
      <c r="CS47">
        <f t="shared" si="49"/>
        <v>20189.400000000001</v>
      </c>
      <c r="CT47">
        <f t="shared" si="50"/>
        <v>4427.7299999999996</v>
      </c>
      <c r="CU47">
        <f t="shared" si="51"/>
        <v>0</v>
      </c>
      <c r="CV47">
        <f t="shared" si="52"/>
        <v>24.84</v>
      </c>
      <c r="CW47">
        <f t="shared" si="53"/>
        <v>0</v>
      </c>
      <c r="CX47">
        <f t="shared" si="54"/>
        <v>0</v>
      </c>
      <c r="CY47">
        <f t="shared" si="55"/>
        <v>650.87400000000002</v>
      </c>
      <c r="CZ47">
        <f t="shared" si="56"/>
        <v>92.982000000000014</v>
      </c>
      <c r="DC47" t="s">
        <v>3</v>
      </c>
      <c r="DD47" t="s">
        <v>3</v>
      </c>
      <c r="DE47" t="s">
        <v>3</v>
      </c>
      <c r="DF47" t="s">
        <v>3</v>
      </c>
      <c r="DG47" t="s">
        <v>3</v>
      </c>
      <c r="DH47" t="s">
        <v>3</v>
      </c>
      <c r="DI47" t="s">
        <v>3</v>
      </c>
      <c r="DJ47" t="s">
        <v>3</v>
      </c>
      <c r="DK47" t="s">
        <v>3</v>
      </c>
      <c r="DL47" t="s">
        <v>3</v>
      </c>
      <c r="DM47" t="s">
        <v>3</v>
      </c>
      <c r="DN47">
        <v>0</v>
      </c>
      <c r="DO47">
        <v>0</v>
      </c>
      <c r="DP47">
        <v>1</v>
      </c>
      <c r="DQ47">
        <v>1</v>
      </c>
      <c r="DU47">
        <v>1007</v>
      </c>
      <c r="DV47" t="s">
        <v>20</v>
      </c>
      <c r="DW47" t="s">
        <v>20</v>
      </c>
      <c r="DX47">
        <v>100</v>
      </c>
      <c r="EE47">
        <v>37523834</v>
      </c>
      <c r="EF47">
        <v>1</v>
      </c>
      <c r="EG47" t="s">
        <v>22</v>
      </c>
      <c r="EH47">
        <v>0</v>
      </c>
      <c r="EI47" t="s">
        <v>3</v>
      </c>
      <c r="EJ47">
        <v>4</v>
      </c>
      <c r="EK47">
        <v>0</v>
      </c>
      <c r="EL47" t="s">
        <v>23</v>
      </c>
      <c r="EM47" t="s">
        <v>24</v>
      </c>
      <c r="EO47" t="s">
        <v>3</v>
      </c>
      <c r="EQ47">
        <v>0</v>
      </c>
      <c r="ER47">
        <v>283607.26</v>
      </c>
      <c r="ES47">
        <v>227826.13</v>
      </c>
      <c r="ET47">
        <v>51353.4</v>
      </c>
      <c r="EU47">
        <v>20189.400000000001</v>
      </c>
      <c r="EV47">
        <v>4427.7299999999996</v>
      </c>
      <c r="EW47">
        <v>24.84</v>
      </c>
      <c r="EX47">
        <v>0</v>
      </c>
      <c r="EY47">
        <v>0</v>
      </c>
      <c r="FQ47">
        <v>0</v>
      </c>
      <c r="FR47">
        <f t="shared" si="57"/>
        <v>0</v>
      </c>
      <c r="FS47">
        <v>0</v>
      </c>
      <c r="FX47">
        <v>70</v>
      </c>
      <c r="FY47">
        <v>10</v>
      </c>
      <c r="GA47" t="s">
        <v>3</v>
      </c>
      <c r="GD47">
        <v>0</v>
      </c>
      <c r="GF47">
        <v>1059402930</v>
      </c>
      <c r="GG47">
        <v>2</v>
      </c>
      <c r="GH47">
        <v>1</v>
      </c>
      <c r="GI47">
        <v>-2</v>
      </c>
      <c r="GJ47">
        <v>0</v>
      </c>
      <c r="GK47">
        <f>ROUND(R47*(S12)/100,2)</f>
        <v>4578.95</v>
      </c>
      <c r="GL47">
        <f t="shared" si="58"/>
        <v>0</v>
      </c>
      <c r="GM47">
        <f t="shared" si="73"/>
        <v>64880.32</v>
      </c>
      <c r="GN47">
        <f t="shared" si="74"/>
        <v>0</v>
      </c>
      <c r="GO47">
        <f t="shared" si="75"/>
        <v>0</v>
      </c>
      <c r="GP47">
        <f t="shared" si="76"/>
        <v>64880.32</v>
      </c>
      <c r="GR47">
        <v>0</v>
      </c>
      <c r="GS47">
        <v>3</v>
      </c>
      <c r="GT47">
        <v>0</v>
      </c>
      <c r="GU47" t="s">
        <v>3</v>
      </c>
      <c r="GV47">
        <f t="shared" si="77"/>
        <v>0</v>
      </c>
      <c r="GW47">
        <v>1</v>
      </c>
      <c r="GX47">
        <f t="shared" si="64"/>
        <v>0</v>
      </c>
      <c r="HA47">
        <v>0</v>
      </c>
      <c r="HB47">
        <v>0</v>
      </c>
      <c r="HC47">
        <f t="shared" si="65"/>
        <v>0</v>
      </c>
      <c r="IK47">
        <v>0</v>
      </c>
    </row>
    <row r="48" spans="1:255" x14ac:dyDescent="0.2">
      <c r="A48" s="2">
        <v>17</v>
      </c>
      <c r="B48" s="2">
        <v>1</v>
      </c>
      <c r="C48" s="2">
        <f>ROW(SmtRes!A53)</f>
        <v>53</v>
      </c>
      <c r="D48" s="2">
        <f>ROW(EtalonRes!A52)</f>
        <v>52</v>
      </c>
      <c r="E48" s="2" t="s">
        <v>57</v>
      </c>
      <c r="F48" s="2" t="s">
        <v>58</v>
      </c>
      <c r="G48" s="2" t="s">
        <v>59</v>
      </c>
      <c r="H48" s="2" t="s">
        <v>60</v>
      </c>
      <c r="I48" s="2">
        <f>ROUND(210/100,9)</f>
        <v>2.1</v>
      </c>
      <c r="J48" s="2">
        <v>0</v>
      </c>
      <c r="K48" s="2"/>
      <c r="L48" s="2"/>
      <c r="M48" s="2"/>
      <c r="N48" s="2"/>
      <c r="O48" s="2">
        <f t="shared" si="28"/>
        <v>64312.92</v>
      </c>
      <c r="P48" s="2">
        <f t="shared" si="29"/>
        <v>54874.87</v>
      </c>
      <c r="Q48" s="2">
        <f t="shared" si="30"/>
        <v>3232.55</v>
      </c>
      <c r="R48" s="2">
        <f t="shared" si="31"/>
        <v>1958.65</v>
      </c>
      <c r="S48" s="2">
        <f t="shared" si="32"/>
        <v>6205.5</v>
      </c>
      <c r="T48" s="2">
        <f t="shared" si="33"/>
        <v>0</v>
      </c>
      <c r="U48" s="2">
        <f t="shared" si="34"/>
        <v>28.497000000000003</v>
      </c>
      <c r="V48" s="2">
        <f t="shared" si="35"/>
        <v>0</v>
      </c>
      <c r="W48" s="2">
        <f t="shared" si="36"/>
        <v>0</v>
      </c>
      <c r="X48" s="2">
        <f t="shared" si="37"/>
        <v>4343.8500000000004</v>
      </c>
      <c r="Y48" s="2">
        <f t="shared" si="38"/>
        <v>620.54999999999995</v>
      </c>
      <c r="Z48" s="2"/>
      <c r="AA48" s="2">
        <v>37920512</v>
      </c>
      <c r="AB48" s="2">
        <f t="shared" si="39"/>
        <v>30625.200000000001</v>
      </c>
      <c r="AC48" s="2">
        <f t="shared" si="66"/>
        <v>26130.89</v>
      </c>
      <c r="AD48" s="2">
        <f t="shared" si="67"/>
        <v>1539.31</v>
      </c>
      <c r="AE48" s="2">
        <f t="shared" si="68"/>
        <v>932.69</v>
      </c>
      <c r="AF48" s="2">
        <f t="shared" si="69"/>
        <v>2955</v>
      </c>
      <c r="AG48" s="2">
        <f t="shared" si="43"/>
        <v>0</v>
      </c>
      <c r="AH48" s="2">
        <f t="shared" si="70"/>
        <v>13.57</v>
      </c>
      <c r="AI48" s="2">
        <f t="shared" si="71"/>
        <v>0</v>
      </c>
      <c r="AJ48" s="2">
        <f t="shared" si="45"/>
        <v>0</v>
      </c>
      <c r="AK48" s="2">
        <v>30625.200000000001</v>
      </c>
      <c r="AL48" s="2">
        <v>26130.89</v>
      </c>
      <c r="AM48" s="2">
        <v>1539.31</v>
      </c>
      <c r="AN48" s="2">
        <v>932.69</v>
      </c>
      <c r="AO48" s="2">
        <v>2955</v>
      </c>
      <c r="AP48" s="2">
        <v>0</v>
      </c>
      <c r="AQ48" s="2">
        <v>13.57</v>
      </c>
      <c r="AR48" s="2">
        <v>0</v>
      </c>
      <c r="AS48" s="2">
        <v>0</v>
      </c>
      <c r="AT48" s="2">
        <v>70</v>
      </c>
      <c r="AU48" s="2">
        <v>10</v>
      </c>
      <c r="AV48" s="2">
        <v>1</v>
      </c>
      <c r="AW48" s="2">
        <v>1</v>
      </c>
      <c r="AX48" s="2"/>
      <c r="AY48" s="2"/>
      <c r="AZ48" s="2">
        <v>1</v>
      </c>
      <c r="BA48" s="2">
        <v>1</v>
      </c>
      <c r="BB48" s="2">
        <v>1</v>
      </c>
      <c r="BC48" s="2">
        <v>1</v>
      </c>
      <c r="BD48" s="2" t="s">
        <v>3</v>
      </c>
      <c r="BE48" s="2" t="s">
        <v>3</v>
      </c>
      <c r="BF48" s="2" t="s">
        <v>3</v>
      </c>
      <c r="BG48" s="2" t="s">
        <v>3</v>
      </c>
      <c r="BH48" s="2">
        <v>0</v>
      </c>
      <c r="BI48" s="2">
        <v>4</v>
      </c>
      <c r="BJ48" s="2" t="s">
        <v>61</v>
      </c>
      <c r="BK48" s="2"/>
      <c r="BL48" s="2"/>
      <c r="BM48" s="2">
        <v>0</v>
      </c>
      <c r="BN48" s="2">
        <v>0</v>
      </c>
      <c r="BO48" s="2" t="s">
        <v>3</v>
      </c>
      <c r="BP48" s="2">
        <v>0</v>
      </c>
      <c r="BQ48" s="2">
        <v>1</v>
      </c>
      <c r="BR48" s="2">
        <v>0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 t="s">
        <v>3</v>
      </c>
      <c r="BZ48" s="2">
        <v>70</v>
      </c>
      <c r="CA48" s="2">
        <v>10</v>
      </c>
      <c r="CB48" s="2"/>
      <c r="CC48" s="2"/>
      <c r="CD48" s="2"/>
      <c r="CE48" s="2">
        <v>0</v>
      </c>
      <c r="CF48" s="2">
        <v>0</v>
      </c>
      <c r="CG48" s="2">
        <v>0</v>
      </c>
      <c r="CH48" s="2"/>
      <c r="CI48" s="2"/>
      <c r="CJ48" s="2"/>
      <c r="CK48" s="2"/>
      <c r="CL48" s="2"/>
      <c r="CM48" s="2">
        <v>0</v>
      </c>
      <c r="CN48" s="2" t="s">
        <v>3</v>
      </c>
      <c r="CO48" s="2">
        <v>0</v>
      </c>
      <c r="CP48" s="2">
        <f t="shared" si="46"/>
        <v>64312.920000000006</v>
      </c>
      <c r="CQ48" s="2">
        <f t="shared" si="47"/>
        <v>26130.89</v>
      </c>
      <c r="CR48" s="2">
        <f t="shared" si="72"/>
        <v>1539.31</v>
      </c>
      <c r="CS48" s="2">
        <f t="shared" si="49"/>
        <v>932.69</v>
      </c>
      <c r="CT48" s="2">
        <f t="shared" si="50"/>
        <v>2955</v>
      </c>
      <c r="CU48" s="2">
        <f t="shared" si="51"/>
        <v>0</v>
      </c>
      <c r="CV48" s="2">
        <f t="shared" si="52"/>
        <v>13.57</v>
      </c>
      <c r="CW48" s="2">
        <f t="shared" si="53"/>
        <v>0</v>
      </c>
      <c r="CX48" s="2">
        <f t="shared" si="54"/>
        <v>0</v>
      </c>
      <c r="CY48" s="2">
        <f t="shared" si="55"/>
        <v>4343.8500000000004</v>
      </c>
      <c r="CZ48" s="2">
        <f t="shared" si="56"/>
        <v>620.54999999999995</v>
      </c>
      <c r="DA48" s="2"/>
      <c r="DB48" s="2"/>
      <c r="DC48" s="2" t="s">
        <v>3</v>
      </c>
      <c r="DD48" s="2" t="s">
        <v>3</v>
      </c>
      <c r="DE48" s="2" t="s">
        <v>3</v>
      </c>
      <c r="DF48" s="2" t="s">
        <v>3</v>
      </c>
      <c r="DG48" s="2" t="s">
        <v>3</v>
      </c>
      <c r="DH48" s="2" t="s">
        <v>3</v>
      </c>
      <c r="DI48" s="2" t="s">
        <v>3</v>
      </c>
      <c r="DJ48" s="2" t="s">
        <v>3</v>
      </c>
      <c r="DK48" s="2" t="s">
        <v>3</v>
      </c>
      <c r="DL48" s="2" t="s">
        <v>3</v>
      </c>
      <c r="DM48" s="2" t="s">
        <v>3</v>
      </c>
      <c r="DN48" s="2">
        <v>0</v>
      </c>
      <c r="DO48" s="2">
        <v>0</v>
      </c>
      <c r="DP48" s="2">
        <v>1</v>
      </c>
      <c r="DQ48" s="2">
        <v>1</v>
      </c>
      <c r="DR48" s="2"/>
      <c r="DS48" s="2"/>
      <c r="DT48" s="2"/>
      <c r="DU48" s="2">
        <v>1005</v>
      </c>
      <c r="DV48" s="2" t="s">
        <v>60</v>
      </c>
      <c r="DW48" s="2" t="s">
        <v>60</v>
      </c>
      <c r="DX48" s="2">
        <v>100</v>
      </c>
      <c r="DY48" s="2"/>
      <c r="DZ48" s="2"/>
      <c r="EA48" s="2"/>
      <c r="EB48" s="2"/>
      <c r="EC48" s="2"/>
      <c r="ED48" s="2"/>
      <c r="EE48" s="2">
        <v>37523834</v>
      </c>
      <c r="EF48" s="2">
        <v>1</v>
      </c>
      <c r="EG48" s="2" t="s">
        <v>22</v>
      </c>
      <c r="EH48" s="2">
        <v>0</v>
      </c>
      <c r="EI48" s="2" t="s">
        <v>3</v>
      </c>
      <c r="EJ48" s="2">
        <v>4</v>
      </c>
      <c r="EK48" s="2">
        <v>0</v>
      </c>
      <c r="EL48" s="2" t="s">
        <v>23</v>
      </c>
      <c r="EM48" s="2" t="s">
        <v>24</v>
      </c>
      <c r="EN48" s="2"/>
      <c r="EO48" s="2" t="s">
        <v>3</v>
      </c>
      <c r="EP48" s="2"/>
      <c r="EQ48" s="2">
        <v>0</v>
      </c>
      <c r="ER48" s="2">
        <v>30625.200000000001</v>
      </c>
      <c r="ES48" s="2">
        <v>26130.89</v>
      </c>
      <c r="ET48" s="2">
        <v>1539.31</v>
      </c>
      <c r="EU48" s="2">
        <v>932.69</v>
      </c>
      <c r="EV48" s="2">
        <v>2955</v>
      </c>
      <c r="EW48" s="2">
        <v>13.57</v>
      </c>
      <c r="EX48" s="2">
        <v>0</v>
      </c>
      <c r="EY48" s="2">
        <v>0</v>
      </c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>
        <v>0</v>
      </c>
      <c r="FR48" s="2">
        <f t="shared" si="57"/>
        <v>0</v>
      </c>
      <c r="FS48" s="2">
        <v>0</v>
      </c>
      <c r="FT48" s="2"/>
      <c r="FU48" s="2"/>
      <c r="FV48" s="2"/>
      <c r="FW48" s="2"/>
      <c r="FX48" s="2">
        <v>70</v>
      </c>
      <c r="FY48" s="2">
        <v>10</v>
      </c>
      <c r="FZ48" s="2"/>
      <c r="GA48" s="2" t="s">
        <v>3</v>
      </c>
      <c r="GB48" s="2"/>
      <c r="GC48" s="2"/>
      <c r="GD48" s="2">
        <v>0</v>
      </c>
      <c r="GE48" s="2"/>
      <c r="GF48" s="2">
        <v>-588042694</v>
      </c>
      <c r="GG48" s="2">
        <v>2</v>
      </c>
      <c r="GH48" s="2">
        <v>1</v>
      </c>
      <c r="GI48" s="2">
        <v>-2</v>
      </c>
      <c r="GJ48" s="2">
        <v>0</v>
      </c>
      <c r="GK48" s="2">
        <f>ROUND(R48*(R12)/100,2)</f>
        <v>2115.34</v>
      </c>
      <c r="GL48" s="2">
        <f t="shared" si="58"/>
        <v>0</v>
      </c>
      <c r="GM48" s="2">
        <f t="shared" si="73"/>
        <v>71392.66</v>
      </c>
      <c r="GN48" s="2">
        <f t="shared" si="74"/>
        <v>0</v>
      </c>
      <c r="GO48" s="2">
        <f t="shared" si="75"/>
        <v>0</v>
      </c>
      <c r="GP48" s="2">
        <f t="shared" si="76"/>
        <v>71392.66</v>
      </c>
      <c r="GQ48" s="2"/>
      <c r="GR48" s="2">
        <v>0</v>
      </c>
      <c r="GS48" s="2">
        <v>3</v>
      </c>
      <c r="GT48" s="2">
        <v>0</v>
      </c>
      <c r="GU48" s="2" t="s">
        <v>3</v>
      </c>
      <c r="GV48" s="2">
        <f t="shared" si="77"/>
        <v>0</v>
      </c>
      <c r="GW48" s="2">
        <v>1</v>
      </c>
      <c r="GX48" s="2">
        <f t="shared" si="64"/>
        <v>0</v>
      </c>
      <c r="GY48" s="2"/>
      <c r="GZ48" s="2"/>
      <c r="HA48" s="2">
        <v>0</v>
      </c>
      <c r="HB48" s="2">
        <v>0</v>
      </c>
      <c r="HC48" s="2">
        <f t="shared" si="65"/>
        <v>0</v>
      </c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>
        <v>0</v>
      </c>
      <c r="IL48" s="2"/>
      <c r="IM48" s="2"/>
      <c r="IN48" s="2"/>
      <c r="IO48" s="2"/>
      <c r="IP48" s="2"/>
      <c r="IQ48" s="2"/>
      <c r="IR48" s="2"/>
      <c r="IS48" s="2"/>
      <c r="IT48" s="2"/>
      <c r="IU48" s="2"/>
    </row>
    <row r="49" spans="1:255" x14ac:dyDescent="0.2">
      <c r="A49">
        <v>17</v>
      </c>
      <c r="B49">
        <v>1</v>
      </c>
      <c r="C49">
        <f>ROW(SmtRes!A58)</f>
        <v>58</v>
      </c>
      <c r="D49">
        <f>ROW(EtalonRes!A56)</f>
        <v>56</v>
      </c>
      <c r="E49" t="s">
        <v>57</v>
      </c>
      <c r="F49" t="s">
        <v>58</v>
      </c>
      <c r="G49" t="s">
        <v>59</v>
      </c>
      <c r="H49" t="s">
        <v>60</v>
      </c>
      <c r="I49">
        <f>ROUND(210/100,9)</f>
        <v>2.1</v>
      </c>
      <c r="J49">
        <v>0</v>
      </c>
      <c r="O49">
        <f t="shared" si="28"/>
        <v>64312.92</v>
      </c>
      <c r="P49">
        <f t="shared" si="29"/>
        <v>54874.87</v>
      </c>
      <c r="Q49">
        <f t="shared" si="30"/>
        <v>3232.55</v>
      </c>
      <c r="R49">
        <f t="shared" si="31"/>
        <v>1958.65</v>
      </c>
      <c r="S49">
        <f t="shared" si="32"/>
        <v>6205.5</v>
      </c>
      <c r="T49">
        <f t="shared" si="33"/>
        <v>0</v>
      </c>
      <c r="U49">
        <f t="shared" si="34"/>
        <v>28.497000000000003</v>
      </c>
      <c r="V49">
        <f t="shared" si="35"/>
        <v>0</v>
      </c>
      <c r="W49">
        <f t="shared" si="36"/>
        <v>0</v>
      </c>
      <c r="X49">
        <f t="shared" si="37"/>
        <v>4343.8500000000004</v>
      </c>
      <c r="Y49">
        <f t="shared" si="38"/>
        <v>620.54999999999995</v>
      </c>
      <c r="AA49">
        <v>37920513</v>
      </c>
      <c r="AB49">
        <f t="shared" si="39"/>
        <v>30625.200000000001</v>
      </c>
      <c r="AC49">
        <f t="shared" si="66"/>
        <v>26130.89</v>
      </c>
      <c r="AD49">
        <f t="shared" si="67"/>
        <v>1539.31</v>
      </c>
      <c r="AE49">
        <f t="shared" si="68"/>
        <v>932.69</v>
      </c>
      <c r="AF49">
        <f t="shared" si="69"/>
        <v>2955</v>
      </c>
      <c r="AG49">
        <f t="shared" si="43"/>
        <v>0</v>
      </c>
      <c r="AH49">
        <f t="shared" si="70"/>
        <v>13.57</v>
      </c>
      <c r="AI49">
        <f t="shared" si="71"/>
        <v>0</v>
      </c>
      <c r="AJ49">
        <f t="shared" si="45"/>
        <v>0</v>
      </c>
      <c r="AK49">
        <v>30625.200000000001</v>
      </c>
      <c r="AL49">
        <v>26130.89</v>
      </c>
      <c r="AM49">
        <v>1539.31</v>
      </c>
      <c r="AN49">
        <v>932.69</v>
      </c>
      <c r="AO49">
        <v>2955</v>
      </c>
      <c r="AP49">
        <v>0</v>
      </c>
      <c r="AQ49">
        <v>13.57</v>
      </c>
      <c r="AR49">
        <v>0</v>
      </c>
      <c r="AS49">
        <v>0</v>
      </c>
      <c r="AT49">
        <v>70</v>
      </c>
      <c r="AU49">
        <v>10</v>
      </c>
      <c r="AV49">
        <v>1</v>
      </c>
      <c r="AW49">
        <v>1</v>
      </c>
      <c r="AZ49">
        <v>1</v>
      </c>
      <c r="BA49">
        <v>1</v>
      </c>
      <c r="BB49">
        <v>1</v>
      </c>
      <c r="BC49">
        <v>1</v>
      </c>
      <c r="BD49" t="s">
        <v>3</v>
      </c>
      <c r="BE49" t="s">
        <v>3</v>
      </c>
      <c r="BF49" t="s">
        <v>3</v>
      </c>
      <c r="BG49" t="s">
        <v>3</v>
      </c>
      <c r="BH49">
        <v>0</v>
      </c>
      <c r="BI49">
        <v>4</v>
      </c>
      <c r="BJ49" t="s">
        <v>61</v>
      </c>
      <c r="BM49">
        <v>0</v>
      </c>
      <c r="BN49">
        <v>0</v>
      </c>
      <c r="BO49" t="s">
        <v>3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 t="s">
        <v>3</v>
      </c>
      <c r="BZ49">
        <v>70</v>
      </c>
      <c r="CA49">
        <v>10</v>
      </c>
      <c r="CE49">
        <v>0</v>
      </c>
      <c r="CF49">
        <v>0</v>
      </c>
      <c r="CG49">
        <v>0</v>
      </c>
      <c r="CM49">
        <v>0</v>
      </c>
      <c r="CN49" t="s">
        <v>3</v>
      </c>
      <c r="CO49">
        <v>0</v>
      </c>
      <c r="CP49">
        <f t="shared" si="46"/>
        <v>64312.920000000006</v>
      </c>
      <c r="CQ49">
        <f t="shared" si="47"/>
        <v>26130.89</v>
      </c>
      <c r="CR49">
        <f t="shared" si="72"/>
        <v>1539.31</v>
      </c>
      <c r="CS49">
        <f t="shared" si="49"/>
        <v>932.69</v>
      </c>
      <c r="CT49">
        <f t="shared" si="50"/>
        <v>2955</v>
      </c>
      <c r="CU49">
        <f t="shared" si="51"/>
        <v>0</v>
      </c>
      <c r="CV49">
        <f t="shared" si="52"/>
        <v>13.57</v>
      </c>
      <c r="CW49">
        <f t="shared" si="53"/>
        <v>0</v>
      </c>
      <c r="CX49">
        <f t="shared" si="54"/>
        <v>0</v>
      </c>
      <c r="CY49">
        <f t="shared" si="55"/>
        <v>4343.8500000000004</v>
      </c>
      <c r="CZ49">
        <f t="shared" si="56"/>
        <v>620.54999999999995</v>
      </c>
      <c r="DC49" t="s">
        <v>3</v>
      </c>
      <c r="DD49" t="s">
        <v>3</v>
      </c>
      <c r="DE49" t="s">
        <v>3</v>
      </c>
      <c r="DF49" t="s">
        <v>3</v>
      </c>
      <c r="DG49" t="s">
        <v>3</v>
      </c>
      <c r="DH49" t="s">
        <v>3</v>
      </c>
      <c r="DI49" t="s">
        <v>3</v>
      </c>
      <c r="DJ49" t="s">
        <v>3</v>
      </c>
      <c r="DK49" t="s">
        <v>3</v>
      </c>
      <c r="DL49" t="s">
        <v>3</v>
      </c>
      <c r="DM49" t="s">
        <v>3</v>
      </c>
      <c r="DN49">
        <v>0</v>
      </c>
      <c r="DO49">
        <v>0</v>
      </c>
      <c r="DP49">
        <v>1</v>
      </c>
      <c r="DQ49">
        <v>1</v>
      </c>
      <c r="DU49">
        <v>1005</v>
      </c>
      <c r="DV49" t="s">
        <v>60</v>
      </c>
      <c r="DW49" t="s">
        <v>60</v>
      </c>
      <c r="DX49">
        <v>100</v>
      </c>
      <c r="EE49">
        <v>37523834</v>
      </c>
      <c r="EF49">
        <v>1</v>
      </c>
      <c r="EG49" t="s">
        <v>22</v>
      </c>
      <c r="EH49">
        <v>0</v>
      </c>
      <c r="EI49" t="s">
        <v>3</v>
      </c>
      <c r="EJ49">
        <v>4</v>
      </c>
      <c r="EK49">
        <v>0</v>
      </c>
      <c r="EL49" t="s">
        <v>23</v>
      </c>
      <c r="EM49" t="s">
        <v>24</v>
      </c>
      <c r="EO49" t="s">
        <v>3</v>
      </c>
      <c r="EQ49">
        <v>0</v>
      </c>
      <c r="ER49">
        <v>30625.200000000001</v>
      </c>
      <c r="ES49">
        <v>26130.89</v>
      </c>
      <c r="ET49">
        <v>1539.31</v>
      </c>
      <c r="EU49">
        <v>932.69</v>
      </c>
      <c r="EV49">
        <v>2955</v>
      </c>
      <c r="EW49">
        <v>13.57</v>
      </c>
      <c r="EX49">
        <v>0</v>
      </c>
      <c r="EY49">
        <v>0</v>
      </c>
      <c r="FQ49">
        <v>0</v>
      </c>
      <c r="FR49">
        <f t="shared" si="57"/>
        <v>0</v>
      </c>
      <c r="FS49">
        <v>0</v>
      </c>
      <c r="FX49">
        <v>70</v>
      </c>
      <c r="FY49">
        <v>10</v>
      </c>
      <c r="GA49" t="s">
        <v>3</v>
      </c>
      <c r="GD49">
        <v>0</v>
      </c>
      <c r="GF49">
        <v>-588042694</v>
      </c>
      <c r="GG49">
        <v>2</v>
      </c>
      <c r="GH49">
        <v>1</v>
      </c>
      <c r="GI49">
        <v>-2</v>
      </c>
      <c r="GJ49">
        <v>0</v>
      </c>
      <c r="GK49">
        <f>ROUND(R49*(S12)/100,2)</f>
        <v>2115.34</v>
      </c>
      <c r="GL49">
        <f t="shared" si="58"/>
        <v>0</v>
      </c>
      <c r="GM49">
        <f t="shared" si="73"/>
        <v>71392.66</v>
      </c>
      <c r="GN49">
        <f t="shared" si="74"/>
        <v>0</v>
      </c>
      <c r="GO49">
        <f t="shared" si="75"/>
        <v>0</v>
      </c>
      <c r="GP49">
        <f t="shared" si="76"/>
        <v>71392.66</v>
      </c>
      <c r="GR49">
        <v>0</v>
      </c>
      <c r="GS49">
        <v>3</v>
      </c>
      <c r="GT49">
        <v>0</v>
      </c>
      <c r="GU49" t="s">
        <v>3</v>
      </c>
      <c r="GV49">
        <f t="shared" si="77"/>
        <v>0</v>
      </c>
      <c r="GW49">
        <v>1</v>
      </c>
      <c r="GX49">
        <f t="shared" si="64"/>
        <v>0</v>
      </c>
      <c r="HA49">
        <v>0</v>
      </c>
      <c r="HB49">
        <v>0</v>
      </c>
      <c r="HC49">
        <f t="shared" si="65"/>
        <v>0</v>
      </c>
      <c r="IK49">
        <v>0</v>
      </c>
    </row>
    <row r="50" spans="1:255" x14ac:dyDescent="0.2">
      <c r="A50" s="2">
        <v>18</v>
      </c>
      <c r="B50" s="2">
        <v>1</v>
      </c>
      <c r="C50" s="2">
        <v>52</v>
      </c>
      <c r="D50" s="2"/>
      <c r="E50" s="2" t="s">
        <v>62</v>
      </c>
      <c r="F50" s="2" t="s">
        <v>63</v>
      </c>
      <c r="G50" s="2" t="s">
        <v>64</v>
      </c>
      <c r="H50" s="2" t="s">
        <v>47</v>
      </c>
      <c r="I50" s="2">
        <f>I48*J50</f>
        <v>-20.117999999999999</v>
      </c>
      <c r="J50" s="2">
        <v>-9.5799999999999983</v>
      </c>
      <c r="K50" s="2"/>
      <c r="L50" s="2"/>
      <c r="M50" s="2"/>
      <c r="N50" s="2"/>
      <c r="O50" s="2">
        <f t="shared" si="28"/>
        <v>-54874.86</v>
      </c>
      <c r="P50" s="2">
        <f t="shared" si="29"/>
        <v>-54874.86</v>
      </c>
      <c r="Q50" s="2">
        <f t="shared" si="30"/>
        <v>0</v>
      </c>
      <c r="R50" s="2">
        <f t="shared" si="31"/>
        <v>0</v>
      </c>
      <c r="S50" s="2">
        <f t="shared" si="32"/>
        <v>0</v>
      </c>
      <c r="T50" s="2">
        <f t="shared" si="33"/>
        <v>0</v>
      </c>
      <c r="U50" s="2">
        <f t="shared" si="34"/>
        <v>0</v>
      </c>
      <c r="V50" s="2">
        <f t="shared" si="35"/>
        <v>0</v>
      </c>
      <c r="W50" s="2">
        <f t="shared" si="36"/>
        <v>0</v>
      </c>
      <c r="X50" s="2">
        <f t="shared" si="37"/>
        <v>0</v>
      </c>
      <c r="Y50" s="2">
        <f t="shared" si="38"/>
        <v>0</v>
      </c>
      <c r="Z50" s="2"/>
      <c r="AA50" s="2">
        <v>37920512</v>
      </c>
      <c r="AB50" s="2">
        <f t="shared" si="39"/>
        <v>2727.65</v>
      </c>
      <c r="AC50" s="2">
        <f t="shared" si="66"/>
        <v>2727.65</v>
      </c>
      <c r="AD50" s="2">
        <f t="shared" si="67"/>
        <v>0</v>
      </c>
      <c r="AE50" s="2">
        <f t="shared" si="68"/>
        <v>0</v>
      </c>
      <c r="AF50" s="2">
        <f t="shared" si="69"/>
        <v>0</v>
      </c>
      <c r="AG50" s="2">
        <f t="shared" si="43"/>
        <v>0</v>
      </c>
      <c r="AH50" s="2">
        <f t="shared" si="70"/>
        <v>0</v>
      </c>
      <c r="AI50" s="2">
        <f t="shared" si="71"/>
        <v>0</v>
      </c>
      <c r="AJ50" s="2">
        <f t="shared" si="45"/>
        <v>0</v>
      </c>
      <c r="AK50" s="2">
        <v>2727.65</v>
      </c>
      <c r="AL50" s="2">
        <v>2727.65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70</v>
      </c>
      <c r="AU50" s="2">
        <v>10</v>
      </c>
      <c r="AV50" s="2">
        <v>1</v>
      </c>
      <c r="AW50" s="2">
        <v>1</v>
      </c>
      <c r="AX50" s="2"/>
      <c r="AY50" s="2"/>
      <c r="AZ50" s="2">
        <v>1</v>
      </c>
      <c r="BA50" s="2">
        <v>1</v>
      </c>
      <c r="BB50" s="2">
        <v>1</v>
      </c>
      <c r="BC50" s="2">
        <v>1</v>
      </c>
      <c r="BD50" s="2" t="s">
        <v>3</v>
      </c>
      <c r="BE50" s="2" t="s">
        <v>3</v>
      </c>
      <c r="BF50" s="2" t="s">
        <v>3</v>
      </c>
      <c r="BG50" s="2" t="s">
        <v>3</v>
      </c>
      <c r="BH50" s="2">
        <v>3</v>
      </c>
      <c r="BI50" s="2">
        <v>4</v>
      </c>
      <c r="BJ50" s="2" t="s">
        <v>65</v>
      </c>
      <c r="BK50" s="2"/>
      <c r="BL50" s="2"/>
      <c r="BM50" s="2">
        <v>0</v>
      </c>
      <c r="BN50" s="2">
        <v>0</v>
      </c>
      <c r="BO50" s="2" t="s">
        <v>3</v>
      </c>
      <c r="BP50" s="2">
        <v>0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 t="s">
        <v>3</v>
      </c>
      <c r="BZ50" s="2">
        <v>70</v>
      </c>
      <c r="CA50" s="2">
        <v>10</v>
      </c>
      <c r="CB50" s="2"/>
      <c r="CC50" s="2"/>
      <c r="CD50" s="2"/>
      <c r="CE50" s="2">
        <v>0</v>
      </c>
      <c r="CF50" s="2">
        <v>0</v>
      </c>
      <c r="CG50" s="2">
        <v>0</v>
      </c>
      <c r="CH50" s="2"/>
      <c r="CI50" s="2"/>
      <c r="CJ50" s="2"/>
      <c r="CK50" s="2"/>
      <c r="CL50" s="2"/>
      <c r="CM50" s="2">
        <v>0</v>
      </c>
      <c r="CN50" s="2" t="s">
        <v>3</v>
      </c>
      <c r="CO50" s="2">
        <v>0</v>
      </c>
      <c r="CP50" s="2">
        <f t="shared" si="46"/>
        <v>-54874.86</v>
      </c>
      <c r="CQ50" s="2">
        <f t="shared" si="47"/>
        <v>2727.65</v>
      </c>
      <c r="CR50" s="2">
        <f t="shared" si="72"/>
        <v>0</v>
      </c>
      <c r="CS50" s="2">
        <f t="shared" si="49"/>
        <v>0</v>
      </c>
      <c r="CT50" s="2">
        <f t="shared" si="50"/>
        <v>0</v>
      </c>
      <c r="CU50" s="2">
        <f t="shared" si="51"/>
        <v>0</v>
      </c>
      <c r="CV50" s="2">
        <f t="shared" si="52"/>
        <v>0</v>
      </c>
      <c r="CW50" s="2">
        <f t="shared" si="53"/>
        <v>0</v>
      </c>
      <c r="CX50" s="2">
        <f t="shared" si="54"/>
        <v>0</v>
      </c>
      <c r="CY50" s="2">
        <f t="shared" si="55"/>
        <v>0</v>
      </c>
      <c r="CZ50" s="2">
        <f t="shared" si="56"/>
        <v>0</v>
      </c>
      <c r="DA50" s="2"/>
      <c r="DB50" s="2"/>
      <c r="DC50" s="2" t="s">
        <v>3</v>
      </c>
      <c r="DD50" s="2" t="s">
        <v>3</v>
      </c>
      <c r="DE50" s="2" t="s">
        <v>3</v>
      </c>
      <c r="DF50" s="2" t="s">
        <v>3</v>
      </c>
      <c r="DG50" s="2" t="s">
        <v>3</v>
      </c>
      <c r="DH50" s="2" t="s">
        <v>3</v>
      </c>
      <c r="DI50" s="2" t="s">
        <v>3</v>
      </c>
      <c r="DJ50" s="2" t="s">
        <v>3</v>
      </c>
      <c r="DK50" s="2" t="s">
        <v>3</v>
      </c>
      <c r="DL50" s="2" t="s">
        <v>3</v>
      </c>
      <c r="DM50" s="2" t="s">
        <v>3</v>
      </c>
      <c r="DN50" s="2">
        <v>0</v>
      </c>
      <c r="DO50" s="2">
        <v>0</v>
      </c>
      <c r="DP50" s="2">
        <v>1</v>
      </c>
      <c r="DQ50" s="2">
        <v>1</v>
      </c>
      <c r="DR50" s="2"/>
      <c r="DS50" s="2"/>
      <c r="DT50" s="2"/>
      <c r="DU50" s="2">
        <v>1009</v>
      </c>
      <c r="DV50" s="2" t="s">
        <v>47</v>
      </c>
      <c r="DW50" s="2" t="s">
        <v>47</v>
      </c>
      <c r="DX50" s="2">
        <v>1000</v>
      </c>
      <c r="DY50" s="2"/>
      <c r="DZ50" s="2"/>
      <c r="EA50" s="2"/>
      <c r="EB50" s="2"/>
      <c r="EC50" s="2"/>
      <c r="ED50" s="2"/>
      <c r="EE50" s="2">
        <v>37523834</v>
      </c>
      <c r="EF50" s="2">
        <v>1</v>
      </c>
      <c r="EG50" s="2" t="s">
        <v>22</v>
      </c>
      <c r="EH50" s="2">
        <v>0</v>
      </c>
      <c r="EI50" s="2" t="s">
        <v>3</v>
      </c>
      <c r="EJ50" s="2">
        <v>4</v>
      </c>
      <c r="EK50" s="2">
        <v>0</v>
      </c>
      <c r="EL50" s="2" t="s">
        <v>23</v>
      </c>
      <c r="EM50" s="2" t="s">
        <v>24</v>
      </c>
      <c r="EN50" s="2"/>
      <c r="EO50" s="2" t="s">
        <v>3</v>
      </c>
      <c r="EP50" s="2"/>
      <c r="EQ50" s="2">
        <v>0</v>
      </c>
      <c r="ER50" s="2">
        <v>2727.65</v>
      </c>
      <c r="ES50" s="2">
        <v>2727.65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>
        <v>0</v>
      </c>
      <c r="FR50" s="2">
        <f t="shared" si="57"/>
        <v>0</v>
      </c>
      <c r="FS50" s="2">
        <v>0</v>
      </c>
      <c r="FT50" s="2"/>
      <c r="FU50" s="2"/>
      <c r="FV50" s="2"/>
      <c r="FW50" s="2"/>
      <c r="FX50" s="2">
        <v>70</v>
      </c>
      <c r="FY50" s="2">
        <v>10</v>
      </c>
      <c r="FZ50" s="2"/>
      <c r="GA50" s="2" t="s">
        <v>3</v>
      </c>
      <c r="GB50" s="2"/>
      <c r="GC50" s="2"/>
      <c r="GD50" s="2">
        <v>0</v>
      </c>
      <c r="GE50" s="2"/>
      <c r="GF50" s="2">
        <v>1866054802</v>
      </c>
      <c r="GG50" s="2">
        <v>2</v>
      </c>
      <c r="GH50" s="2">
        <v>1</v>
      </c>
      <c r="GI50" s="2">
        <v>-2</v>
      </c>
      <c r="GJ50" s="2">
        <v>0</v>
      </c>
      <c r="GK50" s="2">
        <f>ROUND(R50*(R12)/100,2)</f>
        <v>0</v>
      </c>
      <c r="GL50" s="2">
        <f t="shared" si="58"/>
        <v>0</v>
      </c>
      <c r="GM50" s="2">
        <f t="shared" si="73"/>
        <v>-54874.86</v>
      </c>
      <c r="GN50" s="2">
        <f t="shared" si="74"/>
        <v>0</v>
      </c>
      <c r="GO50" s="2">
        <f t="shared" si="75"/>
        <v>0</v>
      </c>
      <c r="GP50" s="2">
        <f t="shared" si="76"/>
        <v>-54874.86</v>
      </c>
      <c r="GQ50" s="2"/>
      <c r="GR50" s="2">
        <v>0</v>
      </c>
      <c r="GS50" s="2">
        <v>3</v>
      </c>
      <c r="GT50" s="2">
        <v>0</v>
      </c>
      <c r="GU50" s="2" t="s">
        <v>3</v>
      </c>
      <c r="GV50" s="2">
        <f t="shared" si="77"/>
        <v>0</v>
      </c>
      <c r="GW50" s="2">
        <v>1</v>
      </c>
      <c r="GX50" s="2">
        <f t="shared" si="64"/>
        <v>0</v>
      </c>
      <c r="GY50" s="2"/>
      <c r="GZ50" s="2"/>
      <c r="HA50" s="2">
        <v>0</v>
      </c>
      <c r="HB50" s="2">
        <v>0</v>
      </c>
      <c r="HC50" s="2">
        <f t="shared" si="65"/>
        <v>0</v>
      </c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>
        <v>0</v>
      </c>
      <c r="IL50" s="2"/>
      <c r="IM50" s="2"/>
      <c r="IN50" s="2"/>
      <c r="IO50" s="2"/>
      <c r="IP50" s="2"/>
      <c r="IQ50" s="2"/>
      <c r="IR50" s="2"/>
      <c r="IS50" s="2"/>
      <c r="IT50" s="2"/>
      <c r="IU50" s="2"/>
    </row>
    <row r="51" spans="1:255" x14ac:dyDescent="0.2">
      <c r="A51">
        <v>18</v>
      </c>
      <c r="B51">
        <v>1</v>
      </c>
      <c r="C51">
        <v>57</v>
      </c>
      <c r="E51" t="s">
        <v>62</v>
      </c>
      <c r="F51" t="s">
        <v>63</v>
      </c>
      <c r="G51" t="s">
        <v>64</v>
      </c>
      <c r="H51" t="s">
        <v>47</v>
      </c>
      <c r="I51">
        <f>I49*J51</f>
        <v>-20.117999999999999</v>
      </c>
      <c r="J51">
        <v>-9.5799999999999983</v>
      </c>
      <c r="O51">
        <f t="shared" si="28"/>
        <v>-54874.86</v>
      </c>
      <c r="P51">
        <f t="shared" si="29"/>
        <v>-54874.86</v>
      </c>
      <c r="Q51">
        <f t="shared" si="30"/>
        <v>0</v>
      </c>
      <c r="R51">
        <f t="shared" si="31"/>
        <v>0</v>
      </c>
      <c r="S51">
        <f t="shared" si="32"/>
        <v>0</v>
      </c>
      <c r="T51">
        <f t="shared" si="33"/>
        <v>0</v>
      </c>
      <c r="U51">
        <f t="shared" si="34"/>
        <v>0</v>
      </c>
      <c r="V51">
        <f t="shared" si="35"/>
        <v>0</v>
      </c>
      <c r="W51">
        <f t="shared" si="36"/>
        <v>0</v>
      </c>
      <c r="X51">
        <f t="shared" si="37"/>
        <v>0</v>
      </c>
      <c r="Y51">
        <f t="shared" si="38"/>
        <v>0</v>
      </c>
      <c r="AA51">
        <v>37920513</v>
      </c>
      <c r="AB51">
        <f t="shared" si="39"/>
        <v>2727.65</v>
      </c>
      <c r="AC51">
        <f t="shared" si="66"/>
        <v>2727.65</v>
      </c>
      <c r="AD51">
        <f t="shared" si="67"/>
        <v>0</v>
      </c>
      <c r="AE51">
        <f t="shared" si="68"/>
        <v>0</v>
      </c>
      <c r="AF51">
        <f t="shared" si="69"/>
        <v>0</v>
      </c>
      <c r="AG51">
        <f t="shared" si="43"/>
        <v>0</v>
      </c>
      <c r="AH51">
        <f t="shared" si="70"/>
        <v>0</v>
      </c>
      <c r="AI51">
        <f t="shared" si="71"/>
        <v>0</v>
      </c>
      <c r="AJ51">
        <f t="shared" si="45"/>
        <v>0</v>
      </c>
      <c r="AK51">
        <v>2727.65</v>
      </c>
      <c r="AL51">
        <v>2727.65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70</v>
      </c>
      <c r="AU51">
        <v>10</v>
      </c>
      <c r="AV51">
        <v>1</v>
      </c>
      <c r="AW51">
        <v>1</v>
      </c>
      <c r="AZ51">
        <v>1</v>
      </c>
      <c r="BA51">
        <v>1</v>
      </c>
      <c r="BB51">
        <v>1</v>
      </c>
      <c r="BC51">
        <v>1</v>
      </c>
      <c r="BD51" t="s">
        <v>3</v>
      </c>
      <c r="BE51" t="s">
        <v>3</v>
      </c>
      <c r="BF51" t="s">
        <v>3</v>
      </c>
      <c r="BG51" t="s">
        <v>3</v>
      </c>
      <c r="BH51">
        <v>3</v>
      </c>
      <c r="BI51">
        <v>4</v>
      </c>
      <c r="BJ51" t="s">
        <v>65</v>
      </c>
      <c r="BM51">
        <v>0</v>
      </c>
      <c r="BN51">
        <v>0</v>
      </c>
      <c r="BO51" t="s">
        <v>3</v>
      </c>
      <c r="BP51">
        <v>0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 t="s">
        <v>3</v>
      </c>
      <c r="BZ51">
        <v>70</v>
      </c>
      <c r="CA51">
        <v>10</v>
      </c>
      <c r="CE51">
        <v>0</v>
      </c>
      <c r="CF51">
        <v>0</v>
      </c>
      <c r="CG51">
        <v>0</v>
      </c>
      <c r="CM51">
        <v>0</v>
      </c>
      <c r="CN51" t="s">
        <v>3</v>
      </c>
      <c r="CO51">
        <v>0</v>
      </c>
      <c r="CP51">
        <f t="shared" si="46"/>
        <v>-54874.86</v>
      </c>
      <c r="CQ51">
        <f t="shared" si="47"/>
        <v>2727.65</v>
      </c>
      <c r="CR51">
        <f t="shared" si="72"/>
        <v>0</v>
      </c>
      <c r="CS51">
        <f t="shared" si="49"/>
        <v>0</v>
      </c>
      <c r="CT51">
        <f t="shared" si="50"/>
        <v>0</v>
      </c>
      <c r="CU51">
        <f t="shared" si="51"/>
        <v>0</v>
      </c>
      <c r="CV51">
        <f t="shared" si="52"/>
        <v>0</v>
      </c>
      <c r="CW51">
        <f t="shared" si="53"/>
        <v>0</v>
      </c>
      <c r="CX51">
        <f t="shared" si="54"/>
        <v>0</v>
      </c>
      <c r="CY51">
        <f t="shared" si="55"/>
        <v>0</v>
      </c>
      <c r="CZ51">
        <f t="shared" si="56"/>
        <v>0</v>
      </c>
      <c r="DC51" t="s">
        <v>3</v>
      </c>
      <c r="DD51" t="s">
        <v>3</v>
      </c>
      <c r="DE51" t="s">
        <v>3</v>
      </c>
      <c r="DF51" t="s">
        <v>3</v>
      </c>
      <c r="DG51" t="s">
        <v>3</v>
      </c>
      <c r="DH51" t="s">
        <v>3</v>
      </c>
      <c r="DI51" t="s">
        <v>3</v>
      </c>
      <c r="DJ51" t="s">
        <v>3</v>
      </c>
      <c r="DK51" t="s">
        <v>3</v>
      </c>
      <c r="DL51" t="s">
        <v>3</v>
      </c>
      <c r="DM51" t="s">
        <v>3</v>
      </c>
      <c r="DN51">
        <v>0</v>
      </c>
      <c r="DO51">
        <v>0</v>
      </c>
      <c r="DP51">
        <v>1</v>
      </c>
      <c r="DQ51">
        <v>1</v>
      </c>
      <c r="DU51">
        <v>1009</v>
      </c>
      <c r="DV51" t="s">
        <v>47</v>
      </c>
      <c r="DW51" t="s">
        <v>47</v>
      </c>
      <c r="DX51">
        <v>1000</v>
      </c>
      <c r="EE51">
        <v>37523834</v>
      </c>
      <c r="EF51">
        <v>1</v>
      </c>
      <c r="EG51" t="s">
        <v>22</v>
      </c>
      <c r="EH51">
        <v>0</v>
      </c>
      <c r="EI51" t="s">
        <v>3</v>
      </c>
      <c r="EJ51">
        <v>4</v>
      </c>
      <c r="EK51">
        <v>0</v>
      </c>
      <c r="EL51" t="s">
        <v>23</v>
      </c>
      <c r="EM51" t="s">
        <v>24</v>
      </c>
      <c r="EO51" t="s">
        <v>3</v>
      </c>
      <c r="EQ51">
        <v>0</v>
      </c>
      <c r="ER51">
        <v>2727.65</v>
      </c>
      <c r="ES51">
        <v>2727.65</v>
      </c>
      <c r="ET51">
        <v>0</v>
      </c>
      <c r="EU51">
        <v>0</v>
      </c>
      <c r="EV51">
        <v>0</v>
      </c>
      <c r="EW51">
        <v>0</v>
      </c>
      <c r="EX51">
        <v>0</v>
      </c>
      <c r="FQ51">
        <v>0</v>
      </c>
      <c r="FR51">
        <f t="shared" si="57"/>
        <v>0</v>
      </c>
      <c r="FS51">
        <v>0</v>
      </c>
      <c r="FX51">
        <v>70</v>
      </c>
      <c r="FY51">
        <v>10</v>
      </c>
      <c r="GA51" t="s">
        <v>3</v>
      </c>
      <c r="GD51">
        <v>0</v>
      </c>
      <c r="GF51">
        <v>1866054802</v>
      </c>
      <c r="GG51">
        <v>2</v>
      </c>
      <c r="GH51">
        <v>1</v>
      </c>
      <c r="GI51">
        <v>-2</v>
      </c>
      <c r="GJ51">
        <v>0</v>
      </c>
      <c r="GK51">
        <f>ROUND(R51*(S12)/100,2)</f>
        <v>0</v>
      </c>
      <c r="GL51">
        <f t="shared" si="58"/>
        <v>0</v>
      </c>
      <c r="GM51">
        <f t="shared" si="73"/>
        <v>-54874.86</v>
      </c>
      <c r="GN51">
        <f t="shared" si="74"/>
        <v>0</v>
      </c>
      <c r="GO51">
        <f t="shared" si="75"/>
        <v>0</v>
      </c>
      <c r="GP51">
        <f t="shared" si="76"/>
        <v>-54874.86</v>
      </c>
      <c r="GR51">
        <v>0</v>
      </c>
      <c r="GS51">
        <v>3</v>
      </c>
      <c r="GT51">
        <v>0</v>
      </c>
      <c r="GU51" t="s">
        <v>3</v>
      </c>
      <c r="GV51">
        <f t="shared" si="77"/>
        <v>0</v>
      </c>
      <c r="GW51">
        <v>1</v>
      </c>
      <c r="GX51">
        <f t="shared" si="64"/>
        <v>0</v>
      </c>
      <c r="HA51">
        <v>0</v>
      </c>
      <c r="HB51">
        <v>0</v>
      </c>
      <c r="HC51">
        <f t="shared" si="65"/>
        <v>0</v>
      </c>
      <c r="IK51">
        <v>0</v>
      </c>
    </row>
    <row r="52" spans="1:255" x14ac:dyDescent="0.2">
      <c r="A52" s="2">
        <v>18</v>
      </c>
      <c r="B52" s="2">
        <v>1</v>
      </c>
      <c r="C52" s="2">
        <v>53</v>
      </c>
      <c r="D52" s="2"/>
      <c r="E52" s="2" t="s">
        <v>66</v>
      </c>
      <c r="F52" s="2" t="s">
        <v>67</v>
      </c>
      <c r="G52" s="2" t="s">
        <v>68</v>
      </c>
      <c r="H52" s="2" t="s">
        <v>47</v>
      </c>
      <c r="I52" s="2">
        <f>I48*J52</f>
        <v>19.593</v>
      </c>
      <c r="J52" s="2">
        <v>9.33</v>
      </c>
      <c r="K52" s="2"/>
      <c r="L52" s="2"/>
      <c r="M52" s="2"/>
      <c r="N52" s="2"/>
      <c r="O52" s="2">
        <f t="shared" si="28"/>
        <v>51494.32</v>
      </c>
      <c r="P52" s="2">
        <f t="shared" si="29"/>
        <v>51494.32</v>
      </c>
      <c r="Q52" s="2">
        <f t="shared" si="30"/>
        <v>0</v>
      </c>
      <c r="R52" s="2">
        <f t="shared" si="31"/>
        <v>0</v>
      </c>
      <c r="S52" s="2">
        <f t="shared" si="32"/>
        <v>0</v>
      </c>
      <c r="T52" s="2">
        <f t="shared" si="33"/>
        <v>0</v>
      </c>
      <c r="U52" s="2">
        <f t="shared" si="34"/>
        <v>0</v>
      </c>
      <c r="V52" s="2">
        <f t="shared" si="35"/>
        <v>0</v>
      </c>
      <c r="W52" s="2">
        <f t="shared" si="36"/>
        <v>0</v>
      </c>
      <c r="X52" s="2">
        <f t="shared" si="37"/>
        <v>0</v>
      </c>
      <c r="Y52" s="2">
        <f t="shared" si="38"/>
        <v>0</v>
      </c>
      <c r="Z52" s="2"/>
      <c r="AA52" s="2">
        <v>37920512</v>
      </c>
      <c r="AB52" s="2">
        <f t="shared" si="39"/>
        <v>2628.2</v>
      </c>
      <c r="AC52" s="2">
        <f t="shared" si="66"/>
        <v>2628.2</v>
      </c>
      <c r="AD52" s="2">
        <f t="shared" si="67"/>
        <v>0</v>
      </c>
      <c r="AE52" s="2">
        <f t="shared" si="68"/>
        <v>0</v>
      </c>
      <c r="AF52" s="2">
        <f t="shared" si="69"/>
        <v>0</v>
      </c>
      <c r="AG52" s="2">
        <f t="shared" si="43"/>
        <v>0</v>
      </c>
      <c r="AH52" s="2">
        <f t="shared" si="70"/>
        <v>0</v>
      </c>
      <c r="AI52" s="2">
        <f t="shared" si="71"/>
        <v>0</v>
      </c>
      <c r="AJ52" s="2">
        <f t="shared" si="45"/>
        <v>0</v>
      </c>
      <c r="AK52" s="2">
        <v>2628.2</v>
      </c>
      <c r="AL52" s="2">
        <v>2628.2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70</v>
      </c>
      <c r="AU52" s="2">
        <v>10</v>
      </c>
      <c r="AV52" s="2">
        <v>1</v>
      </c>
      <c r="AW52" s="2">
        <v>1</v>
      </c>
      <c r="AX52" s="2"/>
      <c r="AY52" s="2"/>
      <c r="AZ52" s="2">
        <v>1</v>
      </c>
      <c r="BA52" s="2">
        <v>1</v>
      </c>
      <c r="BB52" s="2">
        <v>1</v>
      </c>
      <c r="BC52" s="2">
        <v>1</v>
      </c>
      <c r="BD52" s="2" t="s">
        <v>3</v>
      </c>
      <c r="BE52" s="2" t="s">
        <v>3</v>
      </c>
      <c r="BF52" s="2" t="s">
        <v>3</v>
      </c>
      <c r="BG52" s="2" t="s">
        <v>3</v>
      </c>
      <c r="BH52" s="2">
        <v>3</v>
      </c>
      <c r="BI52" s="2">
        <v>4</v>
      </c>
      <c r="BJ52" s="2" t="s">
        <v>69</v>
      </c>
      <c r="BK52" s="2"/>
      <c r="BL52" s="2"/>
      <c r="BM52" s="2">
        <v>0</v>
      </c>
      <c r="BN52" s="2">
        <v>0</v>
      </c>
      <c r="BO52" s="2" t="s">
        <v>3</v>
      </c>
      <c r="BP52" s="2">
        <v>0</v>
      </c>
      <c r="BQ52" s="2">
        <v>1</v>
      </c>
      <c r="BR52" s="2">
        <v>0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 t="s">
        <v>3</v>
      </c>
      <c r="BZ52" s="2">
        <v>70</v>
      </c>
      <c r="CA52" s="2">
        <v>10</v>
      </c>
      <c r="CB52" s="2"/>
      <c r="CC52" s="2"/>
      <c r="CD52" s="2"/>
      <c r="CE52" s="2">
        <v>0</v>
      </c>
      <c r="CF52" s="2">
        <v>0</v>
      </c>
      <c r="CG52" s="2">
        <v>0</v>
      </c>
      <c r="CH52" s="2"/>
      <c r="CI52" s="2"/>
      <c r="CJ52" s="2"/>
      <c r="CK52" s="2"/>
      <c r="CL52" s="2"/>
      <c r="CM52" s="2">
        <v>0</v>
      </c>
      <c r="CN52" s="2" t="s">
        <v>3</v>
      </c>
      <c r="CO52" s="2">
        <v>0</v>
      </c>
      <c r="CP52" s="2">
        <f t="shared" si="46"/>
        <v>51494.32</v>
      </c>
      <c r="CQ52" s="2">
        <f t="shared" si="47"/>
        <v>2628.2</v>
      </c>
      <c r="CR52" s="2">
        <f t="shared" si="72"/>
        <v>0</v>
      </c>
      <c r="CS52" s="2">
        <f t="shared" si="49"/>
        <v>0</v>
      </c>
      <c r="CT52" s="2">
        <f t="shared" si="50"/>
        <v>0</v>
      </c>
      <c r="CU52" s="2">
        <f t="shared" si="51"/>
        <v>0</v>
      </c>
      <c r="CV52" s="2">
        <f t="shared" si="52"/>
        <v>0</v>
      </c>
      <c r="CW52" s="2">
        <f t="shared" si="53"/>
        <v>0</v>
      </c>
      <c r="CX52" s="2">
        <f t="shared" si="54"/>
        <v>0</v>
      </c>
      <c r="CY52" s="2">
        <f t="shared" si="55"/>
        <v>0</v>
      </c>
      <c r="CZ52" s="2">
        <f t="shared" si="56"/>
        <v>0</v>
      </c>
      <c r="DA52" s="2"/>
      <c r="DB52" s="2"/>
      <c r="DC52" s="2" t="s">
        <v>3</v>
      </c>
      <c r="DD52" s="2" t="s">
        <v>3</v>
      </c>
      <c r="DE52" s="2" t="s">
        <v>3</v>
      </c>
      <c r="DF52" s="2" t="s">
        <v>3</v>
      </c>
      <c r="DG52" s="2" t="s">
        <v>3</v>
      </c>
      <c r="DH52" s="2" t="s">
        <v>3</v>
      </c>
      <c r="DI52" s="2" t="s">
        <v>3</v>
      </c>
      <c r="DJ52" s="2" t="s">
        <v>3</v>
      </c>
      <c r="DK52" s="2" t="s">
        <v>3</v>
      </c>
      <c r="DL52" s="2" t="s">
        <v>3</v>
      </c>
      <c r="DM52" s="2" t="s">
        <v>3</v>
      </c>
      <c r="DN52" s="2">
        <v>0</v>
      </c>
      <c r="DO52" s="2">
        <v>0</v>
      </c>
      <c r="DP52" s="2">
        <v>1</v>
      </c>
      <c r="DQ52" s="2">
        <v>1</v>
      </c>
      <c r="DR52" s="2"/>
      <c r="DS52" s="2"/>
      <c r="DT52" s="2"/>
      <c r="DU52" s="2">
        <v>1009</v>
      </c>
      <c r="DV52" s="2" t="s">
        <v>47</v>
      </c>
      <c r="DW52" s="2" t="s">
        <v>47</v>
      </c>
      <c r="DX52" s="2">
        <v>1000</v>
      </c>
      <c r="DY52" s="2"/>
      <c r="DZ52" s="2"/>
      <c r="EA52" s="2"/>
      <c r="EB52" s="2"/>
      <c r="EC52" s="2"/>
      <c r="ED52" s="2"/>
      <c r="EE52" s="2">
        <v>37523834</v>
      </c>
      <c r="EF52" s="2">
        <v>1</v>
      </c>
      <c r="EG52" s="2" t="s">
        <v>22</v>
      </c>
      <c r="EH52" s="2">
        <v>0</v>
      </c>
      <c r="EI52" s="2" t="s">
        <v>3</v>
      </c>
      <c r="EJ52" s="2">
        <v>4</v>
      </c>
      <c r="EK52" s="2">
        <v>0</v>
      </c>
      <c r="EL52" s="2" t="s">
        <v>23</v>
      </c>
      <c r="EM52" s="2" t="s">
        <v>24</v>
      </c>
      <c r="EN52" s="2"/>
      <c r="EO52" s="2" t="s">
        <v>3</v>
      </c>
      <c r="EP52" s="2"/>
      <c r="EQ52" s="2">
        <v>0</v>
      </c>
      <c r="ER52" s="2">
        <v>2628.2</v>
      </c>
      <c r="ES52" s="2">
        <v>2628.2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>
        <v>0</v>
      </c>
      <c r="FR52" s="2">
        <f t="shared" si="57"/>
        <v>0</v>
      </c>
      <c r="FS52" s="2">
        <v>0</v>
      </c>
      <c r="FT52" s="2"/>
      <c r="FU52" s="2"/>
      <c r="FV52" s="2"/>
      <c r="FW52" s="2"/>
      <c r="FX52" s="2">
        <v>70</v>
      </c>
      <c r="FY52" s="2">
        <v>10</v>
      </c>
      <c r="FZ52" s="2"/>
      <c r="GA52" s="2" t="s">
        <v>3</v>
      </c>
      <c r="GB52" s="2"/>
      <c r="GC52" s="2"/>
      <c r="GD52" s="2">
        <v>0</v>
      </c>
      <c r="GE52" s="2"/>
      <c r="GF52" s="2">
        <v>1680765387</v>
      </c>
      <c r="GG52" s="2">
        <v>2</v>
      </c>
      <c r="GH52" s="2">
        <v>1</v>
      </c>
      <c r="GI52" s="2">
        <v>-2</v>
      </c>
      <c r="GJ52" s="2">
        <v>0</v>
      </c>
      <c r="GK52" s="2">
        <f>ROUND(R52*(R12)/100,2)</f>
        <v>0</v>
      </c>
      <c r="GL52" s="2">
        <f t="shared" si="58"/>
        <v>0</v>
      </c>
      <c r="GM52" s="2">
        <f t="shared" si="73"/>
        <v>51494.32</v>
      </c>
      <c r="GN52" s="2">
        <f t="shared" si="74"/>
        <v>0</v>
      </c>
      <c r="GO52" s="2">
        <f t="shared" si="75"/>
        <v>0</v>
      </c>
      <c r="GP52" s="2">
        <f t="shared" si="76"/>
        <v>51494.32</v>
      </c>
      <c r="GQ52" s="2"/>
      <c r="GR52" s="2">
        <v>0</v>
      </c>
      <c r="GS52" s="2">
        <v>3</v>
      </c>
      <c r="GT52" s="2">
        <v>0</v>
      </c>
      <c r="GU52" s="2" t="s">
        <v>3</v>
      </c>
      <c r="GV52" s="2">
        <f t="shared" si="77"/>
        <v>0</v>
      </c>
      <c r="GW52" s="2">
        <v>1</v>
      </c>
      <c r="GX52" s="2">
        <f t="shared" si="64"/>
        <v>0</v>
      </c>
      <c r="GY52" s="2"/>
      <c r="GZ52" s="2"/>
      <c r="HA52" s="2">
        <v>0</v>
      </c>
      <c r="HB52" s="2">
        <v>0</v>
      </c>
      <c r="HC52" s="2">
        <f t="shared" si="65"/>
        <v>0</v>
      </c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>
        <v>0</v>
      </c>
      <c r="IL52" s="2"/>
      <c r="IM52" s="2"/>
      <c r="IN52" s="2"/>
      <c r="IO52" s="2"/>
      <c r="IP52" s="2"/>
      <c r="IQ52" s="2"/>
      <c r="IR52" s="2"/>
      <c r="IS52" s="2"/>
      <c r="IT52" s="2"/>
      <c r="IU52" s="2"/>
    </row>
    <row r="53" spans="1:255" x14ac:dyDescent="0.2">
      <c r="A53">
        <v>18</v>
      </c>
      <c r="B53">
        <v>1</v>
      </c>
      <c r="C53">
        <v>58</v>
      </c>
      <c r="E53" t="s">
        <v>66</v>
      </c>
      <c r="F53" t="s">
        <v>67</v>
      </c>
      <c r="G53" t="s">
        <v>68</v>
      </c>
      <c r="H53" t="s">
        <v>47</v>
      </c>
      <c r="I53">
        <f>I49*J53</f>
        <v>19.593</v>
      </c>
      <c r="J53">
        <v>9.33</v>
      </c>
      <c r="O53">
        <f t="shared" si="28"/>
        <v>51494.32</v>
      </c>
      <c r="P53">
        <f t="shared" si="29"/>
        <v>51494.32</v>
      </c>
      <c r="Q53">
        <f t="shared" si="30"/>
        <v>0</v>
      </c>
      <c r="R53">
        <f t="shared" si="31"/>
        <v>0</v>
      </c>
      <c r="S53">
        <f t="shared" si="32"/>
        <v>0</v>
      </c>
      <c r="T53">
        <f t="shared" si="33"/>
        <v>0</v>
      </c>
      <c r="U53">
        <f t="shared" si="34"/>
        <v>0</v>
      </c>
      <c r="V53">
        <f t="shared" si="35"/>
        <v>0</v>
      </c>
      <c r="W53">
        <f t="shared" si="36"/>
        <v>0</v>
      </c>
      <c r="X53">
        <f t="shared" si="37"/>
        <v>0</v>
      </c>
      <c r="Y53">
        <f t="shared" si="38"/>
        <v>0</v>
      </c>
      <c r="AA53">
        <v>37920513</v>
      </c>
      <c r="AB53">
        <f t="shared" si="39"/>
        <v>2628.2</v>
      </c>
      <c r="AC53">
        <f t="shared" si="66"/>
        <v>2628.2</v>
      </c>
      <c r="AD53">
        <f t="shared" si="67"/>
        <v>0</v>
      </c>
      <c r="AE53">
        <f t="shared" si="68"/>
        <v>0</v>
      </c>
      <c r="AF53">
        <f t="shared" si="69"/>
        <v>0</v>
      </c>
      <c r="AG53">
        <f t="shared" si="43"/>
        <v>0</v>
      </c>
      <c r="AH53">
        <f t="shared" si="70"/>
        <v>0</v>
      </c>
      <c r="AI53">
        <f t="shared" si="71"/>
        <v>0</v>
      </c>
      <c r="AJ53">
        <f t="shared" si="45"/>
        <v>0</v>
      </c>
      <c r="AK53">
        <v>2628.2</v>
      </c>
      <c r="AL53">
        <v>2628.2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70</v>
      </c>
      <c r="AU53">
        <v>10</v>
      </c>
      <c r="AV53">
        <v>1</v>
      </c>
      <c r="AW53">
        <v>1</v>
      </c>
      <c r="AZ53">
        <v>1</v>
      </c>
      <c r="BA53">
        <v>1</v>
      </c>
      <c r="BB53">
        <v>1</v>
      </c>
      <c r="BC53">
        <v>1</v>
      </c>
      <c r="BD53" t="s">
        <v>3</v>
      </c>
      <c r="BE53" t="s">
        <v>3</v>
      </c>
      <c r="BF53" t="s">
        <v>3</v>
      </c>
      <c r="BG53" t="s">
        <v>3</v>
      </c>
      <c r="BH53">
        <v>3</v>
      </c>
      <c r="BI53">
        <v>4</v>
      </c>
      <c r="BJ53" t="s">
        <v>69</v>
      </c>
      <c r="BM53">
        <v>0</v>
      </c>
      <c r="BN53">
        <v>0</v>
      </c>
      <c r="BO53" t="s">
        <v>3</v>
      </c>
      <c r="BP53">
        <v>0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 t="s">
        <v>3</v>
      </c>
      <c r="BZ53">
        <v>70</v>
      </c>
      <c r="CA53">
        <v>10</v>
      </c>
      <c r="CE53">
        <v>0</v>
      </c>
      <c r="CF53">
        <v>0</v>
      </c>
      <c r="CG53">
        <v>0</v>
      </c>
      <c r="CM53">
        <v>0</v>
      </c>
      <c r="CN53" t="s">
        <v>3</v>
      </c>
      <c r="CO53">
        <v>0</v>
      </c>
      <c r="CP53">
        <f t="shared" si="46"/>
        <v>51494.32</v>
      </c>
      <c r="CQ53">
        <f t="shared" si="47"/>
        <v>2628.2</v>
      </c>
      <c r="CR53">
        <f t="shared" si="72"/>
        <v>0</v>
      </c>
      <c r="CS53">
        <f t="shared" si="49"/>
        <v>0</v>
      </c>
      <c r="CT53">
        <f t="shared" si="50"/>
        <v>0</v>
      </c>
      <c r="CU53">
        <f t="shared" si="51"/>
        <v>0</v>
      </c>
      <c r="CV53">
        <f t="shared" si="52"/>
        <v>0</v>
      </c>
      <c r="CW53">
        <f t="shared" si="53"/>
        <v>0</v>
      </c>
      <c r="CX53">
        <f t="shared" si="54"/>
        <v>0</v>
      </c>
      <c r="CY53">
        <f t="shared" si="55"/>
        <v>0</v>
      </c>
      <c r="CZ53">
        <f t="shared" si="56"/>
        <v>0</v>
      </c>
      <c r="DC53" t="s">
        <v>3</v>
      </c>
      <c r="DD53" t="s">
        <v>3</v>
      </c>
      <c r="DE53" t="s">
        <v>3</v>
      </c>
      <c r="DF53" t="s">
        <v>3</v>
      </c>
      <c r="DG53" t="s">
        <v>3</v>
      </c>
      <c r="DH53" t="s">
        <v>3</v>
      </c>
      <c r="DI53" t="s">
        <v>3</v>
      </c>
      <c r="DJ53" t="s">
        <v>3</v>
      </c>
      <c r="DK53" t="s">
        <v>3</v>
      </c>
      <c r="DL53" t="s">
        <v>3</v>
      </c>
      <c r="DM53" t="s">
        <v>3</v>
      </c>
      <c r="DN53">
        <v>0</v>
      </c>
      <c r="DO53">
        <v>0</v>
      </c>
      <c r="DP53">
        <v>1</v>
      </c>
      <c r="DQ53">
        <v>1</v>
      </c>
      <c r="DU53">
        <v>1009</v>
      </c>
      <c r="DV53" t="s">
        <v>47</v>
      </c>
      <c r="DW53" t="s">
        <v>47</v>
      </c>
      <c r="DX53">
        <v>1000</v>
      </c>
      <c r="EE53">
        <v>37523834</v>
      </c>
      <c r="EF53">
        <v>1</v>
      </c>
      <c r="EG53" t="s">
        <v>22</v>
      </c>
      <c r="EH53">
        <v>0</v>
      </c>
      <c r="EI53" t="s">
        <v>3</v>
      </c>
      <c r="EJ53">
        <v>4</v>
      </c>
      <c r="EK53">
        <v>0</v>
      </c>
      <c r="EL53" t="s">
        <v>23</v>
      </c>
      <c r="EM53" t="s">
        <v>24</v>
      </c>
      <c r="EO53" t="s">
        <v>3</v>
      </c>
      <c r="EQ53">
        <v>0</v>
      </c>
      <c r="ER53">
        <v>2628.2</v>
      </c>
      <c r="ES53">
        <v>2628.2</v>
      </c>
      <c r="ET53">
        <v>0</v>
      </c>
      <c r="EU53">
        <v>0</v>
      </c>
      <c r="EV53">
        <v>0</v>
      </c>
      <c r="EW53">
        <v>0</v>
      </c>
      <c r="EX53">
        <v>0</v>
      </c>
      <c r="FQ53">
        <v>0</v>
      </c>
      <c r="FR53">
        <f t="shared" si="57"/>
        <v>0</v>
      </c>
      <c r="FS53">
        <v>0</v>
      </c>
      <c r="FX53">
        <v>70</v>
      </c>
      <c r="FY53">
        <v>10</v>
      </c>
      <c r="GA53" t="s">
        <v>3</v>
      </c>
      <c r="GD53">
        <v>0</v>
      </c>
      <c r="GF53">
        <v>1680765387</v>
      </c>
      <c r="GG53">
        <v>2</v>
      </c>
      <c r="GH53">
        <v>1</v>
      </c>
      <c r="GI53">
        <v>-2</v>
      </c>
      <c r="GJ53">
        <v>0</v>
      </c>
      <c r="GK53">
        <f>ROUND(R53*(S12)/100,2)</f>
        <v>0</v>
      </c>
      <c r="GL53">
        <f t="shared" si="58"/>
        <v>0</v>
      </c>
      <c r="GM53">
        <f t="shared" si="73"/>
        <v>51494.32</v>
      </c>
      <c r="GN53">
        <f t="shared" si="74"/>
        <v>0</v>
      </c>
      <c r="GO53">
        <f t="shared" si="75"/>
        <v>0</v>
      </c>
      <c r="GP53">
        <f t="shared" si="76"/>
        <v>51494.32</v>
      </c>
      <c r="GR53">
        <v>0</v>
      </c>
      <c r="GS53">
        <v>3</v>
      </c>
      <c r="GT53">
        <v>0</v>
      </c>
      <c r="GU53" t="s">
        <v>3</v>
      </c>
      <c r="GV53">
        <f t="shared" si="77"/>
        <v>0</v>
      </c>
      <c r="GW53">
        <v>1</v>
      </c>
      <c r="GX53">
        <f t="shared" si="64"/>
        <v>0</v>
      </c>
      <c r="HA53">
        <v>0</v>
      </c>
      <c r="HB53">
        <v>0</v>
      </c>
      <c r="HC53">
        <f t="shared" si="65"/>
        <v>0</v>
      </c>
      <c r="IK53">
        <v>0</v>
      </c>
    </row>
    <row r="55" spans="1:255" x14ac:dyDescent="0.2">
      <c r="A55" s="3">
        <v>51</v>
      </c>
      <c r="B55" s="3">
        <f>B28</f>
        <v>1</v>
      </c>
      <c r="C55" s="3">
        <f>A28</f>
        <v>5</v>
      </c>
      <c r="D55" s="3">
        <f>ROW(A28)</f>
        <v>28</v>
      </c>
      <c r="E55" s="3"/>
      <c r="F55" s="3" t="str">
        <f>IF(F28&lt;&gt;"",F28,"")</f>
        <v>Новый подраздел</v>
      </c>
      <c r="G55" s="3" t="str">
        <f>IF(G28&lt;&gt;"",G28,"")</f>
        <v>Устройство АБП</v>
      </c>
      <c r="H55" s="3">
        <v>0</v>
      </c>
      <c r="I55" s="3"/>
      <c r="J55" s="3"/>
      <c r="K55" s="3"/>
      <c r="L55" s="3"/>
      <c r="M55" s="3"/>
      <c r="N55" s="3"/>
      <c r="O55" s="3">
        <f t="shared" ref="O55:T55" si="78">ROUND(AB55,2)</f>
        <v>189166.28</v>
      </c>
      <c r="P55" s="3">
        <f t="shared" si="78"/>
        <v>123861.09</v>
      </c>
      <c r="Q55" s="3">
        <f t="shared" si="78"/>
        <v>54905.22</v>
      </c>
      <c r="R55" s="3">
        <f t="shared" si="78"/>
        <v>29067.19</v>
      </c>
      <c r="S55" s="3">
        <f t="shared" si="78"/>
        <v>10399.969999999999</v>
      </c>
      <c r="T55" s="3">
        <f t="shared" si="78"/>
        <v>0</v>
      </c>
      <c r="U55" s="3">
        <f>AH55</f>
        <v>53.091695999999999</v>
      </c>
      <c r="V55" s="3">
        <f>AI55</f>
        <v>0</v>
      </c>
      <c r="W55" s="3">
        <f>ROUND(AJ55,2)</f>
        <v>0</v>
      </c>
      <c r="X55" s="3">
        <f>ROUND(AK55,2)</f>
        <v>7279.98</v>
      </c>
      <c r="Y55" s="3">
        <f>ROUND(AL55,2)</f>
        <v>1040</v>
      </c>
      <c r="Z55" s="3"/>
      <c r="AA55" s="3"/>
      <c r="AB55" s="3">
        <f>ROUND(SUMIF(AA32:AA53,"=37920512",O32:O53),2)</f>
        <v>189166.28</v>
      </c>
      <c r="AC55" s="3">
        <f>ROUND(SUMIF(AA32:AA53,"=37920512",P32:P53),2)</f>
        <v>123861.09</v>
      </c>
      <c r="AD55" s="3">
        <f>ROUND(SUMIF(AA32:AA53,"=37920512",Q32:Q53),2)</f>
        <v>54905.22</v>
      </c>
      <c r="AE55" s="3">
        <f>ROUND(SUMIF(AA32:AA53,"=37920512",R32:R53),2)</f>
        <v>29067.19</v>
      </c>
      <c r="AF55" s="3">
        <f>ROUND(SUMIF(AA32:AA53,"=37920512",S32:S53),2)</f>
        <v>10399.969999999999</v>
      </c>
      <c r="AG55" s="3">
        <f>ROUND(SUMIF(AA32:AA53,"=37920512",T32:T53),2)</f>
        <v>0</v>
      </c>
      <c r="AH55" s="3">
        <f>SUMIF(AA32:AA53,"=37920512",U32:U53)</f>
        <v>53.091695999999999</v>
      </c>
      <c r="AI55" s="3">
        <f>SUMIF(AA32:AA53,"=37920512",V32:V53)</f>
        <v>0</v>
      </c>
      <c r="AJ55" s="3">
        <f>ROUND(SUMIF(AA32:AA53,"=37920512",W32:W53),2)</f>
        <v>0</v>
      </c>
      <c r="AK55" s="3">
        <f>ROUND(SUMIF(AA32:AA53,"=37920512",X32:X53),2)</f>
        <v>7279.98</v>
      </c>
      <c r="AL55" s="3">
        <f>ROUND(SUMIF(AA32:AA53,"=37920512",Y32:Y53),2)</f>
        <v>1040</v>
      </c>
      <c r="AM55" s="3"/>
      <c r="AN55" s="3"/>
      <c r="AO55" s="3">
        <f t="shared" ref="AO55:BD55" si="79">ROUND(BX55,2)</f>
        <v>0</v>
      </c>
      <c r="AP55" s="3">
        <f t="shared" si="79"/>
        <v>0</v>
      </c>
      <c r="AQ55" s="3">
        <f t="shared" si="79"/>
        <v>0</v>
      </c>
      <c r="AR55" s="3">
        <f t="shared" si="79"/>
        <v>206005.41</v>
      </c>
      <c r="AS55" s="3">
        <f t="shared" si="79"/>
        <v>0</v>
      </c>
      <c r="AT55" s="3">
        <f t="shared" si="79"/>
        <v>0</v>
      </c>
      <c r="AU55" s="3">
        <f t="shared" si="79"/>
        <v>206005.41</v>
      </c>
      <c r="AV55" s="3">
        <f t="shared" si="79"/>
        <v>123861.09</v>
      </c>
      <c r="AW55" s="3">
        <f t="shared" si="79"/>
        <v>123861.09</v>
      </c>
      <c r="AX55" s="3">
        <f t="shared" si="79"/>
        <v>0</v>
      </c>
      <c r="AY55" s="3">
        <f t="shared" si="79"/>
        <v>123861.09</v>
      </c>
      <c r="AZ55" s="3">
        <f t="shared" si="79"/>
        <v>0</v>
      </c>
      <c r="BA55" s="3">
        <f t="shared" si="79"/>
        <v>0</v>
      </c>
      <c r="BB55" s="3">
        <f t="shared" si="79"/>
        <v>0</v>
      </c>
      <c r="BC55" s="3">
        <f t="shared" si="79"/>
        <v>0</v>
      </c>
      <c r="BD55" s="3">
        <f t="shared" si="79"/>
        <v>0</v>
      </c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>
        <f>ROUND(SUMIF(AA32:AA53,"=37920512",FQ32:FQ53),2)</f>
        <v>0</v>
      </c>
      <c r="BY55" s="3">
        <f>ROUND(SUMIF(AA32:AA53,"=37920512",FR32:FR53),2)</f>
        <v>0</v>
      </c>
      <c r="BZ55" s="3">
        <f>ROUND(SUMIF(AA32:AA53,"=37920512",GL32:GL53),2)</f>
        <v>0</v>
      </c>
      <c r="CA55" s="3">
        <f>ROUND(SUMIF(AA32:AA53,"=37920512",GM32:GM53),2)</f>
        <v>206005.41</v>
      </c>
      <c r="CB55" s="3">
        <f>ROUND(SUMIF(AA32:AA53,"=37920512",GN32:GN53),2)</f>
        <v>0</v>
      </c>
      <c r="CC55" s="3">
        <f>ROUND(SUMIF(AA32:AA53,"=37920512",GO32:GO53),2)</f>
        <v>0</v>
      </c>
      <c r="CD55" s="3">
        <f>ROUND(SUMIF(AA32:AA53,"=37920512",GP32:GP53),2)</f>
        <v>206005.41</v>
      </c>
      <c r="CE55" s="3">
        <f>AC55-BX55</f>
        <v>123861.09</v>
      </c>
      <c r="CF55" s="3">
        <f>AC55-BY55</f>
        <v>123861.09</v>
      </c>
      <c r="CG55" s="3">
        <f>BX55-BZ55</f>
        <v>0</v>
      </c>
      <c r="CH55" s="3">
        <f>AC55-BX55-BY55+BZ55</f>
        <v>123861.09</v>
      </c>
      <c r="CI55" s="3">
        <f>BY55-BZ55</f>
        <v>0</v>
      </c>
      <c r="CJ55" s="3">
        <f>ROUND(SUMIF(AA32:AA53,"=37920512",GX32:GX53),2)</f>
        <v>0</v>
      </c>
      <c r="CK55" s="3">
        <f>ROUND(SUMIF(AA32:AA53,"=37920512",GY32:GY53),2)</f>
        <v>0</v>
      </c>
      <c r="CL55" s="3">
        <f>ROUND(SUMIF(AA32:AA53,"=37920512",GZ32:GZ53),2)</f>
        <v>0</v>
      </c>
      <c r="CM55" s="3">
        <f>ROUND(SUMIF(AA32:AA53,"=37920512",HD32:HD53),2)</f>
        <v>0</v>
      </c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4">
        <f t="shared" ref="DG55:DL55" si="80">ROUND(DT55,2)</f>
        <v>189166.28</v>
      </c>
      <c r="DH55" s="4">
        <f t="shared" si="80"/>
        <v>123861.09</v>
      </c>
      <c r="DI55" s="4">
        <f t="shared" si="80"/>
        <v>54905.22</v>
      </c>
      <c r="DJ55" s="4">
        <f t="shared" si="80"/>
        <v>29067.19</v>
      </c>
      <c r="DK55" s="4">
        <f t="shared" si="80"/>
        <v>10399.969999999999</v>
      </c>
      <c r="DL55" s="4">
        <f t="shared" si="80"/>
        <v>0</v>
      </c>
      <c r="DM55" s="4">
        <f>DZ55</f>
        <v>53.091695999999999</v>
      </c>
      <c r="DN55" s="4">
        <f>EA55</f>
        <v>0</v>
      </c>
      <c r="DO55" s="4">
        <f>ROUND(EB55,2)</f>
        <v>0</v>
      </c>
      <c r="DP55" s="4">
        <f>ROUND(EC55,2)</f>
        <v>7279.98</v>
      </c>
      <c r="DQ55" s="4">
        <f>ROUND(ED55,2)</f>
        <v>1040</v>
      </c>
      <c r="DR55" s="4"/>
      <c r="DS55" s="4"/>
      <c r="DT55" s="4">
        <f>ROUND(SUMIF(AA32:AA53,"=37920513",O32:O53),2)</f>
        <v>189166.28</v>
      </c>
      <c r="DU55" s="4">
        <f>ROUND(SUMIF(AA32:AA53,"=37920513",P32:P53),2)</f>
        <v>123861.09</v>
      </c>
      <c r="DV55" s="4">
        <f>ROUND(SUMIF(AA32:AA53,"=37920513",Q32:Q53),2)</f>
        <v>54905.22</v>
      </c>
      <c r="DW55" s="4">
        <f>ROUND(SUMIF(AA32:AA53,"=37920513",R32:R53),2)</f>
        <v>29067.19</v>
      </c>
      <c r="DX55" s="4">
        <f>ROUND(SUMIF(AA32:AA53,"=37920513",S32:S53),2)</f>
        <v>10399.969999999999</v>
      </c>
      <c r="DY55" s="4">
        <f>ROUND(SUMIF(AA32:AA53,"=37920513",T32:T53),2)</f>
        <v>0</v>
      </c>
      <c r="DZ55" s="4">
        <f>SUMIF(AA32:AA53,"=37920513",U32:U53)</f>
        <v>53.091695999999999</v>
      </c>
      <c r="EA55" s="4">
        <f>SUMIF(AA32:AA53,"=37920513",V32:V53)</f>
        <v>0</v>
      </c>
      <c r="EB55" s="4">
        <f>ROUND(SUMIF(AA32:AA53,"=37920513",W32:W53),2)</f>
        <v>0</v>
      </c>
      <c r="EC55" s="4">
        <f>ROUND(SUMIF(AA32:AA53,"=37920513",X32:X53),2)</f>
        <v>7279.98</v>
      </c>
      <c r="ED55" s="4">
        <f>ROUND(SUMIF(AA32:AA53,"=37920513",Y32:Y53),2)</f>
        <v>1040</v>
      </c>
      <c r="EE55" s="4"/>
      <c r="EF55" s="4"/>
      <c r="EG55" s="4">
        <f t="shared" ref="EG55:EV55" si="81">ROUND(FP55,2)</f>
        <v>0</v>
      </c>
      <c r="EH55" s="4">
        <f t="shared" si="81"/>
        <v>0</v>
      </c>
      <c r="EI55" s="4">
        <f t="shared" si="81"/>
        <v>0</v>
      </c>
      <c r="EJ55" s="4">
        <f t="shared" si="81"/>
        <v>206005.41</v>
      </c>
      <c r="EK55" s="4">
        <f t="shared" si="81"/>
        <v>0</v>
      </c>
      <c r="EL55" s="4">
        <f t="shared" si="81"/>
        <v>0</v>
      </c>
      <c r="EM55" s="4">
        <f t="shared" si="81"/>
        <v>206005.41</v>
      </c>
      <c r="EN55" s="4">
        <f t="shared" si="81"/>
        <v>123861.09</v>
      </c>
      <c r="EO55" s="4">
        <f t="shared" si="81"/>
        <v>123861.09</v>
      </c>
      <c r="EP55" s="4">
        <f t="shared" si="81"/>
        <v>0</v>
      </c>
      <c r="EQ55" s="4">
        <f t="shared" si="81"/>
        <v>123861.09</v>
      </c>
      <c r="ER55" s="4">
        <f t="shared" si="81"/>
        <v>0</v>
      </c>
      <c r="ES55" s="4">
        <f t="shared" si="81"/>
        <v>0</v>
      </c>
      <c r="ET55" s="4">
        <f t="shared" si="81"/>
        <v>0</v>
      </c>
      <c r="EU55" s="4">
        <f t="shared" si="81"/>
        <v>0</v>
      </c>
      <c r="EV55" s="4">
        <f t="shared" si="81"/>
        <v>0</v>
      </c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>
        <f>ROUND(SUMIF(AA32:AA53,"=37920513",FQ32:FQ53),2)</f>
        <v>0</v>
      </c>
      <c r="FQ55" s="4">
        <f>ROUND(SUMIF(AA32:AA53,"=37920513",FR32:FR53),2)</f>
        <v>0</v>
      </c>
      <c r="FR55" s="4">
        <f>ROUND(SUMIF(AA32:AA53,"=37920513",GL32:GL53),2)</f>
        <v>0</v>
      </c>
      <c r="FS55" s="4">
        <f>ROUND(SUMIF(AA32:AA53,"=37920513",GM32:GM53),2)</f>
        <v>206005.41</v>
      </c>
      <c r="FT55" s="4">
        <f>ROUND(SUMIF(AA32:AA53,"=37920513",GN32:GN53),2)</f>
        <v>0</v>
      </c>
      <c r="FU55" s="4">
        <f>ROUND(SUMIF(AA32:AA53,"=37920513",GO32:GO53),2)</f>
        <v>0</v>
      </c>
      <c r="FV55" s="4">
        <f>ROUND(SUMIF(AA32:AA53,"=37920513",GP32:GP53),2)</f>
        <v>206005.41</v>
      </c>
      <c r="FW55" s="4">
        <f>DU55-FP55</f>
        <v>123861.09</v>
      </c>
      <c r="FX55" s="4">
        <f>DU55-FQ55</f>
        <v>123861.09</v>
      </c>
      <c r="FY55" s="4">
        <f>FP55-FR55</f>
        <v>0</v>
      </c>
      <c r="FZ55" s="4">
        <f>DU55-FP55-FQ55+FR55</f>
        <v>123861.09</v>
      </c>
      <c r="GA55" s="4">
        <f>FQ55-FR55</f>
        <v>0</v>
      </c>
      <c r="GB55" s="4">
        <f>ROUND(SUMIF(AA32:AA53,"=37920513",GX32:GX53),2)</f>
        <v>0</v>
      </c>
      <c r="GC55" s="4">
        <f>ROUND(SUMIF(AA32:AA53,"=37920513",GY32:GY53),2)</f>
        <v>0</v>
      </c>
      <c r="GD55" s="4">
        <f>ROUND(SUMIF(AA32:AA53,"=37920513",GZ32:GZ53),2)</f>
        <v>0</v>
      </c>
      <c r="GE55" s="4">
        <f>ROUND(SUMIF(AA32:AA53,"=37920513",HD32:HD53),2)</f>
        <v>0</v>
      </c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>
        <v>0</v>
      </c>
    </row>
    <row r="57" spans="1:255" x14ac:dyDescent="0.2">
      <c r="A57" s="5">
        <v>50</v>
      </c>
      <c r="B57" s="5">
        <v>0</v>
      </c>
      <c r="C57" s="5">
        <v>0</v>
      </c>
      <c r="D57" s="5">
        <v>1</v>
      </c>
      <c r="E57" s="5">
        <v>201</v>
      </c>
      <c r="F57" s="5">
        <f>ROUND(Source!O55,O57)</f>
        <v>189166.28</v>
      </c>
      <c r="G57" s="5" t="s">
        <v>70</v>
      </c>
      <c r="H57" s="5" t="s">
        <v>71</v>
      </c>
      <c r="I57" s="5"/>
      <c r="J57" s="5"/>
      <c r="K57" s="5">
        <v>201</v>
      </c>
      <c r="L57" s="5">
        <v>1</v>
      </c>
      <c r="M57" s="5">
        <v>3</v>
      </c>
      <c r="N57" s="5" t="s">
        <v>3</v>
      </c>
      <c r="O57" s="5">
        <v>2</v>
      </c>
      <c r="P57" s="5">
        <f>ROUND(Source!DG55,O57)</f>
        <v>189166.28</v>
      </c>
      <c r="Q57" s="5"/>
      <c r="R57" s="5"/>
      <c r="S57" s="5"/>
      <c r="T57" s="5"/>
      <c r="U57" s="5"/>
      <c r="V57" s="5"/>
      <c r="W57" s="5"/>
    </row>
    <row r="58" spans="1:255" x14ac:dyDescent="0.2">
      <c r="A58" s="5">
        <v>50</v>
      </c>
      <c r="B58" s="5">
        <v>0</v>
      </c>
      <c r="C58" s="5">
        <v>0</v>
      </c>
      <c r="D58" s="5">
        <v>1</v>
      </c>
      <c r="E58" s="5">
        <v>202</v>
      </c>
      <c r="F58" s="5">
        <f>ROUND(Source!P55,O58)</f>
        <v>123861.09</v>
      </c>
      <c r="G58" s="5" t="s">
        <v>72</v>
      </c>
      <c r="H58" s="5" t="s">
        <v>73</v>
      </c>
      <c r="I58" s="5"/>
      <c r="J58" s="5"/>
      <c r="K58" s="5">
        <v>202</v>
      </c>
      <c r="L58" s="5">
        <v>2</v>
      </c>
      <c r="M58" s="5">
        <v>3</v>
      </c>
      <c r="N58" s="5" t="s">
        <v>3</v>
      </c>
      <c r="O58" s="5">
        <v>2</v>
      </c>
      <c r="P58" s="5">
        <f>ROUND(Source!DH55,O58)</f>
        <v>123861.09</v>
      </c>
      <c r="Q58" s="5"/>
      <c r="R58" s="5"/>
      <c r="S58" s="5"/>
      <c r="T58" s="5"/>
      <c r="U58" s="5"/>
      <c r="V58" s="5"/>
      <c r="W58" s="5"/>
    </row>
    <row r="59" spans="1:255" x14ac:dyDescent="0.2">
      <c r="A59" s="5">
        <v>50</v>
      </c>
      <c r="B59" s="5">
        <v>0</v>
      </c>
      <c r="C59" s="5">
        <v>0</v>
      </c>
      <c r="D59" s="5">
        <v>1</v>
      </c>
      <c r="E59" s="5">
        <v>222</v>
      </c>
      <c r="F59" s="5">
        <f>ROUND(Source!AO55,O59)</f>
        <v>0</v>
      </c>
      <c r="G59" s="5" t="s">
        <v>74</v>
      </c>
      <c r="H59" s="5" t="s">
        <v>75</v>
      </c>
      <c r="I59" s="5"/>
      <c r="J59" s="5"/>
      <c r="K59" s="5">
        <v>222</v>
      </c>
      <c r="L59" s="5">
        <v>3</v>
      </c>
      <c r="M59" s="5">
        <v>3</v>
      </c>
      <c r="N59" s="5" t="s">
        <v>3</v>
      </c>
      <c r="O59" s="5">
        <v>2</v>
      </c>
      <c r="P59" s="5">
        <f>ROUND(Source!EG55,O59)</f>
        <v>0</v>
      </c>
      <c r="Q59" s="5"/>
      <c r="R59" s="5"/>
      <c r="S59" s="5"/>
      <c r="T59" s="5"/>
      <c r="U59" s="5"/>
      <c r="V59" s="5"/>
      <c r="W59" s="5"/>
    </row>
    <row r="60" spans="1:255" x14ac:dyDescent="0.2">
      <c r="A60" s="5">
        <v>50</v>
      </c>
      <c r="B60" s="5">
        <v>0</v>
      </c>
      <c r="C60" s="5">
        <v>0</v>
      </c>
      <c r="D60" s="5">
        <v>1</v>
      </c>
      <c r="E60" s="5">
        <v>225</v>
      </c>
      <c r="F60" s="5">
        <f>ROUND(Source!AV55,O60)</f>
        <v>123861.09</v>
      </c>
      <c r="G60" s="5" t="s">
        <v>76</v>
      </c>
      <c r="H60" s="5" t="s">
        <v>77</v>
      </c>
      <c r="I60" s="5"/>
      <c r="J60" s="5"/>
      <c r="K60" s="5">
        <v>225</v>
      </c>
      <c r="L60" s="5">
        <v>4</v>
      </c>
      <c r="M60" s="5">
        <v>3</v>
      </c>
      <c r="N60" s="5" t="s">
        <v>3</v>
      </c>
      <c r="O60" s="5">
        <v>2</v>
      </c>
      <c r="P60" s="5">
        <f>ROUND(Source!EN55,O60)</f>
        <v>123861.09</v>
      </c>
      <c r="Q60" s="5"/>
      <c r="R60" s="5"/>
      <c r="S60" s="5"/>
      <c r="T60" s="5"/>
      <c r="U60" s="5"/>
      <c r="V60" s="5"/>
      <c r="W60" s="5"/>
    </row>
    <row r="61" spans="1:255" x14ac:dyDescent="0.2">
      <c r="A61" s="5">
        <v>50</v>
      </c>
      <c r="B61" s="5">
        <v>0</v>
      </c>
      <c r="C61" s="5">
        <v>0</v>
      </c>
      <c r="D61" s="5">
        <v>1</v>
      </c>
      <c r="E61" s="5">
        <v>226</v>
      </c>
      <c r="F61" s="5">
        <f>ROUND(Source!AW55,O61)</f>
        <v>123861.09</v>
      </c>
      <c r="G61" s="5" t="s">
        <v>78</v>
      </c>
      <c r="H61" s="5" t="s">
        <v>79</v>
      </c>
      <c r="I61" s="5"/>
      <c r="J61" s="5"/>
      <c r="K61" s="5">
        <v>226</v>
      </c>
      <c r="L61" s="5">
        <v>5</v>
      </c>
      <c r="M61" s="5">
        <v>3</v>
      </c>
      <c r="N61" s="5" t="s">
        <v>3</v>
      </c>
      <c r="O61" s="5">
        <v>2</v>
      </c>
      <c r="P61" s="5">
        <f>ROUND(Source!EO55,O61)</f>
        <v>123861.09</v>
      </c>
      <c r="Q61" s="5"/>
      <c r="R61" s="5"/>
      <c r="S61" s="5"/>
      <c r="T61" s="5"/>
      <c r="U61" s="5"/>
      <c r="V61" s="5"/>
      <c r="W61" s="5"/>
    </row>
    <row r="62" spans="1:255" x14ac:dyDescent="0.2">
      <c r="A62" s="5">
        <v>50</v>
      </c>
      <c r="B62" s="5">
        <v>0</v>
      </c>
      <c r="C62" s="5">
        <v>0</v>
      </c>
      <c r="D62" s="5">
        <v>1</v>
      </c>
      <c r="E62" s="5">
        <v>227</v>
      </c>
      <c r="F62" s="5">
        <f>ROUND(Source!AX55,O62)</f>
        <v>0</v>
      </c>
      <c r="G62" s="5" t="s">
        <v>80</v>
      </c>
      <c r="H62" s="5" t="s">
        <v>81</v>
      </c>
      <c r="I62" s="5"/>
      <c r="J62" s="5"/>
      <c r="K62" s="5">
        <v>227</v>
      </c>
      <c r="L62" s="5">
        <v>6</v>
      </c>
      <c r="M62" s="5">
        <v>3</v>
      </c>
      <c r="N62" s="5" t="s">
        <v>3</v>
      </c>
      <c r="O62" s="5">
        <v>2</v>
      </c>
      <c r="P62" s="5">
        <f>ROUND(Source!EP55,O62)</f>
        <v>0</v>
      </c>
      <c r="Q62" s="5"/>
      <c r="R62" s="5"/>
      <c r="S62" s="5"/>
      <c r="T62" s="5"/>
      <c r="U62" s="5"/>
      <c r="V62" s="5"/>
      <c r="W62" s="5"/>
    </row>
    <row r="63" spans="1:255" x14ac:dyDescent="0.2">
      <c r="A63" s="5">
        <v>50</v>
      </c>
      <c r="B63" s="5">
        <v>0</v>
      </c>
      <c r="C63" s="5">
        <v>0</v>
      </c>
      <c r="D63" s="5">
        <v>1</v>
      </c>
      <c r="E63" s="5">
        <v>228</v>
      </c>
      <c r="F63" s="5">
        <f>ROUND(Source!AY55,O63)</f>
        <v>123861.09</v>
      </c>
      <c r="G63" s="5" t="s">
        <v>82</v>
      </c>
      <c r="H63" s="5" t="s">
        <v>83</v>
      </c>
      <c r="I63" s="5"/>
      <c r="J63" s="5"/>
      <c r="K63" s="5">
        <v>228</v>
      </c>
      <c r="L63" s="5">
        <v>7</v>
      </c>
      <c r="M63" s="5">
        <v>3</v>
      </c>
      <c r="N63" s="5" t="s">
        <v>3</v>
      </c>
      <c r="O63" s="5">
        <v>2</v>
      </c>
      <c r="P63" s="5">
        <f>ROUND(Source!EQ55,O63)</f>
        <v>123861.09</v>
      </c>
      <c r="Q63" s="5"/>
      <c r="R63" s="5"/>
      <c r="S63" s="5"/>
      <c r="T63" s="5"/>
      <c r="U63" s="5"/>
      <c r="V63" s="5"/>
      <c r="W63" s="5"/>
    </row>
    <row r="64" spans="1:255" x14ac:dyDescent="0.2">
      <c r="A64" s="5">
        <v>50</v>
      </c>
      <c r="B64" s="5">
        <v>0</v>
      </c>
      <c r="C64" s="5">
        <v>0</v>
      </c>
      <c r="D64" s="5">
        <v>1</v>
      </c>
      <c r="E64" s="5">
        <v>216</v>
      </c>
      <c r="F64" s="5">
        <f>ROUND(Source!AP55,O64)</f>
        <v>0</v>
      </c>
      <c r="G64" s="5" t="s">
        <v>84</v>
      </c>
      <c r="H64" s="5" t="s">
        <v>85</v>
      </c>
      <c r="I64" s="5"/>
      <c r="J64" s="5"/>
      <c r="K64" s="5">
        <v>216</v>
      </c>
      <c r="L64" s="5">
        <v>8</v>
      </c>
      <c r="M64" s="5">
        <v>3</v>
      </c>
      <c r="N64" s="5" t="s">
        <v>3</v>
      </c>
      <c r="O64" s="5">
        <v>2</v>
      </c>
      <c r="P64" s="5">
        <f>ROUND(Source!EH55,O64)</f>
        <v>0</v>
      </c>
      <c r="Q64" s="5"/>
      <c r="R64" s="5"/>
      <c r="S64" s="5"/>
      <c r="T64" s="5"/>
      <c r="U64" s="5"/>
      <c r="V64" s="5"/>
      <c r="W64" s="5"/>
    </row>
    <row r="65" spans="1:23" x14ac:dyDescent="0.2">
      <c r="A65" s="5">
        <v>50</v>
      </c>
      <c r="B65" s="5">
        <v>0</v>
      </c>
      <c r="C65" s="5">
        <v>0</v>
      </c>
      <c r="D65" s="5">
        <v>1</v>
      </c>
      <c r="E65" s="5">
        <v>223</v>
      </c>
      <c r="F65" s="5">
        <f>ROUND(Source!AQ55,O65)</f>
        <v>0</v>
      </c>
      <c r="G65" s="5" t="s">
        <v>86</v>
      </c>
      <c r="H65" s="5" t="s">
        <v>87</v>
      </c>
      <c r="I65" s="5"/>
      <c r="J65" s="5"/>
      <c r="K65" s="5">
        <v>223</v>
      </c>
      <c r="L65" s="5">
        <v>9</v>
      </c>
      <c r="M65" s="5">
        <v>3</v>
      </c>
      <c r="N65" s="5" t="s">
        <v>3</v>
      </c>
      <c r="O65" s="5">
        <v>2</v>
      </c>
      <c r="P65" s="5">
        <f>ROUND(Source!EI55,O65)</f>
        <v>0</v>
      </c>
      <c r="Q65" s="5"/>
      <c r="R65" s="5"/>
      <c r="S65" s="5"/>
      <c r="T65" s="5"/>
      <c r="U65" s="5"/>
      <c r="V65" s="5"/>
      <c r="W65" s="5"/>
    </row>
    <row r="66" spans="1:23" x14ac:dyDescent="0.2">
      <c r="A66" s="5">
        <v>50</v>
      </c>
      <c r="B66" s="5">
        <v>0</v>
      </c>
      <c r="C66" s="5">
        <v>0</v>
      </c>
      <c r="D66" s="5">
        <v>1</v>
      </c>
      <c r="E66" s="5">
        <v>229</v>
      </c>
      <c r="F66" s="5">
        <f>ROUND(Source!AZ55,O66)</f>
        <v>0</v>
      </c>
      <c r="G66" s="5" t="s">
        <v>88</v>
      </c>
      <c r="H66" s="5" t="s">
        <v>89</v>
      </c>
      <c r="I66" s="5"/>
      <c r="J66" s="5"/>
      <c r="K66" s="5">
        <v>229</v>
      </c>
      <c r="L66" s="5">
        <v>10</v>
      </c>
      <c r="M66" s="5">
        <v>3</v>
      </c>
      <c r="N66" s="5" t="s">
        <v>3</v>
      </c>
      <c r="O66" s="5">
        <v>2</v>
      </c>
      <c r="P66" s="5">
        <f>ROUND(Source!ER55,O66)</f>
        <v>0</v>
      </c>
      <c r="Q66" s="5"/>
      <c r="R66" s="5"/>
      <c r="S66" s="5"/>
      <c r="T66" s="5"/>
      <c r="U66" s="5"/>
      <c r="V66" s="5"/>
      <c r="W66" s="5"/>
    </row>
    <row r="67" spans="1:23" x14ac:dyDescent="0.2">
      <c r="A67" s="5">
        <v>50</v>
      </c>
      <c r="B67" s="5">
        <v>0</v>
      </c>
      <c r="C67" s="5">
        <v>0</v>
      </c>
      <c r="D67" s="5">
        <v>1</v>
      </c>
      <c r="E67" s="5">
        <v>203</v>
      </c>
      <c r="F67" s="5">
        <f>ROUND(Source!Q55,O67)</f>
        <v>54905.22</v>
      </c>
      <c r="G67" s="5" t="s">
        <v>90</v>
      </c>
      <c r="H67" s="5" t="s">
        <v>91</v>
      </c>
      <c r="I67" s="5"/>
      <c r="J67" s="5"/>
      <c r="K67" s="5">
        <v>203</v>
      </c>
      <c r="L67" s="5">
        <v>11</v>
      </c>
      <c r="M67" s="5">
        <v>3</v>
      </c>
      <c r="N67" s="5" t="s">
        <v>3</v>
      </c>
      <c r="O67" s="5">
        <v>2</v>
      </c>
      <c r="P67" s="5">
        <f>ROUND(Source!DI55,O67)</f>
        <v>54905.22</v>
      </c>
      <c r="Q67" s="5"/>
      <c r="R67" s="5"/>
      <c r="S67" s="5"/>
      <c r="T67" s="5"/>
      <c r="U67" s="5"/>
      <c r="V67" s="5"/>
      <c r="W67" s="5"/>
    </row>
    <row r="68" spans="1:23" x14ac:dyDescent="0.2">
      <c r="A68" s="5">
        <v>50</v>
      </c>
      <c r="B68" s="5">
        <v>0</v>
      </c>
      <c r="C68" s="5">
        <v>0</v>
      </c>
      <c r="D68" s="5">
        <v>1</v>
      </c>
      <c r="E68" s="5">
        <v>231</v>
      </c>
      <c r="F68" s="5">
        <f>ROUND(Source!BB55,O68)</f>
        <v>0</v>
      </c>
      <c r="G68" s="5" t="s">
        <v>92</v>
      </c>
      <c r="H68" s="5" t="s">
        <v>93</v>
      </c>
      <c r="I68" s="5"/>
      <c r="J68" s="5"/>
      <c r="K68" s="5">
        <v>231</v>
      </c>
      <c r="L68" s="5">
        <v>12</v>
      </c>
      <c r="M68" s="5">
        <v>3</v>
      </c>
      <c r="N68" s="5" t="s">
        <v>3</v>
      </c>
      <c r="O68" s="5">
        <v>2</v>
      </c>
      <c r="P68" s="5">
        <f>ROUND(Source!ET55,O68)</f>
        <v>0</v>
      </c>
      <c r="Q68" s="5"/>
      <c r="R68" s="5"/>
      <c r="S68" s="5"/>
      <c r="T68" s="5"/>
      <c r="U68" s="5"/>
      <c r="V68" s="5"/>
      <c r="W68" s="5"/>
    </row>
    <row r="69" spans="1:23" x14ac:dyDescent="0.2">
      <c r="A69" s="5">
        <v>50</v>
      </c>
      <c r="B69" s="5">
        <v>0</v>
      </c>
      <c r="C69" s="5">
        <v>0</v>
      </c>
      <c r="D69" s="5">
        <v>1</v>
      </c>
      <c r="E69" s="5">
        <v>204</v>
      </c>
      <c r="F69" s="5">
        <f>ROUND(Source!R55,O69)</f>
        <v>29067.19</v>
      </c>
      <c r="G69" s="5" t="s">
        <v>94</v>
      </c>
      <c r="H69" s="5" t="s">
        <v>95</v>
      </c>
      <c r="I69" s="5"/>
      <c r="J69" s="5"/>
      <c r="K69" s="5">
        <v>204</v>
      </c>
      <c r="L69" s="5">
        <v>13</v>
      </c>
      <c r="M69" s="5">
        <v>3</v>
      </c>
      <c r="N69" s="5" t="s">
        <v>3</v>
      </c>
      <c r="O69" s="5">
        <v>2</v>
      </c>
      <c r="P69" s="5">
        <f>ROUND(Source!DJ55,O69)</f>
        <v>29067.19</v>
      </c>
      <c r="Q69" s="5"/>
      <c r="R69" s="5"/>
      <c r="S69" s="5"/>
      <c r="T69" s="5"/>
      <c r="U69" s="5"/>
      <c r="V69" s="5"/>
      <c r="W69" s="5"/>
    </row>
    <row r="70" spans="1:23" x14ac:dyDescent="0.2">
      <c r="A70" s="5">
        <v>50</v>
      </c>
      <c r="B70" s="5">
        <v>0</v>
      </c>
      <c r="C70" s="5">
        <v>0</v>
      </c>
      <c r="D70" s="5">
        <v>1</v>
      </c>
      <c r="E70" s="5">
        <v>205</v>
      </c>
      <c r="F70" s="5">
        <f>ROUND(Source!S55,O70)</f>
        <v>10399.969999999999</v>
      </c>
      <c r="G70" s="5" t="s">
        <v>96</v>
      </c>
      <c r="H70" s="5" t="s">
        <v>97</v>
      </c>
      <c r="I70" s="5"/>
      <c r="J70" s="5"/>
      <c r="K70" s="5">
        <v>205</v>
      </c>
      <c r="L70" s="5">
        <v>14</v>
      </c>
      <c r="M70" s="5">
        <v>3</v>
      </c>
      <c r="N70" s="5" t="s">
        <v>3</v>
      </c>
      <c r="O70" s="5">
        <v>2</v>
      </c>
      <c r="P70" s="5">
        <f>ROUND(Source!DK55,O70)</f>
        <v>10399.969999999999</v>
      </c>
      <c r="Q70" s="5"/>
      <c r="R70" s="5"/>
      <c r="S70" s="5"/>
      <c r="T70" s="5"/>
      <c r="U70" s="5"/>
      <c r="V70" s="5"/>
      <c r="W70" s="5"/>
    </row>
    <row r="71" spans="1:23" x14ac:dyDescent="0.2">
      <c r="A71" s="5">
        <v>50</v>
      </c>
      <c r="B71" s="5">
        <v>0</v>
      </c>
      <c r="C71" s="5">
        <v>0</v>
      </c>
      <c r="D71" s="5">
        <v>1</v>
      </c>
      <c r="E71" s="5">
        <v>232</v>
      </c>
      <c r="F71" s="5">
        <f>ROUND(Source!BC55,O71)</f>
        <v>0</v>
      </c>
      <c r="G71" s="5" t="s">
        <v>98</v>
      </c>
      <c r="H71" s="5" t="s">
        <v>99</v>
      </c>
      <c r="I71" s="5"/>
      <c r="J71" s="5"/>
      <c r="K71" s="5">
        <v>232</v>
      </c>
      <c r="L71" s="5">
        <v>15</v>
      </c>
      <c r="M71" s="5">
        <v>3</v>
      </c>
      <c r="N71" s="5" t="s">
        <v>3</v>
      </c>
      <c r="O71" s="5">
        <v>2</v>
      </c>
      <c r="P71" s="5">
        <f>ROUND(Source!EU55,O71)</f>
        <v>0</v>
      </c>
      <c r="Q71" s="5"/>
      <c r="R71" s="5"/>
      <c r="S71" s="5"/>
      <c r="T71" s="5"/>
      <c r="U71" s="5"/>
      <c r="V71" s="5"/>
      <c r="W71" s="5"/>
    </row>
    <row r="72" spans="1:23" x14ac:dyDescent="0.2">
      <c r="A72" s="5">
        <v>50</v>
      </c>
      <c r="B72" s="5">
        <v>0</v>
      </c>
      <c r="C72" s="5">
        <v>0</v>
      </c>
      <c r="D72" s="5">
        <v>1</v>
      </c>
      <c r="E72" s="5">
        <v>214</v>
      </c>
      <c r="F72" s="5">
        <f>ROUND(Source!AS55,O72)</f>
        <v>0</v>
      </c>
      <c r="G72" s="5" t="s">
        <v>100</v>
      </c>
      <c r="H72" s="5" t="s">
        <v>101</v>
      </c>
      <c r="I72" s="5"/>
      <c r="J72" s="5"/>
      <c r="K72" s="5">
        <v>214</v>
      </c>
      <c r="L72" s="5">
        <v>16</v>
      </c>
      <c r="M72" s="5">
        <v>3</v>
      </c>
      <c r="N72" s="5" t="s">
        <v>3</v>
      </c>
      <c r="O72" s="5">
        <v>2</v>
      </c>
      <c r="P72" s="5">
        <f>ROUND(Source!EK55,O72)</f>
        <v>0</v>
      </c>
      <c r="Q72" s="5"/>
      <c r="R72" s="5"/>
      <c r="S72" s="5"/>
      <c r="T72" s="5"/>
      <c r="U72" s="5"/>
      <c r="V72" s="5"/>
      <c r="W72" s="5"/>
    </row>
    <row r="73" spans="1:23" x14ac:dyDescent="0.2">
      <c r="A73" s="5">
        <v>50</v>
      </c>
      <c r="B73" s="5">
        <v>0</v>
      </c>
      <c r="C73" s="5">
        <v>0</v>
      </c>
      <c r="D73" s="5">
        <v>1</v>
      </c>
      <c r="E73" s="5">
        <v>215</v>
      </c>
      <c r="F73" s="5">
        <f>ROUND(Source!AT55,O73)</f>
        <v>0</v>
      </c>
      <c r="G73" s="5" t="s">
        <v>102</v>
      </c>
      <c r="H73" s="5" t="s">
        <v>103</v>
      </c>
      <c r="I73" s="5"/>
      <c r="J73" s="5"/>
      <c r="K73" s="5">
        <v>215</v>
      </c>
      <c r="L73" s="5">
        <v>17</v>
      </c>
      <c r="M73" s="5">
        <v>3</v>
      </c>
      <c r="N73" s="5" t="s">
        <v>3</v>
      </c>
      <c r="O73" s="5">
        <v>2</v>
      </c>
      <c r="P73" s="5">
        <f>ROUND(Source!EL55,O73)</f>
        <v>0</v>
      </c>
      <c r="Q73" s="5"/>
      <c r="R73" s="5"/>
      <c r="S73" s="5"/>
      <c r="T73" s="5"/>
      <c r="U73" s="5"/>
      <c r="V73" s="5"/>
      <c r="W73" s="5"/>
    </row>
    <row r="74" spans="1:23" x14ac:dyDescent="0.2">
      <c r="A74" s="5">
        <v>50</v>
      </c>
      <c r="B74" s="5">
        <v>0</v>
      </c>
      <c r="C74" s="5">
        <v>0</v>
      </c>
      <c r="D74" s="5">
        <v>1</v>
      </c>
      <c r="E74" s="5">
        <v>217</v>
      </c>
      <c r="F74" s="5">
        <f>ROUND(Source!AU55,O74)</f>
        <v>206005.41</v>
      </c>
      <c r="G74" s="5" t="s">
        <v>104</v>
      </c>
      <c r="H74" s="5" t="s">
        <v>105</v>
      </c>
      <c r="I74" s="5"/>
      <c r="J74" s="5"/>
      <c r="K74" s="5">
        <v>217</v>
      </c>
      <c r="L74" s="5">
        <v>18</v>
      </c>
      <c r="M74" s="5">
        <v>3</v>
      </c>
      <c r="N74" s="5" t="s">
        <v>3</v>
      </c>
      <c r="O74" s="5">
        <v>2</v>
      </c>
      <c r="P74" s="5">
        <f>ROUND(Source!EM55,O74)</f>
        <v>206005.41</v>
      </c>
      <c r="Q74" s="5"/>
      <c r="R74" s="5"/>
      <c r="S74" s="5"/>
      <c r="T74" s="5"/>
      <c r="U74" s="5"/>
      <c r="V74" s="5"/>
      <c r="W74" s="5"/>
    </row>
    <row r="75" spans="1:23" x14ac:dyDescent="0.2">
      <c r="A75" s="5">
        <v>50</v>
      </c>
      <c r="B75" s="5">
        <v>0</v>
      </c>
      <c r="C75" s="5">
        <v>0</v>
      </c>
      <c r="D75" s="5">
        <v>1</v>
      </c>
      <c r="E75" s="5">
        <v>230</v>
      </c>
      <c r="F75" s="5">
        <f>ROUND(Source!BA55,O75)</f>
        <v>0</v>
      </c>
      <c r="G75" s="5" t="s">
        <v>106</v>
      </c>
      <c r="H75" s="5" t="s">
        <v>107</v>
      </c>
      <c r="I75" s="5"/>
      <c r="J75" s="5"/>
      <c r="K75" s="5">
        <v>230</v>
      </c>
      <c r="L75" s="5">
        <v>19</v>
      </c>
      <c r="M75" s="5">
        <v>3</v>
      </c>
      <c r="N75" s="5" t="s">
        <v>3</v>
      </c>
      <c r="O75" s="5">
        <v>2</v>
      </c>
      <c r="P75" s="5">
        <f>ROUND(Source!ES55,O75)</f>
        <v>0</v>
      </c>
      <c r="Q75" s="5"/>
      <c r="R75" s="5"/>
      <c r="S75" s="5"/>
      <c r="T75" s="5"/>
      <c r="U75" s="5"/>
      <c r="V75" s="5"/>
      <c r="W75" s="5"/>
    </row>
    <row r="76" spans="1:23" x14ac:dyDescent="0.2">
      <c r="A76" s="5">
        <v>50</v>
      </c>
      <c r="B76" s="5">
        <v>0</v>
      </c>
      <c r="C76" s="5">
        <v>0</v>
      </c>
      <c r="D76" s="5">
        <v>1</v>
      </c>
      <c r="E76" s="5">
        <v>206</v>
      </c>
      <c r="F76" s="5">
        <f>ROUND(Source!T55,O76)</f>
        <v>0</v>
      </c>
      <c r="G76" s="5" t="s">
        <v>108</v>
      </c>
      <c r="H76" s="5" t="s">
        <v>109</v>
      </c>
      <c r="I76" s="5"/>
      <c r="J76" s="5"/>
      <c r="K76" s="5">
        <v>206</v>
      </c>
      <c r="L76" s="5">
        <v>20</v>
      </c>
      <c r="M76" s="5">
        <v>3</v>
      </c>
      <c r="N76" s="5" t="s">
        <v>3</v>
      </c>
      <c r="O76" s="5">
        <v>2</v>
      </c>
      <c r="P76" s="5">
        <f>ROUND(Source!DL55,O76)</f>
        <v>0</v>
      </c>
      <c r="Q76" s="5"/>
      <c r="R76" s="5"/>
      <c r="S76" s="5"/>
      <c r="T76" s="5"/>
      <c r="U76" s="5"/>
      <c r="V76" s="5"/>
      <c r="W76" s="5"/>
    </row>
    <row r="77" spans="1:23" x14ac:dyDescent="0.2">
      <c r="A77" s="5">
        <v>50</v>
      </c>
      <c r="B77" s="5">
        <v>0</v>
      </c>
      <c r="C77" s="5">
        <v>0</v>
      </c>
      <c r="D77" s="5">
        <v>1</v>
      </c>
      <c r="E77" s="5">
        <v>207</v>
      </c>
      <c r="F77" s="5">
        <f>Source!U55</f>
        <v>53.091695999999999</v>
      </c>
      <c r="G77" s="5" t="s">
        <v>110</v>
      </c>
      <c r="H77" s="5" t="s">
        <v>111</v>
      </c>
      <c r="I77" s="5"/>
      <c r="J77" s="5"/>
      <c r="K77" s="5">
        <v>207</v>
      </c>
      <c r="L77" s="5">
        <v>21</v>
      </c>
      <c r="M77" s="5">
        <v>3</v>
      </c>
      <c r="N77" s="5" t="s">
        <v>3</v>
      </c>
      <c r="O77" s="5">
        <v>-1</v>
      </c>
      <c r="P77" s="5">
        <f>Source!DM55</f>
        <v>53.091695999999999</v>
      </c>
      <c r="Q77" s="5"/>
      <c r="R77" s="5"/>
      <c r="S77" s="5"/>
      <c r="T77" s="5"/>
      <c r="U77" s="5"/>
      <c r="V77" s="5"/>
      <c r="W77" s="5"/>
    </row>
    <row r="78" spans="1:23" x14ac:dyDescent="0.2">
      <c r="A78" s="5">
        <v>50</v>
      </c>
      <c r="B78" s="5">
        <v>0</v>
      </c>
      <c r="C78" s="5">
        <v>0</v>
      </c>
      <c r="D78" s="5">
        <v>1</v>
      </c>
      <c r="E78" s="5">
        <v>208</v>
      </c>
      <c r="F78" s="5">
        <f>Source!V55</f>
        <v>0</v>
      </c>
      <c r="G78" s="5" t="s">
        <v>112</v>
      </c>
      <c r="H78" s="5" t="s">
        <v>113</v>
      </c>
      <c r="I78" s="5"/>
      <c r="J78" s="5"/>
      <c r="K78" s="5">
        <v>208</v>
      </c>
      <c r="L78" s="5">
        <v>22</v>
      </c>
      <c r="M78" s="5">
        <v>3</v>
      </c>
      <c r="N78" s="5" t="s">
        <v>3</v>
      </c>
      <c r="O78" s="5">
        <v>-1</v>
      </c>
      <c r="P78" s="5">
        <f>Source!DN55</f>
        <v>0</v>
      </c>
      <c r="Q78" s="5"/>
      <c r="R78" s="5"/>
      <c r="S78" s="5"/>
      <c r="T78" s="5"/>
      <c r="U78" s="5"/>
      <c r="V78" s="5"/>
      <c r="W78" s="5"/>
    </row>
    <row r="79" spans="1:23" x14ac:dyDescent="0.2">
      <c r="A79" s="5">
        <v>50</v>
      </c>
      <c r="B79" s="5">
        <v>0</v>
      </c>
      <c r="C79" s="5">
        <v>0</v>
      </c>
      <c r="D79" s="5">
        <v>1</v>
      </c>
      <c r="E79" s="5">
        <v>209</v>
      </c>
      <c r="F79" s="5">
        <f>ROUND(Source!W55,O79)</f>
        <v>0</v>
      </c>
      <c r="G79" s="5" t="s">
        <v>114</v>
      </c>
      <c r="H79" s="5" t="s">
        <v>115</v>
      </c>
      <c r="I79" s="5"/>
      <c r="J79" s="5"/>
      <c r="K79" s="5">
        <v>209</v>
      </c>
      <c r="L79" s="5">
        <v>23</v>
      </c>
      <c r="M79" s="5">
        <v>3</v>
      </c>
      <c r="N79" s="5" t="s">
        <v>3</v>
      </c>
      <c r="O79" s="5">
        <v>2</v>
      </c>
      <c r="P79" s="5">
        <f>ROUND(Source!DO55,O79)</f>
        <v>0</v>
      </c>
      <c r="Q79" s="5"/>
      <c r="R79" s="5"/>
      <c r="S79" s="5"/>
      <c r="T79" s="5"/>
      <c r="U79" s="5"/>
      <c r="V79" s="5"/>
      <c r="W79" s="5"/>
    </row>
    <row r="80" spans="1:23" x14ac:dyDescent="0.2">
      <c r="A80" s="5">
        <v>50</v>
      </c>
      <c r="B80" s="5">
        <v>0</v>
      </c>
      <c r="C80" s="5">
        <v>0</v>
      </c>
      <c r="D80" s="5">
        <v>1</v>
      </c>
      <c r="E80" s="5">
        <v>233</v>
      </c>
      <c r="F80" s="5">
        <f>ROUND(Source!BD55,O80)</f>
        <v>0</v>
      </c>
      <c r="G80" s="5" t="s">
        <v>116</v>
      </c>
      <c r="H80" s="5" t="s">
        <v>117</v>
      </c>
      <c r="I80" s="5"/>
      <c r="J80" s="5"/>
      <c r="K80" s="5">
        <v>233</v>
      </c>
      <c r="L80" s="5">
        <v>24</v>
      </c>
      <c r="M80" s="5">
        <v>3</v>
      </c>
      <c r="N80" s="5" t="s">
        <v>3</v>
      </c>
      <c r="O80" s="5">
        <v>2</v>
      </c>
      <c r="P80" s="5">
        <f>ROUND(Source!EV55,O80)</f>
        <v>0</v>
      </c>
      <c r="Q80" s="5"/>
      <c r="R80" s="5"/>
      <c r="S80" s="5"/>
      <c r="T80" s="5"/>
      <c r="U80" s="5"/>
      <c r="V80" s="5"/>
      <c r="W80" s="5"/>
    </row>
    <row r="81" spans="1:255" x14ac:dyDescent="0.2">
      <c r="A81" s="5">
        <v>50</v>
      </c>
      <c r="B81" s="5">
        <v>0</v>
      </c>
      <c r="C81" s="5">
        <v>0</v>
      </c>
      <c r="D81" s="5">
        <v>1</v>
      </c>
      <c r="E81" s="5">
        <v>210</v>
      </c>
      <c r="F81" s="5">
        <f>ROUND(Source!X55,O81)</f>
        <v>7279.98</v>
      </c>
      <c r="G81" s="5" t="s">
        <v>118</v>
      </c>
      <c r="H81" s="5" t="s">
        <v>119</v>
      </c>
      <c r="I81" s="5"/>
      <c r="J81" s="5"/>
      <c r="K81" s="5">
        <v>210</v>
      </c>
      <c r="L81" s="5">
        <v>25</v>
      </c>
      <c r="M81" s="5">
        <v>3</v>
      </c>
      <c r="N81" s="5" t="s">
        <v>3</v>
      </c>
      <c r="O81" s="5">
        <v>2</v>
      </c>
      <c r="P81" s="5">
        <f>ROUND(Source!DP55,O81)</f>
        <v>7279.98</v>
      </c>
      <c r="Q81" s="5"/>
      <c r="R81" s="5"/>
      <c r="S81" s="5"/>
      <c r="T81" s="5"/>
      <c r="U81" s="5"/>
      <c r="V81" s="5"/>
      <c r="W81" s="5"/>
    </row>
    <row r="82" spans="1:255" x14ac:dyDescent="0.2">
      <c r="A82" s="5">
        <v>50</v>
      </c>
      <c r="B82" s="5">
        <v>0</v>
      </c>
      <c r="C82" s="5">
        <v>0</v>
      </c>
      <c r="D82" s="5">
        <v>1</v>
      </c>
      <c r="E82" s="5">
        <v>211</v>
      </c>
      <c r="F82" s="5">
        <f>ROUND(Source!Y55,O82)</f>
        <v>1040</v>
      </c>
      <c r="G82" s="5" t="s">
        <v>120</v>
      </c>
      <c r="H82" s="5" t="s">
        <v>121</v>
      </c>
      <c r="I82" s="5"/>
      <c r="J82" s="5"/>
      <c r="K82" s="5">
        <v>211</v>
      </c>
      <c r="L82" s="5">
        <v>26</v>
      </c>
      <c r="M82" s="5">
        <v>3</v>
      </c>
      <c r="N82" s="5" t="s">
        <v>3</v>
      </c>
      <c r="O82" s="5">
        <v>2</v>
      </c>
      <c r="P82" s="5">
        <f>ROUND(Source!DQ55,O82)</f>
        <v>1040</v>
      </c>
      <c r="Q82" s="5"/>
      <c r="R82" s="5"/>
      <c r="S82" s="5"/>
      <c r="T82" s="5"/>
      <c r="U82" s="5"/>
      <c r="V82" s="5"/>
      <c r="W82" s="5"/>
    </row>
    <row r="83" spans="1:255" x14ac:dyDescent="0.2">
      <c r="A83" s="5">
        <v>50</v>
      </c>
      <c r="B83" s="5">
        <v>0</v>
      </c>
      <c r="C83" s="5">
        <v>0</v>
      </c>
      <c r="D83" s="5">
        <v>1</v>
      </c>
      <c r="E83" s="5">
        <v>224</v>
      </c>
      <c r="F83" s="5">
        <f>ROUND(Source!AR55,O83)</f>
        <v>206005.41</v>
      </c>
      <c r="G83" s="5" t="s">
        <v>122</v>
      </c>
      <c r="H83" s="5" t="s">
        <v>123</v>
      </c>
      <c r="I83" s="5"/>
      <c r="J83" s="5"/>
      <c r="K83" s="5">
        <v>224</v>
      </c>
      <c r="L83" s="5">
        <v>27</v>
      </c>
      <c r="M83" s="5">
        <v>3</v>
      </c>
      <c r="N83" s="5" t="s">
        <v>3</v>
      </c>
      <c r="O83" s="5">
        <v>2</v>
      </c>
      <c r="P83" s="5">
        <f>ROUND(Source!EJ55,O83)</f>
        <v>206005.41</v>
      </c>
      <c r="Q83" s="5"/>
      <c r="R83" s="5"/>
      <c r="S83" s="5"/>
      <c r="T83" s="5"/>
      <c r="U83" s="5"/>
      <c r="V83" s="5"/>
      <c r="W83" s="5"/>
    </row>
    <row r="85" spans="1:255" x14ac:dyDescent="0.2">
      <c r="A85" s="1">
        <v>5</v>
      </c>
      <c r="B85" s="1">
        <v>1</v>
      </c>
      <c r="C85" s="1"/>
      <c r="D85" s="1">
        <f>ROW(A94)</f>
        <v>94</v>
      </c>
      <c r="E85" s="1"/>
      <c r="F85" s="1" t="s">
        <v>15</v>
      </c>
      <c r="G85" s="1" t="s">
        <v>124</v>
      </c>
      <c r="H85" s="1" t="s">
        <v>3</v>
      </c>
      <c r="I85" s="1">
        <v>0</v>
      </c>
      <c r="J85" s="1"/>
      <c r="K85" s="1">
        <v>-1</v>
      </c>
      <c r="L85" s="1"/>
      <c r="M85" s="1"/>
      <c r="N85" s="1"/>
      <c r="O85" s="1"/>
      <c r="P85" s="1"/>
      <c r="Q85" s="1"/>
      <c r="R85" s="1"/>
      <c r="S85" s="1"/>
      <c r="T85" s="1"/>
      <c r="U85" s="1" t="s">
        <v>3</v>
      </c>
      <c r="V85" s="1">
        <v>0</v>
      </c>
      <c r="W85" s="1"/>
      <c r="X85" s="1"/>
      <c r="Y85" s="1"/>
      <c r="Z85" s="1"/>
      <c r="AA85" s="1"/>
      <c r="AB85" s="1" t="s">
        <v>3</v>
      </c>
      <c r="AC85" s="1" t="s">
        <v>3</v>
      </c>
      <c r="AD85" s="1" t="s">
        <v>3</v>
      </c>
      <c r="AE85" s="1" t="s">
        <v>3</v>
      </c>
      <c r="AF85" s="1" t="s">
        <v>3</v>
      </c>
      <c r="AG85" s="1" t="s">
        <v>3</v>
      </c>
      <c r="AH85" s="1"/>
      <c r="AI85" s="1"/>
      <c r="AJ85" s="1"/>
      <c r="AK85" s="1"/>
      <c r="AL85" s="1"/>
      <c r="AM85" s="1"/>
      <c r="AN85" s="1"/>
      <c r="AO85" s="1"/>
      <c r="AP85" s="1" t="s">
        <v>3</v>
      </c>
      <c r="AQ85" s="1" t="s">
        <v>3</v>
      </c>
      <c r="AR85" s="1" t="s">
        <v>3</v>
      </c>
      <c r="AS85" s="1"/>
      <c r="AT85" s="1"/>
      <c r="AU85" s="1"/>
      <c r="AV85" s="1"/>
      <c r="AW85" s="1"/>
      <c r="AX85" s="1"/>
      <c r="AY85" s="1"/>
      <c r="AZ85" s="1" t="s">
        <v>3</v>
      </c>
      <c r="BA85" s="1"/>
      <c r="BB85" s="1" t="s">
        <v>3</v>
      </c>
      <c r="BC85" s="1" t="s">
        <v>3</v>
      </c>
      <c r="BD85" s="1" t="s">
        <v>3</v>
      </c>
      <c r="BE85" s="1" t="s">
        <v>3</v>
      </c>
      <c r="BF85" s="1" t="s">
        <v>3</v>
      </c>
      <c r="BG85" s="1" t="s">
        <v>3</v>
      </c>
      <c r="BH85" s="1" t="s">
        <v>3</v>
      </c>
      <c r="BI85" s="1" t="s">
        <v>3</v>
      </c>
      <c r="BJ85" s="1" t="s">
        <v>3</v>
      </c>
      <c r="BK85" s="1" t="s">
        <v>3</v>
      </c>
      <c r="BL85" s="1" t="s">
        <v>3</v>
      </c>
      <c r="BM85" s="1" t="s">
        <v>3</v>
      </c>
      <c r="BN85" s="1" t="s">
        <v>3</v>
      </c>
      <c r="BO85" s="1" t="s">
        <v>3</v>
      </c>
      <c r="BP85" s="1" t="s">
        <v>3</v>
      </c>
      <c r="BQ85" s="1"/>
      <c r="BR85" s="1"/>
      <c r="BS85" s="1"/>
      <c r="BT85" s="1"/>
      <c r="BU85" s="1"/>
      <c r="BV85" s="1"/>
      <c r="BW85" s="1"/>
      <c r="BX85" s="1">
        <v>0</v>
      </c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>
        <v>0</v>
      </c>
    </row>
    <row r="87" spans="1:255" x14ac:dyDescent="0.2">
      <c r="A87" s="3">
        <v>52</v>
      </c>
      <c r="B87" s="3">
        <f t="shared" ref="B87:G87" si="82">B94</f>
        <v>1</v>
      </c>
      <c r="C87" s="3">
        <f t="shared" si="82"/>
        <v>5</v>
      </c>
      <c r="D87" s="3">
        <f t="shared" si="82"/>
        <v>85</v>
      </c>
      <c r="E87" s="3">
        <f t="shared" si="82"/>
        <v>0</v>
      </c>
      <c r="F87" s="3" t="str">
        <f t="shared" si="82"/>
        <v>Новый подраздел</v>
      </c>
      <c r="G87" s="3" t="str">
        <f t="shared" si="82"/>
        <v>Установка бортового камня дорожного</v>
      </c>
      <c r="H87" s="3"/>
      <c r="I87" s="3"/>
      <c r="J87" s="3"/>
      <c r="K87" s="3"/>
      <c r="L87" s="3"/>
      <c r="M87" s="3"/>
      <c r="N87" s="3"/>
      <c r="O87" s="3">
        <f t="shared" ref="O87:AT87" si="83">O94</f>
        <v>106026.45</v>
      </c>
      <c r="P87" s="3">
        <f t="shared" si="83"/>
        <v>63971.5</v>
      </c>
      <c r="Q87" s="3">
        <f t="shared" si="83"/>
        <v>0</v>
      </c>
      <c r="R87" s="3">
        <f t="shared" si="83"/>
        <v>0</v>
      </c>
      <c r="S87" s="3">
        <f t="shared" si="83"/>
        <v>42054.95</v>
      </c>
      <c r="T87" s="3">
        <f t="shared" si="83"/>
        <v>0</v>
      </c>
      <c r="U87" s="3">
        <f t="shared" si="83"/>
        <v>223.15059999999997</v>
      </c>
      <c r="V87" s="3">
        <f t="shared" si="83"/>
        <v>0</v>
      </c>
      <c r="W87" s="3">
        <f t="shared" si="83"/>
        <v>0</v>
      </c>
      <c r="X87" s="3">
        <f t="shared" si="83"/>
        <v>29438.47</v>
      </c>
      <c r="Y87" s="3">
        <f t="shared" si="83"/>
        <v>4205.5</v>
      </c>
      <c r="Z87" s="3">
        <f t="shared" si="83"/>
        <v>0</v>
      </c>
      <c r="AA87" s="3">
        <f t="shared" si="83"/>
        <v>0</v>
      </c>
      <c r="AB87" s="3">
        <f t="shared" si="83"/>
        <v>106026.45</v>
      </c>
      <c r="AC87" s="3">
        <f t="shared" si="83"/>
        <v>63971.5</v>
      </c>
      <c r="AD87" s="3">
        <f t="shared" si="83"/>
        <v>0</v>
      </c>
      <c r="AE87" s="3">
        <f t="shared" si="83"/>
        <v>0</v>
      </c>
      <c r="AF87" s="3">
        <f t="shared" si="83"/>
        <v>42054.95</v>
      </c>
      <c r="AG87" s="3">
        <f t="shared" si="83"/>
        <v>0</v>
      </c>
      <c r="AH87" s="3">
        <f t="shared" si="83"/>
        <v>223.15059999999997</v>
      </c>
      <c r="AI87" s="3">
        <f t="shared" si="83"/>
        <v>0</v>
      </c>
      <c r="AJ87" s="3">
        <f t="shared" si="83"/>
        <v>0</v>
      </c>
      <c r="AK87" s="3">
        <f t="shared" si="83"/>
        <v>29438.47</v>
      </c>
      <c r="AL87" s="3">
        <f t="shared" si="83"/>
        <v>4205.5</v>
      </c>
      <c r="AM87" s="3">
        <f t="shared" si="83"/>
        <v>0</v>
      </c>
      <c r="AN87" s="3">
        <f t="shared" si="83"/>
        <v>0</v>
      </c>
      <c r="AO87" s="3">
        <f t="shared" si="83"/>
        <v>0</v>
      </c>
      <c r="AP87" s="3">
        <f t="shared" si="83"/>
        <v>0</v>
      </c>
      <c r="AQ87" s="3">
        <f t="shared" si="83"/>
        <v>0</v>
      </c>
      <c r="AR87" s="3">
        <f t="shared" si="83"/>
        <v>139670.42000000001</v>
      </c>
      <c r="AS87" s="3">
        <f t="shared" si="83"/>
        <v>0</v>
      </c>
      <c r="AT87" s="3">
        <f t="shared" si="83"/>
        <v>0</v>
      </c>
      <c r="AU87" s="3">
        <f t="shared" ref="AU87:BZ87" si="84">AU94</f>
        <v>139670.42000000001</v>
      </c>
      <c r="AV87" s="3">
        <f t="shared" si="84"/>
        <v>63971.5</v>
      </c>
      <c r="AW87" s="3">
        <f t="shared" si="84"/>
        <v>63971.5</v>
      </c>
      <c r="AX87" s="3">
        <f t="shared" si="84"/>
        <v>0</v>
      </c>
      <c r="AY87" s="3">
        <f t="shared" si="84"/>
        <v>63971.5</v>
      </c>
      <c r="AZ87" s="3">
        <f t="shared" si="84"/>
        <v>0</v>
      </c>
      <c r="BA87" s="3">
        <f t="shared" si="84"/>
        <v>0</v>
      </c>
      <c r="BB87" s="3">
        <f t="shared" si="84"/>
        <v>0</v>
      </c>
      <c r="BC87" s="3">
        <f t="shared" si="84"/>
        <v>0</v>
      </c>
      <c r="BD87" s="3">
        <f t="shared" si="84"/>
        <v>0</v>
      </c>
      <c r="BE87" s="3">
        <f t="shared" si="84"/>
        <v>0</v>
      </c>
      <c r="BF87" s="3">
        <f t="shared" si="84"/>
        <v>0</v>
      </c>
      <c r="BG87" s="3">
        <f t="shared" si="84"/>
        <v>0</v>
      </c>
      <c r="BH87" s="3">
        <f t="shared" si="84"/>
        <v>0</v>
      </c>
      <c r="BI87" s="3">
        <f t="shared" si="84"/>
        <v>0</v>
      </c>
      <c r="BJ87" s="3">
        <f t="shared" si="84"/>
        <v>0</v>
      </c>
      <c r="BK87" s="3">
        <f t="shared" si="84"/>
        <v>0</v>
      </c>
      <c r="BL87" s="3">
        <f t="shared" si="84"/>
        <v>0</v>
      </c>
      <c r="BM87" s="3">
        <f t="shared" si="84"/>
        <v>0</v>
      </c>
      <c r="BN87" s="3">
        <f t="shared" si="84"/>
        <v>0</v>
      </c>
      <c r="BO87" s="3">
        <f t="shared" si="84"/>
        <v>0</v>
      </c>
      <c r="BP87" s="3">
        <f t="shared" si="84"/>
        <v>0</v>
      </c>
      <c r="BQ87" s="3">
        <f t="shared" si="84"/>
        <v>0</v>
      </c>
      <c r="BR87" s="3">
        <f t="shared" si="84"/>
        <v>0</v>
      </c>
      <c r="BS87" s="3">
        <f t="shared" si="84"/>
        <v>0</v>
      </c>
      <c r="BT87" s="3">
        <f t="shared" si="84"/>
        <v>0</v>
      </c>
      <c r="BU87" s="3">
        <f t="shared" si="84"/>
        <v>0</v>
      </c>
      <c r="BV87" s="3">
        <f t="shared" si="84"/>
        <v>0</v>
      </c>
      <c r="BW87" s="3">
        <f t="shared" si="84"/>
        <v>0</v>
      </c>
      <c r="BX87" s="3">
        <f t="shared" si="84"/>
        <v>0</v>
      </c>
      <c r="BY87" s="3">
        <f t="shared" si="84"/>
        <v>0</v>
      </c>
      <c r="BZ87" s="3">
        <f t="shared" si="84"/>
        <v>0</v>
      </c>
      <c r="CA87" s="3">
        <f t="shared" ref="CA87:DF87" si="85">CA94</f>
        <v>139670.42000000001</v>
      </c>
      <c r="CB87" s="3">
        <f t="shared" si="85"/>
        <v>0</v>
      </c>
      <c r="CC87" s="3">
        <f t="shared" si="85"/>
        <v>0</v>
      </c>
      <c r="CD87" s="3">
        <f t="shared" si="85"/>
        <v>139670.42000000001</v>
      </c>
      <c r="CE87" s="3">
        <f t="shared" si="85"/>
        <v>63971.5</v>
      </c>
      <c r="CF87" s="3">
        <f t="shared" si="85"/>
        <v>63971.5</v>
      </c>
      <c r="CG87" s="3">
        <f t="shared" si="85"/>
        <v>0</v>
      </c>
      <c r="CH87" s="3">
        <f t="shared" si="85"/>
        <v>63971.5</v>
      </c>
      <c r="CI87" s="3">
        <f t="shared" si="85"/>
        <v>0</v>
      </c>
      <c r="CJ87" s="3">
        <f t="shared" si="85"/>
        <v>0</v>
      </c>
      <c r="CK87" s="3">
        <f t="shared" si="85"/>
        <v>0</v>
      </c>
      <c r="CL87" s="3">
        <f t="shared" si="85"/>
        <v>0</v>
      </c>
      <c r="CM87" s="3">
        <f t="shared" si="85"/>
        <v>0</v>
      </c>
      <c r="CN87" s="3">
        <f t="shared" si="85"/>
        <v>0</v>
      </c>
      <c r="CO87" s="3">
        <f t="shared" si="85"/>
        <v>0</v>
      </c>
      <c r="CP87" s="3">
        <f t="shared" si="85"/>
        <v>0</v>
      </c>
      <c r="CQ87" s="3">
        <f t="shared" si="85"/>
        <v>0</v>
      </c>
      <c r="CR87" s="3">
        <f t="shared" si="85"/>
        <v>0</v>
      </c>
      <c r="CS87" s="3">
        <f t="shared" si="85"/>
        <v>0</v>
      </c>
      <c r="CT87" s="3">
        <f t="shared" si="85"/>
        <v>0</v>
      </c>
      <c r="CU87" s="3">
        <f t="shared" si="85"/>
        <v>0</v>
      </c>
      <c r="CV87" s="3">
        <f t="shared" si="85"/>
        <v>0</v>
      </c>
      <c r="CW87" s="3">
        <f t="shared" si="85"/>
        <v>0</v>
      </c>
      <c r="CX87" s="3">
        <f t="shared" si="85"/>
        <v>0</v>
      </c>
      <c r="CY87" s="3">
        <f t="shared" si="85"/>
        <v>0</v>
      </c>
      <c r="CZ87" s="3">
        <f t="shared" si="85"/>
        <v>0</v>
      </c>
      <c r="DA87" s="3">
        <f t="shared" si="85"/>
        <v>0</v>
      </c>
      <c r="DB87" s="3">
        <f t="shared" si="85"/>
        <v>0</v>
      </c>
      <c r="DC87" s="3">
        <f t="shared" si="85"/>
        <v>0</v>
      </c>
      <c r="DD87" s="3">
        <f t="shared" si="85"/>
        <v>0</v>
      </c>
      <c r="DE87" s="3">
        <f t="shared" si="85"/>
        <v>0</v>
      </c>
      <c r="DF87" s="3">
        <f t="shared" si="85"/>
        <v>0</v>
      </c>
      <c r="DG87" s="4">
        <f t="shared" ref="DG87:EL87" si="86">DG94</f>
        <v>106026.45</v>
      </c>
      <c r="DH87" s="4">
        <f t="shared" si="86"/>
        <v>63971.5</v>
      </c>
      <c r="DI87" s="4">
        <f t="shared" si="86"/>
        <v>0</v>
      </c>
      <c r="DJ87" s="4">
        <f t="shared" si="86"/>
        <v>0</v>
      </c>
      <c r="DK87" s="4">
        <f t="shared" si="86"/>
        <v>42054.95</v>
      </c>
      <c r="DL87" s="4">
        <f t="shared" si="86"/>
        <v>0</v>
      </c>
      <c r="DM87" s="4">
        <f t="shared" si="86"/>
        <v>223.15059999999997</v>
      </c>
      <c r="DN87" s="4">
        <f t="shared" si="86"/>
        <v>0</v>
      </c>
      <c r="DO87" s="4">
        <f t="shared" si="86"/>
        <v>0</v>
      </c>
      <c r="DP87" s="4">
        <f t="shared" si="86"/>
        <v>29438.47</v>
      </c>
      <c r="DQ87" s="4">
        <f t="shared" si="86"/>
        <v>4205.5</v>
      </c>
      <c r="DR87" s="4">
        <f t="shared" si="86"/>
        <v>0</v>
      </c>
      <c r="DS87" s="4">
        <f t="shared" si="86"/>
        <v>0</v>
      </c>
      <c r="DT87" s="4">
        <f t="shared" si="86"/>
        <v>106026.45</v>
      </c>
      <c r="DU87" s="4">
        <f t="shared" si="86"/>
        <v>63971.5</v>
      </c>
      <c r="DV87" s="4">
        <f t="shared" si="86"/>
        <v>0</v>
      </c>
      <c r="DW87" s="4">
        <f t="shared" si="86"/>
        <v>0</v>
      </c>
      <c r="DX87" s="4">
        <f t="shared" si="86"/>
        <v>42054.95</v>
      </c>
      <c r="DY87" s="4">
        <f t="shared" si="86"/>
        <v>0</v>
      </c>
      <c r="DZ87" s="4">
        <f t="shared" si="86"/>
        <v>223.15059999999997</v>
      </c>
      <c r="EA87" s="4">
        <f t="shared" si="86"/>
        <v>0</v>
      </c>
      <c r="EB87" s="4">
        <f t="shared" si="86"/>
        <v>0</v>
      </c>
      <c r="EC87" s="4">
        <f t="shared" si="86"/>
        <v>29438.47</v>
      </c>
      <c r="ED87" s="4">
        <f t="shared" si="86"/>
        <v>4205.5</v>
      </c>
      <c r="EE87" s="4">
        <f t="shared" si="86"/>
        <v>0</v>
      </c>
      <c r="EF87" s="4">
        <f t="shared" si="86"/>
        <v>0</v>
      </c>
      <c r="EG87" s="4">
        <f t="shared" si="86"/>
        <v>0</v>
      </c>
      <c r="EH87" s="4">
        <f t="shared" si="86"/>
        <v>0</v>
      </c>
      <c r="EI87" s="4">
        <f t="shared" si="86"/>
        <v>0</v>
      </c>
      <c r="EJ87" s="4">
        <f t="shared" si="86"/>
        <v>139670.42000000001</v>
      </c>
      <c r="EK87" s="4">
        <f t="shared" si="86"/>
        <v>0</v>
      </c>
      <c r="EL87" s="4">
        <f t="shared" si="86"/>
        <v>0</v>
      </c>
      <c r="EM87" s="4">
        <f t="shared" ref="EM87:FR87" si="87">EM94</f>
        <v>139670.42000000001</v>
      </c>
      <c r="EN87" s="4">
        <f t="shared" si="87"/>
        <v>63971.5</v>
      </c>
      <c r="EO87" s="4">
        <f t="shared" si="87"/>
        <v>63971.5</v>
      </c>
      <c r="EP87" s="4">
        <f t="shared" si="87"/>
        <v>0</v>
      </c>
      <c r="EQ87" s="4">
        <f t="shared" si="87"/>
        <v>63971.5</v>
      </c>
      <c r="ER87" s="4">
        <f t="shared" si="87"/>
        <v>0</v>
      </c>
      <c r="ES87" s="4">
        <f t="shared" si="87"/>
        <v>0</v>
      </c>
      <c r="ET87" s="4">
        <f t="shared" si="87"/>
        <v>0</v>
      </c>
      <c r="EU87" s="4">
        <f t="shared" si="87"/>
        <v>0</v>
      </c>
      <c r="EV87" s="4">
        <f t="shared" si="87"/>
        <v>0</v>
      </c>
      <c r="EW87" s="4">
        <f t="shared" si="87"/>
        <v>0</v>
      </c>
      <c r="EX87" s="4">
        <f t="shared" si="87"/>
        <v>0</v>
      </c>
      <c r="EY87" s="4">
        <f t="shared" si="87"/>
        <v>0</v>
      </c>
      <c r="EZ87" s="4">
        <f t="shared" si="87"/>
        <v>0</v>
      </c>
      <c r="FA87" s="4">
        <f t="shared" si="87"/>
        <v>0</v>
      </c>
      <c r="FB87" s="4">
        <f t="shared" si="87"/>
        <v>0</v>
      </c>
      <c r="FC87" s="4">
        <f t="shared" si="87"/>
        <v>0</v>
      </c>
      <c r="FD87" s="4">
        <f t="shared" si="87"/>
        <v>0</v>
      </c>
      <c r="FE87" s="4">
        <f t="shared" si="87"/>
        <v>0</v>
      </c>
      <c r="FF87" s="4">
        <f t="shared" si="87"/>
        <v>0</v>
      </c>
      <c r="FG87" s="4">
        <f t="shared" si="87"/>
        <v>0</v>
      </c>
      <c r="FH87" s="4">
        <f t="shared" si="87"/>
        <v>0</v>
      </c>
      <c r="FI87" s="4">
        <f t="shared" si="87"/>
        <v>0</v>
      </c>
      <c r="FJ87" s="4">
        <f t="shared" si="87"/>
        <v>0</v>
      </c>
      <c r="FK87" s="4">
        <f t="shared" si="87"/>
        <v>0</v>
      </c>
      <c r="FL87" s="4">
        <f t="shared" si="87"/>
        <v>0</v>
      </c>
      <c r="FM87" s="4">
        <f t="shared" si="87"/>
        <v>0</v>
      </c>
      <c r="FN87" s="4">
        <f t="shared" si="87"/>
        <v>0</v>
      </c>
      <c r="FO87" s="4">
        <f t="shared" si="87"/>
        <v>0</v>
      </c>
      <c r="FP87" s="4">
        <f t="shared" si="87"/>
        <v>0</v>
      </c>
      <c r="FQ87" s="4">
        <f t="shared" si="87"/>
        <v>0</v>
      </c>
      <c r="FR87" s="4">
        <f t="shared" si="87"/>
        <v>0</v>
      </c>
      <c r="FS87" s="4">
        <f t="shared" ref="FS87:GX87" si="88">FS94</f>
        <v>139670.42000000001</v>
      </c>
      <c r="FT87" s="4">
        <f t="shared" si="88"/>
        <v>0</v>
      </c>
      <c r="FU87" s="4">
        <f t="shared" si="88"/>
        <v>0</v>
      </c>
      <c r="FV87" s="4">
        <f t="shared" si="88"/>
        <v>139670.42000000001</v>
      </c>
      <c r="FW87" s="4">
        <f t="shared" si="88"/>
        <v>63971.5</v>
      </c>
      <c r="FX87" s="4">
        <f t="shared" si="88"/>
        <v>63971.5</v>
      </c>
      <c r="FY87" s="4">
        <f t="shared" si="88"/>
        <v>0</v>
      </c>
      <c r="FZ87" s="4">
        <f t="shared" si="88"/>
        <v>63971.5</v>
      </c>
      <c r="GA87" s="4">
        <f t="shared" si="88"/>
        <v>0</v>
      </c>
      <c r="GB87" s="4">
        <f t="shared" si="88"/>
        <v>0</v>
      </c>
      <c r="GC87" s="4">
        <f t="shared" si="88"/>
        <v>0</v>
      </c>
      <c r="GD87" s="4">
        <f t="shared" si="88"/>
        <v>0</v>
      </c>
      <c r="GE87" s="4">
        <f t="shared" si="88"/>
        <v>0</v>
      </c>
      <c r="GF87" s="4">
        <f t="shared" si="88"/>
        <v>0</v>
      </c>
      <c r="GG87" s="4">
        <f t="shared" si="88"/>
        <v>0</v>
      </c>
      <c r="GH87" s="4">
        <f t="shared" si="88"/>
        <v>0</v>
      </c>
      <c r="GI87" s="4">
        <f t="shared" si="88"/>
        <v>0</v>
      </c>
      <c r="GJ87" s="4">
        <f t="shared" si="88"/>
        <v>0</v>
      </c>
      <c r="GK87" s="4">
        <f t="shared" si="88"/>
        <v>0</v>
      </c>
      <c r="GL87" s="4">
        <f t="shared" si="88"/>
        <v>0</v>
      </c>
      <c r="GM87" s="4">
        <f t="shared" si="88"/>
        <v>0</v>
      </c>
      <c r="GN87" s="4">
        <f t="shared" si="88"/>
        <v>0</v>
      </c>
      <c r="GO87" s="4">
        <f t="shared" si="88"/>
        <v>0</v>
      </c>
      <c r="GP87" s="4">
        <f t="shared" si="88"/>
        <v>0</v>
      </c>
      <c r="GQ87" s="4">
        <f t="shared" si="88"/>
        <v>0</v>
      </c>
      <c r="GR87" s="4">
        <f t="shared" si="88"/>
        <v>0</v>
      </c>
      <c r="GS87" s="4">
        <f t="shared" si="88"/>
        <v>0</v>
      </c>
      <c r="GT87" s="4">
        <f t="shared" si="88"/>
        <v>0</v>
      </c>
      <c r="GU87" s="4">
        <f t="shared" si="88"/>
        <v>0</v>
      </c>
      <c r="GV87" s="4">
        <f t="shared" si="88"/>
        <v>0</v>
      </c>
      <c r="GW87" s="4">
        <f t="shared" si="88"/>
        <v>0</v>
      </c>
      <c r="GX87" s="4">
        <f t="shared" si="88"/>
        <v>0</v>
      </c>
    </row>
    <row r="89" spans="1:255" x14ac:dyDescent="0.2">
      <c r="A89" s="2">
        <v>17</v>
      </c>
      <c r="B89" s="2">
        <v>1</v>
      </c>
      <c r="C89" s="2">
        <f>ROW(SmtRes!A62)</f>
        <v>62</v>
      </c>
      <c r="D89" s="2">
        <f>ROW(EtalonRes!A60)</f>
        <v>60</v>
      </c>
      <c r="E89" s="2" t="s">
        <v>125</v>
      </c>
      <c r="F89" s="2" t="s">
        <v>126</v>
      </c>
      <c r="G89" s="2" t="s">
        <v>127</v>
      </c>
      <c r="H89" s="2" t="s">
        <v>128</v>
      </c>
      <c r="I89" s="2">
        <f>ROUND(278/100,9)</f>
        <v>2.78</v>
      </c>
      <c r="J89" s="2">
        <v>0</v>
      </c>
      <c r="K89" s="2"/>
      <c r="L89" s="2"/>
      <c r="M89" s="2"/>
      <c r="N89" s="2"/>
      <c r="O89" s="2">
        <f>ROUND(CP89,2)</f>
        <v>184253.9</v>
      </c>
      <c r="P89" s="2">
        <f>ROUND(CQ89*I89,2)</f>
        <v>142198.95000000001</v>
      </c>
      <c r="Q89" s="2">
        <f>ROUND(CR89*I89,2)</f>
        <v>0</v>
      </c>
      <c r="R89" s="2">
        <f>ROUND(CS89*I89,2)</f>
        <v>0</v>
      </c>
      <c r="S89" s="2">
        <f>ROUND(CT89*I89,2)</f>
        <v>42054.95</v>
      </c>
      <c r="T89" s="2">
        <f>ROUND(CU89*I89,2)</f>
        <v>0</v>
      </c>
      <c r="U89" s="2">
        <f>CV89*I89</f>
        <v>223.15059999999997</v>
      </c>
      <c r="V89" s="2">
        <f>CW89*I89</f>
        <v>0</v>
      </c>
      <c r="W89" s="2">
        <f>ROUND(CX89*I89,2)</f>
        <v>0</v>
      </c>
      <c r="X89" s="2">
        <f t="shared" ref="X89:Y92" si="89">ROUND(CY89,2)</f>
        <v>29438.47</v>
      </c>
      <c r="Y89" s="2">
        <f t="shared" si="89"/>
        <v>4205.5</v>
      </c>
      <c r="Z89" s="2"/>
      <c r="AA89" s="2">
        <v>37920512</v>
      </c>
      <c r="AB89" s="2">
        <f>ROUND((AC89+AD89+AF89),6)</f>
        <v>66278.38</v>
      </c>
      <c r="AC89" s="2">
        <f>ROUND((ES89),6)</f>
        <v>51150.7</v>
      </c>
      <c r="AD89" s="2">
        <f>ROUND((((ET89)-(EU89))+AE89),6)</f>
        <v>0</v>
      </c>
      <c r="AE89" s="2">
        <f t="shared" ref="AE89:AF92" si="90">ROUND((EU89),6)</f>
        <v>0</v>
      </c>
      <c r="AF89" s="2">
        <f t="shared" si="90"/>
        <v>15127.68</v>
      </c>
      <c r="AG89" s="2">
        <f>ROUND((AP89),6)</f>
        <v>0</v>
      </c>
      <c r="AH89" s="2">
        <f t="shared" ref="AH89:AI92" si="91">(EW89)</f>
        <v>80.27</v>
      </c>
      <c r="AI89" s="2">
        <f t="shared" si="91"/>
        <v>0</v>
      </c>
      <c r="AJ89" s="2">
        <f>(AS89)</f>
        <v>0</v>
      </c>
      <c r="AK89" s="2">
        <v>66278.38</v>
      </c>
      <c r="AL89" s="2">
        <v>51150.7</v>
      </c>
      <c r="AM89" s="2">
        <v>0</v>
      </c>
      <c r="AN89" s="2">
        <v>0</v>
      </c>
      <c r="AO89" s="2">
        <v>15127.68</v>
      </c>
      <c r="AP89" s="2">
        <v>0</v>
      </c>
      <c r="AQ89" s="2">
        <v>80.27</v>
      </c>
      <c r="AR89" s="2">
        <v>0</v>
      </c>
      <c r="AS89" s="2">
        <v>0</v>
      </c>
      <c r="AT89" s="2">
        <v>70</v>
      </c>
      <c r="AU89" s="2">
        <v>10</v>
      </c>
      <c r="AV89" s="2">
        <v>1</v>
      </c>
      <c r="AW89" s="2">
        <v>1</v>
      </c>
      <c r="AX89" s="2"/>
      <c r="AY89" s="2"/>
      <c r="AZ89" s="2">
        <v>1</v>
      </c>
      <c r="BA89" s="2">
        <v>1</v>
      </c>
      <c r="BB89" s="2">
        <v>1</v>
      </c>
      <c r="BC89" s="2">
        <v>1</v>
      </c>
      <c r="BD89" s="2" t="s">
        <v>3</v>
      </c>
      <c r="BE89" s="2" t="s">
        <v>3</v>
      </c>
      <c r="BF89" s="2" t="s">
        <v>3</v>
      </c>
      <c r="BG89" s="2" t="s">
        <v>3</v>
      </c>
      <c r="BH89" s="2">
        <v>0</v>
      </c>
      <c r="BI89" s="2">
        <v>4</v>
      </c>
      <c r="BJ89" s="2" t="s">
        <v>129</v>
      </c>
      <c r="BK89" s="2"/>
      <c r="BL89" s="2"/>
      <c r="BM89" s="2">
        <v>0</v>
      </c>
      <c r="BN89" s="2">
        <v>0</v>
      </c>
      <c r="BO89" s="2" t="s">
        <v>3</v>
      </c>
      <c r="BP89" s="2">
        <v>0</v>
      </c>
      <c r="BQ89" s="2">
        <v>1</v>
      </c>
      <c r="BR89" s="2">
        <v>0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1</v>
      </c>
      <c r="BY89" s="2" t="s">
        <v>3</v>
      </c>
      <c r="BZ89" s="2">
        <v>70</v>
      </c>
      <c r="CA89" s="2">
        <v>10</v>
      </c>
      <c r="CB89" s="2"/>
      <c r="CC89" s="2"/>
      <c r="CD89" s="2"/>
      <c r="CE89" s="2">
        <v>0</v>
      </c>
      <c r="CF89" s="2">
        <v>0</v>
      </c>
      <c r="CG89" s="2">
        <v>0</v>
      </c>
      <c r="CH89" s="2"/>
      <c r="CI89" s="2"/>
      <c r="CJ89" s="2"/>
      <c r="CK89" s="2"/>
      <c r="CL89" s="2"/>
      <c r="CM89" s="2">
        <v>0</v>
      </c>
      <c r="CN89" s="2" t="s">
        <v>3</v>
      </c>
      <c r="CO89" s="2">
        <v>0</v>
      </c>
      <c r="CP89" s="2">
        <f>(P89+Q89+S89)</f>
        <v>184253.90000000002</v>
      </c>
      <c r="CQ89" s="2">
        <f>(AC89*BC89*AW89)</f>
        <v>51150.7</v>
      </c>
      <c r="CR89" s="2">
        <f>((((ET89)*BB89-(EU89)*BS89)+AE89*BS89)*AV89)</f>
        <v>0</v>
      </c>
      <c r="CS89" s="2">
        <f>(AE89*BS89*AV89)</f>
        <v>0</v>
      </c>
      <c r="CT89" s="2">
        <f>(AF89*BA89*AV89)</f>
        <v>15127.68</v>
      </c>
      <c r="CU89" s="2">
        <f>AG89</f>
        <v>0</v>
      </c>
      <c r="CV89" s="2">
        <f>(AH89*AV89)</f>
        <v>80.27</v>
      </c>
      <c r="CW89" s="2">
        <f t="shared" ref="CW89:CX92" si="92">AI89</f>
        <v>0</v>
      </c>
      <c r="CX89" s="2">
        <f t="shared" si="92"/>
        <v>0</v>
      </c>
      <c r="CY89" s="2">
        <f>((S89*BZ89)/100)</f>
        <v>29438.465</v>
      </c>
      <c r="CZ89" s="2">
        <f>((S89*CA89)/100)</f>
        <v>4205.4949999999999</v>
      </c>
      <c r="DA89" s="2"/>
      <c r="DB89" s="2"/>
      <c r="DC89" s="2" t="s">
        <v>3</v>
      </c>
      <c r="DD89" s="2" t="s">
        <v>3</v>
      </c>
      <c r="DE89" s="2" t="s">
        <v>3</v>
      </c>
      <c r="DF89" s="2" t="s">
        <v>3</v>
      </c>
      <c r="DG89" s="2" t="s">
        <v>3</v>
      </c>
      <c r="DH89" s="2" t="s">
        <v>3</v>
      </c>
      <c r="DI89" s="2" t="s">
        <v>3</v>
      </c>
      <c r="DJ89" s="2" t="s">
        <v>3</v>
      </c>
      <c r="DK89" s="2" t="s">
        <v>3</v>
      </c>
      <c r="DL89" s="2" t="s">
        <v>3</v>
      </c>
      <c r="DM89" s="2" t="s">
        <v>3</v>
      </c>
      <c r="DN89" s="2">
        <v>0</v>
      </c>
      <c r="DO89" s="2">
        <v>0</v>
      </c>
      <c r="DP89" s="2">
        <v>1</v>
      </c>
      <c r="DQ89" s="2">
        <v>1</v>
      </c>
      <c r="DR89" s="2"/>
      <c r="DS89" s="2"/>
      <c r="DT89" s="2"/>
      <c r="DU89" s="2">
        <v>1003</v>
      </c>
      <c r="DV89" s="2" t="s">
        <v>128</v>
      </c>
      <c r="DW89" s="2" t="s">
        <v>128</v>
      </c>
      <c r="DX89" s="2">
        <v>100</v>
      </c>
      <c r="DY89" s="2"/>
      <c r="DZ89" s="2"/>
      <c r="EA89" s="2"/>
      <c r="EB89" s="2"/>
      <c r="EC89" s="2"/>
      <c r="ED89" s="2"/>
      <c r="EE89" s="2">
        <v>37523834</v>
      </c>
      <c r="EF89" s="2">
        <v>1</v>
      </c>
      <c r="EG89" s="2" t="s">
        <v>22</v>
      </c>
      <c r="EH89" s="2">
        <v>0</v>
      </c>
      <c r="EI89" s="2" t="s">
        <v>3</v>
      </c>
      <c r="EJ89" s="2">
        <v>4</v>
      </c>
      <c r="EK89" s="2">
        <v>0</v>
      </c>
      <c r="EL89" s="2" t="s">
        <v>23</v>
      </c>
      <c r="EM89" s="2" t="s">
        <v>24</v>
      </c>
      <c r="EN89" s="2"/>
      <c r="EO89" s="2" t="s">
        <v>3</v>
      </c>
      <c r="EP89" s="2"/>
      <c r="EQ89" s="2">
        <v>0</v>
      </c>
      <c r="ER89" s="2">
        <v>66278.38</v>
      </c>
      <c r="ES89" s="2">
        <v>51150.7</v>
      </c>
      <c r="ET89" s="2">
        <v>0</v>
      </c>
      <c r="EU89" s="2">
        <v>0</v>
      </c>
      <c r="EV89" s="2">
        <v>15127.68</v>
      </c>
      <c r="EW89" s="2">
        <v>80.27</v>
      </c>
      <c r="EX89" s="2">
        <v>0</v>
      </c>
      <c r="EY89" s="2">
        <v>0</v>
      </c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>
        <v>0</v>
      </c>
      <c r="FR89" s="2">
        <f>ROUND(IF(AND(BH89=3,BI89=3),P89,0),2)</f>
        <v>0</v>
      </c>
      <c r="FS89" s="2">
        <v>0</v>
      </c>
      <c r="FT89" s="2"/>
      <c r="FU89" s="2"/>
      <c r="FV89" s="2"/>
      <c r="FW89" s="2"/>
      <c r="FX89" s="2">
        <v>70</v>
      </c>
      <c r="FY89" s="2">
        <v>10</v>
      </c>
      <c r="FZ89" s="2"/>
      <c r="GA89" s="2" t="s">
        <v>3</v>
      </c>
      <c r="GB89" s="2"/>
      <c r="GC89" s="2"/>
      <c r="GD89" s="2">
        <v>0</v>
      </c>
      <c r="GE89" s="2"/>
      <c r="GF89" s="2">
        <v>1662705162</v>
      </c>
      <c r="GG89" s="2">
        <v>2</v>
      </c>
      <c r="GH89" s="2">
        <v>1</v>
      </c>
      <c r="GI89" s="2">
        <v>-2</v>
      </c>
      <c r="GJ89" s="2">
        <v>0</v>
      </c>
      <c r="GK89" s="2">
        <f>ROUND(R89*(R12)/100,2)</f>
        <v>0</v>
      </c>
      <c r="GL89" s="2">
        <f>ROUND(IF(AND(BH89=3,BI89=3,FS89&lt;&gt;0),P89,0),2)</f>
        <v>0</v>
      </c>
      <c r="GM89" s="2">
        <f>ROUND(O89+X89+Y89+GK89,2)+GX89</f>
        <v>217897.87</v>
      </c>
      <c r="GN89" s="2">
        <f>IF(OR(BI89=0,BI89=1),ROUND(O89+X89+Y89+GK89,2),0)</f>
        <v>0</v>
      </c>
      <c r="GO89" s="2">
        <f>IF(BI89=2,ROUND(O89+X89+Y89+GK89,2),0)</f>
        <v>0</v>
      </c>
      <c r="GP89" s="2">
        <f>IF(BI89=4,ROUND(O89+X89+Y89+GK89,2)+GX89,0)</f>
        <v>217897.87</v>
      </c>
      <c r="GQ89" s="2"/>
      <c r="GR89" s="2">
        <v>0</v>
      </c>
      <c r="GS89" s="2">
        <v>3</v>
      </c>
      <c r="GT89" s="2">
        <v>0</v>
      </c>
      <c r="GU89" s="2" t="s">
        <v>3</v>
      </c>
      <c r="GV89" s="2">
        <f>ROUND((GT89),6)</f>
        <v>0</v>
      </c>
      <c r="GW89" s="2">
        <v>1</v>
      </c>
      <c r="GX89" s="2">
        <f>ROUND(HC89*I89,2)</f>
        <v>0</v>
      </c>
      <c r="GY89" s="2"/>
      <c r="GZ89" s="2"/>
      <c r="HA89" s="2">
        <v>0</v>
      </c>
      <c r="HB89" s="2">
        <v>0</v>
      </c>
      <c r="HC89" s="2">
        <f>GV89*GW89</f>
        <v>0</v>
      </c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>
        <v>0</v>
      </c>
      <c r="IL89" s="2"/>
      <c r="IM89" s="2"/>
      <c r="IN89" s="2"/>
      <c r="IO89" s="2"/>
      <c r="IP89" s="2"/>
      <c r="IQ89" s="2"/>
      <c r="IR89" s="2"/>
      <c r="IS89" s="2"/>
      <c r="IT89" s="2"/>
      <c r="IU89" s="2"/>
    </row>
    <row r="90" spans="1:255" x14ac:dyDescent="0.2">
      <c r="A90">
        <v>17</v>
      </c>
      <c r="B90">
        <v>1</v>
      </c>
      <c r="C90">
        <f>ROW(SmtRes!A66)</f>
        <v>66</v>
      </c>
      <c r="D90">
        <f>ROW(EtalonRes!A64)</f>
        <v>64</v>
      </c>
      <c r="E90" t="s">
        <v>125</v>
      </c>
      <c r="F90" t="s">
        <v>126</v>
      </c>
      <c r="G90" t="s">
        <v>127</v>
      </c>
      <c r="H90" t="s">
        <v>128</v>
      </c>
      <c r="I90">
        <f>ROUND(278/100,9)</f>
        <v>2.78</v>
      </c>
      <c r="J90">
        <v>0</v>
      </c>
      <c r="O90">
        <f>ROUND(CP90,2)</f>
        <v>184253.9</v>
      </c>
      <c r="P90">
        <f>ROUND(CQ90*I90,2)</f>
        <v>142198.95000000001</v>
      </c>
      <c r="Q90">
        <f>ROUND(CR90*I90,2)</f>
        <v>0</v>
      </c>
      <c r="R90">
        <f>ROUND(CS90*I90,2)</f>
        <v>0</v>
      </c>
      <c r="S90">
        <f>ROUND(CT90*I90,2)</f>
        <v>42054.95</v>
      </c>
      <c r="T90">
        <f>ROUND(CU90*I90,2)</f>
        <v>0</v>
      </c>
      <c r="U90">
        <f>CV90*I90</f>
        <v>223.15059999999997</v>
      </c>
      <c r="V90">
        <f>CW90*I90</f>
        <v>0</v>
      </c>
      <c r="W90">
        <f>ROUND(CX90*I90,2)</f>
        <v>0</v>
      </c>
      <c r="X90">
        <f t="shared" si="89"/>
        <v>29438.47</v>
      </c>
      <c r="Y90">
        <f t="shared" si="89"/>
        <v>4205.5</v>
      </c>
      <c r="AA90">
        <v>37920513</v>
      </c>
      <c r="AB90">
        <f>ROUND((AC90+AD90+AF90),6)</f>
        <v>66278.38</v>
      </c>
      <c r="AC90">
        <f>ROUND((ES90),6)</f>
        <v>51150.7</v>
      </c>
      <c r="AD90">
        <f>ROUND((((ET90)-(EU90))+AE90),6)</f>
        <v>0</v>
      </c>
      <c r="AE90">
        <f t="shared" si="90"/>
        <v>0</v>
      </c>
      <c r="AF90">
        <f t="shared" si="90"/>
        <v>15127.68</v>
      </c>
      <c r="AG90">
        <f>ROUND((AP90),6)</f>
        <v>0</v>
      </c>
      <c r="AH90">
        <f t="shared" si="91"/>
        <v>80.27</v>
      </c>
      <c r="AI90">
        <f t="shared" si="91"/>
        <v>0</v>
      </c>
      <c r="AJ90">
        <f>(AS90)</f>
        <v>0</v>
      </c>
      <c r="AK90">
        <v>66278.38</v>
      </c>
      <c r="AL90">
        <v>51150.7</v>
      </c>
      <c r="AM90">
        <v>0</v>
      </c>
      <c r="AN90">
        <v>0</v>
      </c>
      <c r="AO90">
        <v>15127.68</v>
      </c>
      <c r="AP90">
        <v>0</v>
      </c>
      <c r="AQ90">
        <v>80.27</v>
      </c>
      <c r="AR90">
        <v>0</v>
      </c>
      <c r="AS90">
        <v>0</v>
      </c>
      <c r="AT90">
        <v>70</v>
      </c>
      <c r="AU90">
        <v>10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1</v>
      </c>
      <c r="BD90" t="s">
        <v>3</v>
      </c>
      <c r="BE90" t="s">
        <v>3</v>
      </c>
      <c r="BF90" t="s">
        <v>3</v>
      </c>
      <c r="BG90" t="s">
        <v>3</v>
      </c>
      <c r="BH90">
        <v>0</v>
      </c>
      <c r="BI90">
        <v>4</v>
      </c>
      <c r="BJ90" t="s">
        <v>129</v>
      </c>
      <c r="BM90">
        <v>0</v>
      </c>
      <c r="BN90">
        <v>0</v>
      </c>
      <c r="BO90" t="s">
        <v>3</v>
      </c>
      <c r="BP90">
        <v>0</v>
      </c>
      <c r="BQ90">
        <v>1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 t="s">
        <v>3</v>
      </c>
      <c r="BZ90">
        <v>70</v>
      </c>
      <c r="CA90">
        <v>10</v>
      </c>
      <c r="CE90">
        <v>0</v>
      </c>
      <c r="CF90">
        <v>0</v>
      </c>
      <c r="CG90">
        <v>0</v>
      </c>
      <c r="CM90">
        <v>0</v>
      </c>
      <c r="CN90" t="s">
        <v>3</v>
      </c>
      <c r="CO90">
        <v>0</v>
      </c>
      <c r="CP90">
        <f>(P90+Q90+S90)</f>
        <v>184253.90000000002</v>
      </c>
      <c r="CQ90">
        <f>(AC90*BC90*AW90)</f>
        <v>51150.7</v>
      </c>
      <c r="CR90">
        <f>((((ET90)*BB90-(EU90)*BS90)+AE90*BS90)*AV90)</f>
        <v>0</v>
      </c>
      <c r="CS90">
        <f>(AE90*BS90*AV90)</f>
        <v>0</v>
      </c>
      <c r="CT90">
        <f>(AF90*BA90*AV90)</f>
        <v>15127.68</v>
      </c>
      <c r="CU90">
        <f>AG90</f>
        <v>0</v>
      </c>
      <c r="CV90">
        <f>(AH90*AV90)</f>
        <v>80.27</v>
      </c>
      <c r="CW90">
        <f t="shared" si="92"/>
        <v>0</v>
      </c>
      <c r="CX90">
        <f t="shared" si="92"/>
        <v>0</v>
      </c>
      <c r="CY90">
        <f>((S90*BZ90)/100)</f>
        <v>29438.465</v>
      </c>
      <c r="CZ90">
        <f>((S90*CA90)/100)</f>
        <v>4205.4949999999999</v>
      </c>
      <c r="DC90" t="s">
        <v>3</v>
      </c>
      <c r="DD90" t="s">
        <v>3</v>
      </c>
      <c r="DE90" t="s">
        <v>3</v>
      </c>
      <c r="DF90" t="s">
        <v>3</v>
      </c>
      <c r="DG90" t="s">
        <v>3</v>
      </c>
      <c r="DH90" t="s">
        <v>3</v>
      </c>
      <c r="DI90" t="s">
        <v>3</v>
      </c>
      <c r="DJ90" t="s">
        <v>3</v>
      </c>
      <c r="DK90" t="s">
        <v>3</v>
      </c>
      <c r="DL90" t="s">
        <v>3</v>
      </c>
      <c r="DM90" t="s">
        <v>3</v>
      </c>
      <c r="DN90">
        <v>0</v>
      </c>
      <c r="DO90">
        <v>0</v>
      </c>
      <c r="DP90">
        <v>1</v>
      </c>
      <c r="DQ90">
        <v>1</v>
      </c>
      <c r="DU90">
        <v>1003</v>
      </c>
      <c r="DV90" t="s">
        <v>128</v>
      </c>
      <c r="DW90" t="s">
        <v>128</v>
      </c>
      <c r="DX90">
        <v>100</v>
      </c>
      <c r="EE90">
        <v>37523834</v>
      </c>
      <c r="EF90">
        <v>1</v>
      </c>
      <c r="EG90" t="s">
        <v>22</v>
      </c>
      <c r="EH90">
        <v>0</v>
      </c>
      <c r="EI90" t="s">
        <v>3</v>
      </c>
      <c r="EJ90">
        <v>4</v>
      </c>
      <c r="EK90">
        <v>0</v>
      </c>
      <c r="EL90" t="s">
        <v>23</v>
      </c>
      <c r="EM90" t="s">
        <v>24</v>
      </c>
      <c r="EO90" t="s">
        <v>3</v>
      </c>
      <c r="EQ90">
        <v>0</v>
      </c>
      <c r="ER90">
        <v>66278.38</v>
      </c>
      <c r="ES90">
        <v>51150.7</v>
      </c>
      <c r="ET90">
        <v>0</v>
      </c>
      <c r="EU90">
        <v>0</v>
      </c>
      <c r="EV90">
        <v>15127.68</v>
      </c>
      <c r="EW90">
        <v>80.27</v>
      </c>
      <c r="EX90">
        <v>0</v>
      </c>
      <c r="EY90">
        <v>0</v>
      </c>
      <c r="FQ90">
        <v>0</v>
      </c>
      <c r="FR90">
        <f>ROUND(IF(AND(BH90=3,BI90=3),P90,0),2)</f>
        <v>0</v>
      </c>
      <c r="FS90">
        <v>0</v>
      </c>
      <c r="FX90">
        <v>70</v>
      </c>
      <c r="FY90">
        <v>10</v>
      </c>
      <c r="GA90" t="s">
        <v>3</v>
      </c>
      <c r="GD90">
        <v>0</v>
      </c>
      <c r="GF90">
        <v>1662705162</v>
      </c>
      <c r="GG90">
        <v>2</v>
      </c>
      <c r="GH90">
        <v>1</v>
      </c>
      <c r="GI90">
        <v>-2</v>
      </c>
      <c r="GJ90">
        <v>0</v>
      </c>
      <c r="GK90">
        <f>ROUND(R90*(S12)/100,2)</f>
        <v>0</v>
      </c>
      <c r="GL90">
        <f>ROUND(IF(AND(BH90=3,BI90=3,FS90&lt;&gt;0),P90,0),2)</f>
        <v>0</v>
      </c>
      <c r="GM90">
        <f>ROUND(O90+X90+Y90+GK90,2)+GX90</f>
        <v>217897.87</v>
      </c>
      <c r="GN90">
        <f>IF(OR(BI90=0,BI90=1),ROUND(O90+X90+Y90+GK90,2),0)</f>
        <v>0</v>
      </c>
      <c r="GO90">
        <f>IF(BI90=2,ROUND(O90+X90+Y90+GK90,2),0)</f>
        <v>0</v>
      </c>
      <c r="GP90">
        <f>IF(BI90=4,ROUND(O90+X90+Y90+GK90,2)+GX90,0)</f>
        <v>217897.87</v>
      </c>
      <c r="GR90">
        <v>0</v>
      </c>
      <c r="GS90">
        <v>3</v>
      </c>
      <c r="GT90">
        <v>0</v>
      </c>
      <c r="GU90" t="s">
        <v>3</v>
      </c>
      <c r="GV90">
        <f>ROUND((GT90),6)</f>
        <v>0</v>
      </c>
      <c r="GW90">
        <v>1</v>
      </c>
      <c r="GX90">
        <f>ROUND(HC90*I90,2)</f>
        <v>0</v>
      </c>
      <c r="HA90">
        <v>0</v>
      </c>
      <c r="HB90">
        <v>0</v>
      </c>
      <c r="HC90">
        <f>GV90*GW90</f>
        <v>0</v>
      </c>
      <c r="IK90">
        <v>0</v>
      </c>
    </row>
    <row r="91" spans="1:255" x14ac:dyDescent="0.2">
      <c r="A91" s="2">
        <v>18</v>
      </c>
      <c r="B91" s="2">
        <v>1</v>
      </c>
      <c r="C91" s="2">
        <v>62</v>
      </c>
      <c r="D91" s="2"/>
      <c r="E91" s="2" t="s">
        <v>130</v>
      </c>
      <c r="F91" s="2" t="s">
        <v>131</v>
      </c>
      <c r="G91" s="2" t="s">
        <v>132</v>
      </c>
      <c r="H91" s="2" t="s">
        <v>36</v>
      </c>
      <c r="I91" s="2">
        <f>I89*J91</f>
        <v>-11.954000000000001</v>
      </c>
      <c r="J91" s="2">
        <v>-4.3000000000000007</v>
      </c>
      <c r="K91" s="2"/>
      <c r="L91" s="2"/>
      <c r="M91" s="2"/>
      <c r="N91" s="2"/>
      <c r="O91" s="2">
        <f>ROUND(CP91,2)</f>
        <v>-78227.45</v>
      </c>
      <c r="P91" s="2">
        <f>ROUND(CQ91*I91,2)</f>
        <v>-78227.45</v>
      </c>
      <c r="Q91" s="2">
        <f>ROUND(CR91*I91,2)</f>
        <v>0</v>
      </c>
      <c r="R91" s="2">
        <f>ROUND(CS91*I91,2)</f>
        <v>0</v>
      </c>
      <c r="S91" s="2">
        <f>ROUND(CT91*I91,2)</f>
        <v>0</v>
      </c>
      <c r="T91" s="2">
        <f>ROUND(CU91*I91,2)</f>
        <v>0</v>
      </c>
      <c r="U91" s="2">
        <f>CV91*I91</f>
        <v>0</v>
      </c>
      <c r="V91" s="2">
        <f>CW91*I91</f>
        <v>0</v>
      </c>
      <c r="W91" s="2">
        <f>ROUND(CX91*I91,2)</f>
        <v>0</v>
      </c>
      <c r="X91" s="2">
        <f t="shared" si="89"/>
        <v>0</v>
      </c>
      <c r="Y91" s="2">
        <f t="shared" si="89"/>
        <v>0</v>
      </c>
      <c r="Z91" s="2"/>
      <c r="AA91" s="2">
        <v>37920512</v>
      </c>
      <c r="AB91" s="2">
        <f>ROUND((AC91+AD91+AF91),6)</f>
        <v>6544.04</v>
      </c>
      <c r="AC91" s="2">
        <f>ROUND((ES91),6)</f>
        <v>6544.04</v>
      </c>
      <c r="AD91" s="2">
        <f>ROUND((((ET91)-(EU91))+AE91),6)</f>
        <v>0</v>
      </c>
      <c r="AE91" s="2">
        <f t="shared" si="90"/>
        <v>0</v>
      </c>
      <c r="AF91" s="2">
        <f t="shared" si="90"/>
        <v>0</v>
      </c>
      <c r="AG91" s="2">
        <f>ROUND((AP91),6)</f>
        <v>0</v>
      </c>
      <c r="AH91" s="2">
        <f t="shared" si="91"/>
        <v>0</v>
      </c>
      <c r="AI91" s="2">
        <f t="shared" si="91"/>
        <v>0</v>
      </c>
      <c r="AJ91" s="2">
        <f>(AS91)</f>
        <v>0</v>
      </c>
      <c r="AK91" s="2">
        <v>6544.04</v>
      </c>
      <c r="AL91" s="2">
        <v>6544.04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70</v>
      </c>
      <c r="AU91" s="2">
        <v>10</v>
      </c>
      <c r="AV91" s="2">
        <v>1</v>
      </c>
      <c r="AW91" s="2">
        <v>1</v>
      </c>
      <c r="AX91" s="2"/>
      <c r="AY91" s="2"/>
      <c r="AZ91" s="2">
        <v>1</v>
      </c>
      <c r="BA91" s="2">
        <v>1</v>
      </c>
      <c r="BB91" s="2">
        <v>1</v>
      </c>
      <c r="BC91" s="2">
        <v>1</v>
      </c>
      <c r="BD91" s="2" t="s">
        <v>3</v>
      </c>
      <c r="BE91" s="2" t="s">
        <v>3</v>
      </c>
      <c r="BF91" s="2" t="s">
        <v>3</v>
      </c>
      <c r="BG91" s="2" t="s">
        <v>3</v>
      </c>
      <c r="BH91" s="2">
        <v>3</v>
      </c>
      <c r="BI91" s="2">
        <v>4</v>
      </c>
      <c r="BJ91" s="2" t="s">
        <v>133</v>
      </c>
      <c r="BK91" s="2"/>
      <c r="BL91" s="2"/>
      <c r="BM91" s="2">
        <v>0</v>
      </c>
      <c r="BN91" s="2">
        <v>0</v>
      </c>
      <c r="BO91" s="2" t="s">
        <v>3</v>
      </c>
      <c r="BP91" s="2">
        <v>0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 t="s">
        <v>3</v>
      </c>
      <c r="BZ91" s="2">
        <v>70</v>
      </c>
      <c r="CA91" s="2">
        <v>10</v>
      </c>
      <c r="CB91" s="2"/>
      <c r="CC91" s="2"/>
      <c r="CD91" s="2"/>
      <c r="CE91" s="2">
        <v>0</v>
      </c>
      <c r="CF91" s="2">
        <v>0</v>
      </c>
      <c r="CG91" s="2">
        <v>0</v>
      </c>
      <c r="CH91" s="2"/>
      <c r="CI91" s="2"/>
      <c r="CJ91" s="2"/>
      <c r="CK91" s="2"/>
      <c r="CL91" s="2"/>
      <c r="CM91" s="2">
        <v>0</v>
      </c>
      <c r="CN91" s="2" t="s">
        <v>3</v>
      </c>
      <c r="CO91" s="2">
        <v>0</v>
      </c>
      <c r="CP91" s="2">
        <f>(P91+Q91+S91)</f>
        <v>-78227.45</v>
      </c>
      <c r="CQ91" s="2">
        <f>(AC91*BC91*AW91)</f>
        <v>6544.04</v>
      </c>
      <c r="CR91" s="2">
        <f>((((ET91)*BB91-(EU91)*BS91)+AE91*BS91)*AV91)</f>
        <v>0</v>
      </c>
      <c r="CS91" s="2">
        <f>(AE91*BS91*AV91)</f>
        <v>0</v>
      </c>
      <c r="CT91" s="2">
        <f>(AF91*BA91*AV91)</f>
        <v>0</v>
      </c>
      <c r="CU91" s="2">
        <f>AG91</f>
        <v>0</v>
      </c>
      <c r="CV91" s="2">
        <f>(AH91*AV91)</f>
        <v>0</v>
      </c>
      <c r="CW91" s="2">
        <f t="shared" si="92"/>
        <v>0</v>
      </c>
      <c r="CX91" s="2">
        <f t="shared" si="92"/>
        <v>0</v>
      </c>
      <c r="CY91" s="2">
        <f>((S91*BZ91)/100)</f>
        <v>0</v>
      </c>
      <c r="CZ91" s="2">
        <f>((S91*CA91)/100)</f>
        <v>0</v>
      </c>
      <c r="DA91" s="2"/>
      <c r="DB91" s="2"/>
      <c r="DC91" s="2" t="s">
        <v>3</v>
      </c>
      <c r="DD91" s="2" t="s">
        <v>3</v>
      </c>
      <c r="DE91" s="2" t="s">
        <v>3</v>
      </c>
      <c r="DF91" s="2" t="s">
        <v>3</v>
      </c>
      <c r="DG91" s="2" t="s">
        <v>3</v>
      </c>
      <c r="DH91" s="2" t="s">
        <v>3</v>
      </c>
      <c r="DI91" s="2" t="s">
        <v>3</v>
      </c>
      <c r="DJ91" s="2" t="s">
        <v>3</v>
      </c>
      <c r="DK91" s="2" t="s">
        <v>3</v>
      </c>
      <c r="DL91" s="2" t="s">
        <v>3</v>
      </c>
      <c r="DM91" s="2" t="s">
        <v>3</v>
      </c>
      <c r="DN91" s="2">
        <v>0</v>
      </c>
      <c r="DO91" s="2">
        <v>0</v>
      </c>
      <c r="DP91" s="2">
        <v>1</v>
      </c>
      <c r="DQ91" s="2">
        <v>1</v>
      </c>
      <c r="DR91" s="2"/>
      <c r="DS91" s="2"/>
      <c r="DT91" s="2"/>
      <c r="DU91" s="2">
        <v>1007</v>
      </c>
      <c r="DV91" s="2" t="s">
        <v>36</v>
      </c>
      <c r="DW91" s="2" t="s">
        <v>36</v>
      </c>
      <c r="DX91" s="2">
        <v>1</v>
      </c>
      <c r="DY91" s="2"/>
      <c r="DZ91" s="2"/>
      <c r="EA91" s="2"/>
      <c r="EB91" s="2"/>
      <c r="EC91" s="2"/>
      <c r="ED91" s="2"/>
      <c r="EE91" s="2">
        <v>37523834</v>
      </c>
      <c r="EF91" s="2">
        <v>1</v>
      </c>
      <c r="EG91" s="2" t="s">
        <v>22</v>
      </c>
      <c r="EH91" s="2">
        <v>0</v>
      </c>
      <c r="EI91" s="2" t="s">
        <v>3</v>
      </c>
      <c r="EJ91" s="2">
        <v>4</v>
      </c>
      <c r="EK91" s="2">
        <v>0</v>
      </c>
      <c r="EL91" s="2" t="s">
        <v>23</v>
      </c>
      <c r="EM91" s="2" t="s">
        <v>24</v>
      </c>
      <c r="EN91" s="2"/>
      <c r="EO91" s="2" t="s">
        <v>3</v>
      </c>
      <c r="EP91" s="2"/>
      <c r="EQ91" s="2">
        <v>0</v>
      </c>
      <c r="ER91" s="2">
        <v>6544.04</v>
      </c>
      <c r="ES91" s="2">
        <v>6544.04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>
        <v>0</v>
      </c>
      <c r="FR91" s="2">
        <f>ROUND(IF(AND(BH91=3,BI91=3),P91,0),2)</f>
        <v>0</v>
      </c>
      <c r="FS91" s="2">
        <v>0</v>
      </c>
      <c r="FT91" s="2"/>
      <c r="FU91" s="2"/>
      <c r="FV91" s="2"/>
      <c r="FW91" s="2"/>
      <c r="FX91" s="2">
        <v>70</v>
      </c>
      <c r="FY91" s="2">
        <v>10</v>
      </c>
      <c r="FZ91" s="2"/>
      <c r="GA91" s="2" t="s">
        <v>3</v>
      </c>
      <c r="GB91" s="2"/>
      <c r="GC91" s="2"/>
      <c r="GD91" s="2">
        <v>0</v>
      </c>
      <c r="GE91" s="2"/>
      <c r="GF91" s="2">
        <v>1588202194</v>
      </c>
      <c r="GG91" s="2">
        <v>2</v>
      </c>
      <c r="GH91" s="2">
        <v>1</v>
      </c>
      <c r="GI91" s="2">
        <v>-2</v>
      </c>
      <c r="GJ91" s="2">
        <v>0</v>
      </c>
      <c r="GK91" s="2">
        <f>ROUND(R91*(R12)/100,2)</f>
        <v>0</v>
      </c>
      <c r="GL91" s="2">
        <f>ROUND(IF(AND(BH91=3,BI91=3,FS91&lt;&gt;0),P91,0),2)</f>
        <v>0</v>
      </c>
      <c r="GM91" s="2">
        <f>ROUND(O91+X91+Y91+GK91,2)+GX91</f>
        <v>-78227.45</v>
      </c>
      <c r="GN91" s="2">
        <f>IF(OR(BI91=0,BI91=1),ROUND(O91+X91+Y91+GK91,2),0)</f>
        <v>0</v>
      </c>
      <c r="GO91" s="2">
        <f>IF(BI91=2,ROUND(O91+X91+Y91+GK91,2),0)</f>
        <v>0</v>
      </c>
      <c r="GP91" s="2">
        <f>IF(BI91=4,ROUND(O91+X91+Y91+GK91,2)+GX91,0)</f>
        <v>-78227.45</v>
      </c>
      <c r="GQ91" s="2"/>
      <c r="GR91" s="2">
        <v>0</v>
      </c>
      <c r="GS91" s="2">
        <v>3</v>
      </c>
      <c r="GT91" s="2">
        <v>0</v>
      </c>
      <c r="GU91" s="2" t="s">
        <v>3</v>
      </c>
      <c r="GV91" s="2">
        <f>ROUND((GT91),6)</f>
        <v>0</v>
      </c>
      <c r="GW91" s="2">
        <v>1</v>
      </c>
      <c r="GX91" s="2">
        <f>ROUND(HC91*I91,2)</f>
        <v>0</v>
      </c>
      <c r="GY91" s="2"/>
      <c r="GZ91" s="2"/>
      <c r="HA91" s="2">
        <v>0</v>
      </c>
      <c r="HB91" s="2">
        <v>0</v>
      </c>
      <c r="HC91" s="2">
        <f>GV91*GW91</f>
        <v>0</v>
      </c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>
        <v>0</v>
      </c>
      <c r="IL91" s="2"/>
      <c r="IM91" s="2"/>
      <c r="IN91" s="2"/>
      <c r="IO91" s="2"/>
      <c r="IP91" s="2"/>
      <c r="IQ91" s="2"/>
      <c r="IR91" s="2"/>
      <c r="IS91" s="2"/>
      <c r="IT91" s="2"/>
      <c r="IU91" s="2"/>
    </row>
    <row r="92" spans="1:255" x14ac:dyDescent="0.2">
      <c r="A92">
        <v>18</v>
      </c>
      <c r="B92">
        <v>1</v>
      </c>
      <c r="C92">
        <v>66</v>
      </c>
      <c r="E92" t="s">
        <v>130</v>
      </c>
      <c r="F92" t="s">
        <v>131</v>
      </c>
      <c r="G92" t="s">
        <v>132</v>
      </c>
      <c r="H92" t="s">
        <v>36</v>
      </c>
      <c r="I92">
        <f>I90*J92</f>
        <v>-11.954000000000001</v>
      </c>
      <c r="J92">
        <v>-4.3000000000000007</v>
      </c>
      <c r="O92">
        <f>ROUND(CP92,2)</f>
        <v>-78227.45</v>
      </c>
      <c r="P92">
        <f>ROUND(CQ92*I92,2)</f>
        <v>-78227.45</v>
      </c>
      <c r="Q92">
        <f>ROUND(CR92*I92,2)</f>
        <v>0</v>
      </c>
      <c r="R92">
        <f>ROUND(CS92*I92,2)</f>
        <v>0</v>
      </c>
      <c r="S92">
        <f>ROUND(CT92*I92,2)</f>
        <v>0</v>
      </c>
      <c r="T92">
        <f>ROUND(CU92*I92,2)</f>
        <v>0</v>
      </c>
      <c r="U92">
        <f>CV92*I92</f>
        <v>0</v>
      </c>
      <c r="V92">
        <f>CW92*I92</f>
        <v>0</v>
      </c>
      <c r="W92">
        <f>ROUND(CX92*I92,2)</f>
        <v>0</v>
      </c>
      <c r="X92">
        <f t="shared" si="89"/>
        <v>0</v>
      </c>
      <c r="Y92">
        <f t="shared" si="89"/>
        <v>0</v>
      </c>
      <c r="AA92">
        <v>37920513</v>
      </c>
      <c r="AB92">
        <f>ROUND((AC92+AD92+AF92),6)</f>
        <v>6544.04</v>
      </c>
      <c r="AC92">
        <f>ROUND((ES92),6)</f>
        <v>6544.04</v>
      </c>
      <c r="AD92">
        <f>ROUND((((ET92)-(EU92))+AE92),6)</f>
        <v>0</v>
      </c>
      <c r="AE92">
        <f t="shared" si="90"/>
        <v>0</v>
      </c>
      <c r="AF92">
        <f t="shared" si="90"/>
        <v>0</v>
      </c>
      <c r="AG92">
        <f>ROUND((AP92),6)</f>
        <v>0</v>
      </c>
      <c r="AH92">
        <f t="shared" si="91"/>
        <v>0</v>
      </c>
      <c r="AI92">
        <f t="shared" si="91"/>
        <v>0</v>
      </c>
      <c r="AJ92">
        <f>(AS92)</f>
        <v>0</v>
      </c>
      <c r="AK92">
        <v>6544.04</v>
      </c>
      <c r="AL92">
        <v>6544.04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70</v>
      </c>
      <c r="AU92">
        <v>10</v>
      </c>
      <c r="AV92">
        <v>1</v>
      </c>
      <c r="AW92">
        <v>1</v>
      </c>
      <c r="AZ92">
        <v>1</v>
      </c>
      <c r="BA92">
        <v>1</v>
      </c>
      <c r="BB92">
        <v>1</v>
      </c>
      <c r="BC92">
        <v>1</v>
      </c>
      <c r="BD92" t="s">
        <v>3</v>
      </c>
      <c r="BE92" t="s">
        <v>3</v>
      </c>
      <c r="BF92" t="s">
        <v>3</v>
      </c>
      <c r="BG92" t="s">
        <v>3</v>
      </c>
      <c r="BH92">
        <v>3</v>
      </c>
      <c r="BI92">
        <v>4</v>
      </c>
      <c r="BJ92" t="s">
        <v>133</v>
      </c>
      <c r="BM92">
        <v>0</v>
      </c>
      <c r="BN92">
        <v>0</v>
      </c>
      <c r="BO92" t="s">
        <v>3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 t="s">
        <v>3</v>
      </c>
      <c r="BZ92">
        <v>70</v>
      </c>
      <c r="CA92">
        <v>10</v>
      </c>
      <c r="CE92">
        <v>0</v>
      </c>
      <c r="CF92">
        <v>0</v>
      </c>
      <c r="CG92">
        <v>0</v>
      </c>
      <c r="CM92">
        <v>0</v>
      </c>
      <c r="CN92" t="s">
        <v>3</v>
      </c>
      <c r="CO92">
        <v>0</v>
      </c>
      <c r="CP92">
        <f>(P92+Q92+S92)</f>
        <v>-78227.45</v>
      </c>
      <c r="CQ92">
        <f>(AC92*BC92*AW92)</f>
        <v>6544.04</v>
      </c>
      <c r="CR92">
        <f>((((ET92)*BB92-(EU92)*BS92)+AE92*BS92)*AV92)</f>
        <v>0</v>
      </c>
      <c r="CS92">
        <f>(AE92*BS92*AV92)</f>
        <v>0</v>
      </c>
      <c r="CT92">
        <f>(AF92*BA92*AV92)</f>
        <v>0</v>
      </c>
      <c r="CU92">
        <f>AG92</f>
        <v>0</v>
      </c>
      <c r="CV92">
        <f>(AH92*AV92)</f>
        <v>0</v>
      </c>
      <c r="CW92">
        <f t="shared" si="92"/>
        <v>0</v>
      </c>
      <c r="CX92">
        <f t="shared" si="92"/>
        <v>0</v>
      </c>
      <c r="CY92">
        <f>((S92*BZ92)/100)</f>
        <v>0</v>
      </c>
      <c r="CZ92">
        <f>((S92*CA92)/100)</f>
        <v>0</v>
      </c>
      <c r="DC92" t="s">
        <v>3</v>
      </c>
      <c r="DD92" t="s">
        <v>3</v>
      </c>
      <c r="DE92" t="s">
        <v>3</v>
      </c>
      <c r="DF92" t="s">
        <v>3</v>
      </c>
      <c r="DG92" t="s">
        <v>3</v>
      </c>
      <c r="DH92" t="s">
        <v>3</v>
      </c>
      <c r="DI92" t="s">
        <v>3</v>
      </c>
      <c r="DJ92" t="s">
        <v>3</v>
      </c>
      <c r="DK92" t="s">
        <v>3</v>
      </c>
      <c r="DL92" t="s">
        <v>3</v>
      </c>
      <c r="DM92" t="s">
        <v>3</v>
      </c>
      <c r="DN92">
        <v>0</v>
      </c>
      <c r="DO92">
        <v>0</v>
      </c>
      <c r="DP92">
        <v>1</v>
      </c>
      <c r="DQ92">
        <v>1</v>
      </c>
      <c r="DU92">
        <v>1007</v>
      </c>
      <c r="DV92" t="s">
        <v>36</v>
      </c>
      <c r="DW92" t="s">
        <v>36</v>
      </c>
      <c r="DX92">
        <v>1</v>
      </c>
      <c r="EE92">
        <v>37523834</v>
      </c>
      <c r="EF92">
        <v>1</v>
      </c>
      <c r="EG92" t="s">
        <v>22</v>
      </c>
      <c r="EH92">
        <v>0</v>
      </c>
      <c r="EI92" t="s">
        <v>3</v>
      </c>
      <c r="EJ92">
        <v>4</v>
      </c>
      <c r="EK92">
        <v>0</v>
      </c>
      <c r="EL92" t="s">
        <v>23</v>
      </c>
      <c r="EM92" t="s">
        <v>24</v>
      </c>
      <c r="EO92" t="s">
        <v>3</v>
      </c>
      <c r="EQ92">
        <v>0</v>
      </c>
      <c r="ER92">
        <v>6544.04</v>
      </c>
      <c r="ES92">
        <v>6544.04</v>
      </c>
      <c r="ET92">
        <v>0</v>
      </c>
      <c r="EU92">
        <v>0</v>
      </c>
      <c r="EV92">
        <v>0</v>
      </c>
      <c r="EW92">
        <v>0</v>
      </c>
      <c r="EX92">
        <v>0</v>
      </c>
      <c r="FQ92">
        <v>0</v>
      </c>
      <c r="FR92">
        <f>ROUND(IF(AND(BH92=3,BI92=3),P92,0),2)</f>
        <v>0</v>
      </c>
      <c r="FS92">
        <v>0</v>
      </c>
      <c r="FX92">
        <v>70</v>
      </c>
      <c r="FY92">
        <v>10</v>
      </c>
      <c r="GA92" t="s">
        <v>3</v>
      </c>
      <c r="GD92">
        <v>0</v>
      </c>
      <c r="GF92">
        <v>1588202194</v>
      </c>
      <c r="GG92">
        <v>2</v>
      </c>
      <c r="GH92">
        <v>1</v>
      </c>
      <c r="GI92">
        <v>-2</v>
      </c>
      <c r="GJ92">
        <v>0</v>
      </c>
      <c r="GK92">
        <f>ROUND(R92*(S12)/100,2)</f>
        <v>0</v>
      </c>
      <c r="GL92">
        <f>ROUND(IF(AND(BH92=3,BI92=3,FS92&lt;&gt;0),P92,0),2)</f>
        <v>0</v>
      </c>
      <c r="GM92">
        <f>ROUND(O92+X92+Y92+GK92,2)+GX92</f>
        <v>-78227.45</v>
      </c>
      <c r="GN92">
        <f>IF(OR(BI92=0,BI92=1),ROUND(O92+X92+Y92+GK92,2),0)</f>
        <v>0</v>
      </c>
      <c r="GO92">
        <f>IF(BI92=2,ROUND(O92+X92+Y92+GK92,2),0)</f>
        <v>0</v>
      </c>
      <c r="GP92">
        <f>IF(BI92=4,ROUND(O92+X92+Y92+GK92,2)+GX92,0)</f>
        <v>-78227.45</v>
      </c>
      <c r="GR92">
        <v>0</v>
      </c>
      <c r="GS92">
        <v>3</v>
      </c>
      <c r="GT92">
        <v>0</v>
      </c>
      <c r="GU92" t="s">
        <v>3</v>
      </c>
      <c r="GV92">
        <f>ROUND((GT92),6)</f>
        <v>0</v>
      </c>
      <c r="GW92">
        <v>1</v>
      </c>
      <c r="GX92">
        <f>ROUND(HC92*I92,2)</f>
        <v>0</v>
      </c>
      <c r="HA92">
        <v>0</v>
      </c>
      <c r="HB92">
        <v>0</v>
      </c>
      <c r="HC92">
        <f>GV92*GW92</f>
        <v>0</v>
      </c>
      <c r="IK92">
        <v>0</v>
      </c>
    </row>
    <row r="94" spans="1:255" x14ac:dyDescent="0.2">
      <c r="A94" s="3">
        <v>51</v>
      </c>
      <c r="B94" s="3">
        <f>B85</f>
        <v>1</v>
      </c>
      <c r="C94" s="3">
        <f>A85</f>
        <v>5</v>
      </c>
      <c r="D94" s="3">
        <f>ROW(A85)</f>
        <v>85</v>
      </c>
      <c r="E94" s="3"/>
      <c r="F94" s="3" t="str">
        <f>IF(F85&lt;&gt;"",F85,"")</f>
        <v>Новый подраздел</v>
      </c>
      <c r="G94" s="3" t="str">
        <f>IF(G85&lt;&gt;"",G85,"")</f>
        <v>Установка бортового камня дорожного</v>
      </c>
      <c r="H94" s="3">
        <v>0</v>
      </c>
      <c r="I94" s="3"/>
      <c r="J94" s="3"/>
      <c r="K94" s="3"/>
      <c r="L94" s="3"/>
      <c r="M94" s="3"/>
      <c r="N94" s="3"/>
      <c r="O94" s="3">
        <f t="shared" ref="O94:T94" si="93">ROUND(AB94,2)</f>
        <v>106026.45</v>
      </c>
      <c r="P94" s="3">
        <f t="shared" si="93"/>
        <v>63971.5</v>
      </c>
      <c r="Q94" s="3">
        <f t="shared" si="93"/>
        <v>0</v>
      </c>
      <c r="R94" s="3">
        <f t="shared" si="93"/>
        <v>0</v>
      </c>
      <c r="S94" s="3">
        <f t="shared" si="93"/>
        <v>42054.95</v>
      </c>
      <c r="T94" s="3">
        <f t="shared" si="93"/>
        <v>0</v>
      </c>
      <c r="U94" s="3">
        <f>AH94</f>
        <v>223.15059999999997</v>
      </c>
      <c r="V94" s="3">
        <f>AI94</f>
        <v>0</v>
      </c>
      <c r="W94" s="3">
        <f>ROUND(AJ94,2)</f>
        <v>0</v>
      </c>
      <c r="X94" s="3">
        <f>ROUND(AK94,2)</f>
        <v>29438.47</v>
      </c>
      <c r="Y94" s="3">
        <f>ROUND(AL94,2)</f>
        <v>4205.5</v>
      </c>
      <c r="Z94" s="3"/>
      <c r="AA94" s="3"/>
      <c r="AB94" s="3">
        <f>ROUND(SUMIF(AA89:AA92,"=37920512",O89:O92),2)</f>
        <v>106026.45</v>
      </c>
      <c r="AC94" s="3">
        <f>ROUND(SUMIF(AA89:AA92,"=37920512",P89:P92),2)</f>
        <v>63971.5</v>
      </c>
      <c r="AD94" s="3">
        <f>ROUND(SUMIF(AA89:AA92,"=37920512",Q89:Q92),2)</f>
        <v>0</v>
      </c>
      <c r="AE94" s="3">
        <f>ROUND(SUMIF(AA89:AA92,"=37920512",R89:R92),2)</f>
        <v>0</v>
      </c>
      <c r="AF94" s="3">
        <f>ROUND(SUMIF(AA89:AA92,"=37920512",S89:S92),2)</f>
        <v>42054.95</v>
      </c>
      <c r="AG94" s="3">
        <f>ROUND(SUMIF(AA89:AA92,"=37920512",T89:T92),2)</f>
        <v>0</v>
      </c>
      <c r="AH94" s="3">
        <f>SUMIF(AA89:AA92,"=37920512",U89:U92)</f>
        <v>223.15059999999997</v>
      </c>
      <c r="AI94" s="3">
        <f>SUMIF(AA89:AA92,"=37920512",V89:V92)</f>
        <v>0</v>
      </c>
      <c r="AJ94" s="3">
        <f>ROUND(SUMIF(AA89:AA92,"=37920512",W89:W92),2)</f>
        <v>0</v>
      </c>
      <c r="AK94" s="3">
        <f>ROUND(SUMIF(AA89:AA92,"=37920512",X89:X92),2)</f>
        <v>29438.47</v>
      </c>
      <c r="AL94" s="3">
        <f>ROUND(SUMIF(AA89:AA92,"=37920512",Y89:Y92),2)</f>
        <v>4205.5</v>
      </c>
      <c r="AM94" s="3"/>
      <c r="AN94" s="3"/>
      <c r="AO94" s="3">
        <f t="shared" ref="AO94:BD94" si="94">ROUND(BX94,2)</f>
        <v>0</v>
      </c>
      <c r="AP94" s="3">
        <f t="shared" si="94"/>
        <v>0</v>
      </c>
      <c r="AQ94" s="3">
        <f t="shared" si="94"/>
        <v>0</v>
      </c>
      <c r="AR94" s="3">
        <f t="shared" si="94"/>
        <v>139670.42000000001</v>
      </c>
      <c r="AS94" s="3">
        <f t="shared" si="94"/>
        <v>0</v>
      </c>
      <c r="AT94" s="3">
        <f t="shared" si="94"/>
        <v>0</v>
      </c>
      <c r="AU94" s="3">
        <f t="shared" si="94"/>
        <v>139670.42000000001</v>
      </c>
      <c r="AV94" s="3">
        <f t="shared" si="94"/>
        <v>63971.5</v>
      </c>
      <c r="AW94" s="3">
        <f t="shared" si="94"/>
        <v>63971.5</v>
      </c>
      <c r="AX94" s="3">
        <f t="shared" si="94"/>
        <v>0</v>
      </c>
      <c r="AY94" s="3">
        <f t="shared" si="94"/>
        <v>63971.5</v>
      </c>
      <c r="AZ94" s="3">
        <f t="shared" si="94"/>
        <v>0</v>
      </c>
      <c r="BA94" s="3">
        <f t="shared" si="94"/>
        <v>0</v>
      </c>
      <c r="BB94" s="3">
        <f t="shared" si="94"/>
        <v>0</v>
      </c>
      <c r="BC94" s="3">
        <f t="shared" si="94"/>
        <v>0</v>
      </c>
      <c r="BD94" s="3">
        <f t="shared" si="94"/>
        <v>0</v>
      </c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>
        <f>ROUND(SUMIF(AA89:AA92,"=37920512",FQ89:FQ92),2)</f>
        <v>0</v>
      </c>
      <c r="BY94" s="3">
        <f>ROUND(SUMIF(AA89:AA92,"=37920512",FR89:FR92),2)</f>
        <v>0</v>
      </c>
      <c r="BZ94" s="3">
        <f>ROUND(SUMIF(AA89:AA92,"=37920512",GL89:GL92),2)</f>
        <v>0</v>
      </c>
      <c r="CA94" s="3">
        <f>ROUND(SUMIF(AA89:AA92,"=37920512",GM89:GM92),2)</f>
        <v>139670.42000000001</v>
      </c>
      <c r="CB94" s="3">
        <f>ROUND(SUMIF(AA89:AA92,"=37920512",GN89:GN92),2)</f>
        <v>0</v>
      </c>
      <c r="CC94" s="3">
        <f>ROUND(SUMIF(AA89:AA92,"=37920512",GO89:GO92),2)</f>
        <v>0</v>
      </c>
      <c r="CD94" s="3">
        <f>ROUND(SUMIF(AA89:AA92,"=37920512",GP89:GP92),2)</f>
        <v>139670.42000000001</v>
      </c>
      <c r="CE94" s="3">
        <f>AC94-BX94</f>
        <v>63971.5</v>
      </c>
      <c r="CF94" s="3">
        <f>AC94-BY94</f>
        <v>63971.5</v>
      </c>
      <c r="CG94" s="3">
        <f>BX94-BZ94</f>
        <v>0</v>
      </c>
      <c r="CH94" s="3">
        <f>AC94-BX94-BY94+BZ94</f>
        <v>63971.5</v>
      </c>
      <c r="CI94" s="3">
        <f>BY94-BZ94</f>
        <v>0</v>
      </c>
      <c r="CJ94" s="3">
        <f>ROUND(SUMIF(AA89:AA92,"=37920512",GX89:GX92),2)</f>
        <v>0</v>
      </c>
      <c r="CK94" s="3">
        <f>ROUND(SUMIF(AA89:AA92,"=37920512",GY89:GY92),2)</f>
        <v>0</v>
      </c>
      <c r="CL94" s="3">
        <f>ROUND(SUMIF(AA89:AA92,"=37920512",GZ89:GZ92),2)</f>
        <v>0</v>
      </c>
      <c r="CM94" s="3">
        <f>ROUND(SUMIF(AA89:AA92,"=37920512",HD89:HD92),2)</f>
        <v>0</v>
      </c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4">
        <f t="shared" ref="DG94:DL94" si="95">ROUND(DT94,2)</f>
        <v>106026.45</v>
      </c>
      <c r="DH94" s="4">
        <f t="shared" si="95"/>
        <v>63971.5</v>
      </c>
      <c r="DI94" s="4">
        <f t="shared" si="95"/>
        <v>0</v>
      </c>
      <c r="DJ94" s="4">
        <f t="shared" si="95"/>
        <v>0</v>
      </c>
      <c r="DK94" s="4">
        <f t="shared" si="95"/>
        <v>42054.95</v>
      </c>
      <c r="DL94" s="4">
        <f t="shared" si="95"/>
        <v>0</v>
      </c>
      <c r="DM94" s="4">
        <f>DZ94</f>
        <v>223.15059999999997</v>
      </c>
      <c r="DN94" s="4">
        <f>EA94</f>
        <v>0</v>
      </c>
      <c r="DO94" s="4">
        <f>ROUND(EB94,2)</f>
        <v>0</v>
      </c>
      <c r="DP94" s="4">
        <f>ROUND(EC94,2)</f>
        <v>29438.47</v>
      </c>
      <c r="DQ94" s="4">
        <f>ROUND(ED94,2)</f>
        <v>4205.5</v>
      </c>
      <c r="DR94" s="4"/>
      <c r="DS94" s="4"/>
      <c r="DT94" s="4">
        <f>ROUND(SUMIF(AA89:AA92,"=37920513",O89:O92),2)</f>
        <v>106026.45</v>
      </c>
      <c r="DU94" s="4">
        <f>ROUND(SUMIF(AA89:AA92,"=37920513",P89:P92),2)</f>
        <v>63971.5</v>
      </c>
      <c r="DV94" s="4">
        <f>ROUND(SUMIF(AA89:AA92,"=37920513",Q89:Q92),2)</f>
        <v>0</v>
      </c>
      <c r="DW94" s="4">
        <f>ROUND(SUMIF(AA89:AA92,"=37920513",R89:R92),2)</f>
        <v>0</v>
      </c>
      <c r="DX94" s="4">
        <f>ROUND(SUMIF(AA89:AA92,"=37920513",S89:S92),2)</f>
        <v>42054.95</v>
      </c>
      <c r="DY94" s="4">
        <f>ROUND(SUMIF(AA89:AA92,"=37920513",T89:T92),2)</f>
        <v>0</v>
      </c>
      <c r="DZ94" s="4">
        <f>SUMIF(AA89:AA92,"=37920513",U89:U92)</f>
        <v>223.15059999999997</v>
      </c>
      <c r="EA94" s="4">
        <f>SUMIF(AA89:AA92,"=37920513",V89:V92)</f>
        <v>0</v>
      </c>
      <c r="EB94" s="4">
        <f>ROUND(SUMIF(AA89:AA92,"=37920513",W89:W92),2)</f>
        <v>0</v>
      </c>
      <c r="EC94" s="4">
        <f>ROUND(SUMIF(AA89:AA92,"=37920513",X89:X92),2)</f>
        <v>29438.47</v>
      </c>
      <c r="ED94" s="4">
        <f>ROUND(SUMIF(AA89:AA92,"=37920513",Y89:Y92),2)</f>
        <v>4205.5</v>
      </c>
      <c r="EE94" s="4"/>
      <c r="EF94" s="4"/>
      <c r="EG94" s="4">
        <f t="shared" ref="EG94:EV94" si="96">ROUND(FP94,2)</f>
        <v>0</v>
      </c>
      <c r="EH94" s="4">
        <f t="shared" si="96"/>
        <v>0</v>
      </c>
      <c r="EI94" s="4">
        <f t="shared" si="96"/>
        <v>0</v>
      </c>
      <c r="EJ94" s="4">
        <f t="shared" si="96"/>
        <v>139670.42000000001</v>
      </c>
      <c r="EK94" s="4">
        <f t="shared" si="96"/>
        <v>0</v>
      </c>
      <c r="EL94" s="4">
        <f t="shared" si="96"/>
        <v>0</v>
      </c>
      <c r="EM94" s="4">
        <f t="shared" si="96"/>
        <v>139670.42000000001</v>
      </c>
      <c r="EN94" s="4">
        <f t="shared" si="96"/>
        <v>63971.5</v>
      </c>
      <c r="EO94" s="4">
        <f t="shared" si="96"/>
        <v>63971.5</v>
      </c>
      <c r="EP94" s="4">
        <f t="shared" si="96"/>
        <v>0</v>
      </c>
      <c r="EQ94" s="4">
        <f t="shared" si="96"/>
        <v>63971.5</v>
      </c>
      <c r="ER94" s="4">
        <f t="shared" si="96"/>
        <v>0</v>
      </c>
      <c r="ES94" s="4">
        <f t="shared" si="96"/>
        <v>0</v>
      </c>
      <c r="ET94" s="4">
        <f t="shared" si="96"/>
        <v>0</v>
      </c>
      <c r="EU94" s="4">
        <f t="shared" si="96"/>
        <v>0</v>
      </c>
      <c r="EV94" s="4">
        <f t="shared" si="96"/>
        <v>0</v>
      </c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>
        <f>ROUND(SUMIF(AA89:AA92,"=37920513",FQ89:FQ92),2)</f>
        <v>0</v>
      </c>
      <c r="FQ94" s="4">
        <f>ROUND(SUMIF(AA89:AA92,"=37920513",FR89:FR92),2)</f>
        <v>0</v>
      </c>
      <c r="FR94" s="4">
        <f>ROUND(SUMIF(AA89:AA92,"=37920513",GL89:GL92),2)</f>
        <v>0</v>
      </c>
      <c r="FS94" s="4">
        <f>ROUND(SUMIF(AA89:AA92,"=37920513",GM89:GM92),2)</f>
        <v>139670.42000000001</v>
      </c>
      <c r="FT94" s="4">
        <f>ROUND(SUMIF(AA89:AA92,"=37920513",GN89:GN92),2)</f>
        <v>0</v>
      </c>
      <c r="FU94" s="4">
        <f>ROUND(SUMIF(AA89:AA92,"=37920513",GO89:GO92),2)</f>
        <v>0</v>
      </c>
      <c r="FV94" s="4">
        <f>ROUND(SUMIF(AA89:AA92,"=37920513",GP89:GP92),2)</f>
        <v>139670.42000000001</v>
      </c>
      <c r="FW94" s="4">
        <f>DU94-FP94</f>
        <v>63971.5</v>
      </c>
      <c r="FX94" s="4">
        <f>DU94-FQ94</f>
        <v>63971.5</v>
      </c>
      <c r="FY94" s="4">
        <f>FP94-FR94</f>
        <v>0</v>
      </c>
      <c r="FZ94" s="4">
        <f>DU94-FP94-FQ94+FR94</f>
        <v>63971.5</v>
      </c>
      <c r="GA94" s="4">
        <f>FQ94-FR94</f>
        <v>0</v>
      </c>
      <c r="GB94" s="4">
        <f>ROUND(SUMIF(AA89:AA92,"=37920513",GX89:GX92),2)</f>
        <v>0</v>
      </c>
      <c r="GC94" s="4">
        <f>ROUND(SUMIF(AA89:AA92,"=37920513",GY89:GY92),2)</f>
        <v>0</v>
      </c>
      <c r="GD94" s="4">
        <f>ROUND(SUMIF(AA89:AA92,"=37920513",GZ89:GZ92),2)</f>
        <v>0</v>
      </c>
      <c r="GE94" s="4">
        <f>ROUND(SUMIF(AA89:AA92,"=37920513",HD89:HD92),2)</f>
        <v>0</v>
      </c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>
        <v>0</v>
      </c>
    </row>
    <row r="96" spans="1:255" x14ac:dyDescent="0.2">
      <c r="A96" s="5">
        <v>50</v>
      </c>
      <c r="B96" s="5">
        <v>0</v>
      </c>
      <c r="C96" s="5">
        <v>0</v>
      </c>
      <c r="D96" s="5">
        <v>1</v>
      </c>
      <c r="E96" s="5">
        <v>201</v>
      </c>
      <c r="F96" s="5">
        <f>ROUND(Source!O94,O96)</f>
        <v>106026.45</v>
      </c>
      <c r="G96" s="5" t="s">
        <v>70</v>
      </c>
      <c r="H96" s="5" t="s">
        <v>71</v>
      </c>
      <c r="I96" s="5"/>
      <c r="J96" s="5"/>
      <c r="K96" s="5">
        <v>201</v>
      </c>
      <c r="L96" s="5">
        <v>1</v>
      </c>
      <c r="M96" s="5">
        <v>3</v>
      </c>
      <c r="N96" s="5" t="s">
        <v>3</v>
      </c>
      <c r="O96" s="5">
        <v>2</v>
      </c>
      <c r="P96" s="5">
        <f>ROUND(Source!DG94,O96)</f>
        <v>106026.45</v>
      </c>
      <c r="Q96" s="5"/>
      <c r="R96" s="5"/>
      <c r="S96" s="5"/>
      <c r="T96" s="5"/>
      <c r="U96" s="5"/>
      <c r="V96" s="5"/>
      <c r="W96" s="5"/>
    </row>
    <row r="97" spans="1:23" x14ac:dyDescent="0.2">
      <c r="A97" s="5">
        <v>50</v>
      </c>
      <c r="B97" s="5">
        <v>0</v>
      </c>
      <c r="C97" s="5">
        <v>0</v>
      </c>
      <c r="D97" s="5">
        <v>1</v>
      </c>
      <c r="E97" s="5">
        <v>202</v>
      </c>
      <c r="F97" s="5">
        <f>ROUND(Source!P94,O97)</f>
        <v>63971.5</v>
      </c>
      <c r="G97" s="5" t="s">
        <v>72</v>
      </c>
      <c r="H97" s="5" t="s">
        <v>73</v>
      </c>
      <c r="I97" s="5"/>
      <c r="J97" s="5"/>
      <c r="K97" s="5">
        <v>202</v>
      </c>
      <c r="L97" s="5">
        <v>2</v>
      </c>
      <c r="M97" s="5">
        <v>3</v>
      </c>
      <c r="N97" s="5" t="s">
        <v>3</v>
      </c>
      <c r="O97" s="5">
        <v>2</v>
      </c>
      <c r="P97" s="5">
        <f>ROUND(Source!DH94,O97)</f>
        <v>63971.5</v>
      </c>
      <c r="Q97" s="5"/>
      <c r="R97" s="5"/>
      <c r="S97" s="5"/>
      <c r="T97" s="5"/>
      <c r="U97" s="5"/>
      <c r="V97" s="5"/>
      <c r="W97" s="5"/>
    </row>
    <row r="98" spans="1:23" x14ac:dyDescent="0.2">
      <c r="A98" s="5">
        <v>50</v>
      </c>
      <c r="B98" s="5">
        <v>0</v>
      </c>
      <c r="C98" s="5">
        <v>0</v>
      </c>
      <c r="D98" s="5">
        <v>1</v>
      </c>
      <c r="E98" s="5">
        <v>222</v>
      </c>
      <c r="F98" s="5">
        <f>ROUND(Source!AO94,O98)</f>
        <v>0</v>
      </c>
      <c r="G98" s="5" t="s">
        <v>74</v>
      </c>
      <c r="H98" s="5" t="s">
        <v>75</v>
      </c>
      <c r="I98" s="5"/>
      <c r="J98" s="5"/>
      <c r="K98" s="5">
        <v>222</v>
      </c>
      <c r="L98" s="5">
        <v>3</v>
      </c>
      <c r="M98" s="5">
        <v>3</v>
      </c>
      <c r="N98" s="5" t="s">
        <v>3</v>
      </c>
      <c r="O98" s="5">
        <v>2</v>
      </c>
      <c r="P98" s="5">
        <f>ROUND(Source!EG94,O98)</f>
        <v>0</v>
      </c>
      <c r="Q98" s="5"/>
      <c r="R98" s="5"/>
      <c r="S98" s="5"/>
      <c r="T98" s="5"/>
      <c r="U98" s="5"/>
      <c r="V98" s="5"/>
      <c r="W98" s="5"/>
    </row>
    <row r="99" spans="1:23" x14ac:dyDescent="0.2">
      <c r="A99" s="5">
        <v>50</v>
      </c>
      <c r="B99" s="5">
        <v>0</v>
      </c>
      <c r="C99" s="5">
        <v>0</v>
      </c>
      <c r="D99" s="5">
        <v>1</v>
      </c>
      <c r="E99" s="5">
        <v>225</v>
      </c>
      <c r="F99" s="5">
        <f>ROUND(Source!AV94,O99)</f>
        <v>63971.5</v>
      </c>
      <c r="G99" s="5" t="s">
        <v>76</v>
      </c>
      <c r="H99" s="5" t="s">
        <v>77</v>
      </c>
      <c r="I99" s="5"/>
      <c r="J99" s="5"/>
      <c r="K99" s="5">
        <v>225</v>
      </c>
      <c r="L99" s="5">
        <v>4</v>
      </c>
      <c r="M99" s="5">
        <v>3</v>
      </c>
      <c r="N99" s="5" t="s">
        <v>3</v>
      </c>
      <c r="O99" s="5">
        <v>2</v>
      </c>
      <c r="P99" s="5">
        <f>ROUND(Source!EN94,O99)</f>
        <v>63971.5</v>
      </c>
      <c r="Q99" s="5"/>
      <c r="R99" s="5"/>
      <c r="S99" s="5"/>
      <c r="T99" s="5"/>
      <c r="U99" s="5"/>
      <c r="V99" s="5"/>
      <c r="W99" s="5"/>
    </row>
    <row r="100" spans="1:23" x14ac:dyDescent="0.2">
      <c r="A100" s="5">
        <v>50</v>
      </c>
      <c r="B100" s="5">
        <v>0</v>
      </c>
      <c r="C100" s="5">
        <v>0</v>
      </c>
      <c r="D100" s="5">
        <v>1</v>
      </c>
      <c r="E100" s="5">
        <v>226</v>
      </c>
      <c r="F100" s="5">
        <f>ROUND(Source!AW94,O100)</f>
        <v>63971.5</v>
      </c>
      <c r="G100" s="5" t="s">
        <v>78</v>
      </c>
      <c r="H100" s="5" t="s">
        <v>79</v>
      </c>
      <c r="I100" s="5"/>
      <c r="J100" s="5"/>
      <c r="K100" s="5">
        <v>226</v>
      </c>
      <c r="L100" s="5">
        <v>5</v>
      </c>
      <c r="M100" s="5">
        <v>3</v>
      </c>
      <c r="N100" s="5" t="s">
        <v>3</v>
      </c>
      <c r="O100" s="5">
        <v>2</v>
      </c>
      <c r="P100" s="5">
        <f>ROUND(Source!EO94,O100)</f>
        <v>63971.5</v>
      </c>
      <c r="Q100" s="5"/>
      <c r="R100" s="5"/>
      <c r="S100" s="5"/>
      <c r="T100" s="5"/>
      <c r="U100" s="5"/>
      <c r="V100" s="5"/>
      <c r="W100" s="5"/>
    </row>
    <row r="101" spans="1:23" x14ac:dyDescent="0.2">
      <c r="A101" s="5">
        <v>50</v>
      </c>
      <c r="B101" s="5">
        <v>0</v>
      </c>
      <c r="C101" s="5">
        <v>0</v>
      </c>
      <c r="D101" s="5">
        <v>1</v>
      </c>
      <c r="E101" s="5">
        <v>227</v>
      </c>
      <c r="F101" s="5">
        <f>ROUND(Source!AX94,O101)</f>
        <v>0</v>
      </c>
      <c r="G101" s="5" t="s">
        <v>80</v>
      </c>
      <c r="H101" s="5" t="s">
        <v>81</v>
      </c>
      <c r="I101" s="5"/>
      <c r="J101" s="5"/>
      <c r="K101" s="5">
        <v>227</v>
      </c>
      <c r="L101" s="5">
        <v>6</v>
      </c>
      <c r="M101" s="5">
        <v>3</v>
      </c>
      <c r="N101" s="5" t="s">
        <v>3</v>
      </c>
      <c r="O101" s="5">
        <v>2</v>
      </c>
      <c r="P101" s="5">
        <f>ROUND(Source!EP94,O101)</f>
        <v>0</v>
      </c>
      <c r="Q101" s="5"/>
      <c r="R101" s="5"/>
      <c r="S101" s="5"/>
      <c r="T101" s="5"/>
      <c r="U101" s="5"/>
      <c r="V101" s="5"/>
      <c r="W101" s="5"/>
    </row>
    <row r="102" spans="1:23" x14ac:dyDescent="0.2">
      <c r="A102" s="5">
        <v>50</v>
      </c>
      <c r="B102" s="5">
        <v>0</v>
      </c>
      <c r="C102" s="5">
        <v>0</v>
      </c>
      <c r="D102" s="5">
        <v>1</v>
      </c>
      <c r="E102" s="5">
        <v>228</v>
      </c>
      <c r="F102" s="5">
        <f>ROUND(Source!AY94,O102)</f>
        <v>63971.5</v>
      </c>
      <c r="G102" s="5" t="s">
        <v>82</v>
      </c>
      <c r="H102" s="5" t="s">
        <v>83</v>
      </c>
      <c r="I102" s="5"/>
      <c r="J102" s="5"/>
      <c r="K102" s="5">
        <v>228</v>
      </c>
      <c r="L102" s="5">
        <v>7</v>
      </c>
      <c r="M102" s="5">
        <v>3</v>
      </c>
      <c r="N102" s="5" t="s">
        <v>3</v>
      </c>
      <c r="O102" s="5">
        <v>2</v>
      </c>
      <c r="P102" s="5">
        <f>ROUND(Source!EQ94,O102)</f>
        <v>63971.5</v>
      </c>
      <c r="Q102" s="5"/>
      <c r="R102" s="5"/>
      <c r="S102" s="5"/>
      <c r="T102" s="5"/>
      <c r="U102" s="5"/>
      <c r="V102" s="5"/>
      <c r="W102" s="5"/>
    </row>
    <row r="103" spans="1:23" x14ac:dyDescent="0.2">
      <c r="A103" s="5">
        <v>50</v>
      </c>
      <c r="B103" s="5">
        <v>0</v>
      </c>
      <c r="C103" s="5">
        <v>0</v>
      </c>
      <c r="D103" s="5">
        <v>1</v>
      </c>
      <c r="E103" s="5">
        <v>216</v>
      </c>
      <c r="F103" s="5">
        <f>ROUND(Source!AP94,O103)</f>
        <v>0</v>
      </c>
      <c r="G103" s="5" t="s">
        <v>84</v>
      </c>
      <c r="H103" s="5" t="s">
        <v>85</v>
      </c>
      <c r="I103" s="5"/>
      <c r="J103" s="5"/>
      <c r="K103" s="5">
        <v>216</v>
      </c>
      <c r="L103" s="5">
        <v>8</v>
      </c>
      <c r="M103" s="5">
        <v>3</v>
      </c>
      <c r="N103" s="5" t="s">
        <v>3</v>
      </c>
      <c r="O103" s="5">
        <v>2</v>
      </c>
      <c r="P103" s="5">
        <f>ROUND(Source!EH94,O103)</f>
        <v>0</v>
      </c>
      <c r="Q103" s="5"/>
      <c r="R103" s="5"/>
      <c r="S103" s="5"/>
      <c r="T103" s="5"/>
      <c r="U103" s="5"/>
      <c r="V103" s="5"/>
      <c r="W103" s="5"/>
    </row>
    <row r="104" spans="1:23" x14ac:dyDescent="0.2">
      <c r="A104" s="5">
        <v>50</v>
      </c>
      <c r="B104" s="5">
        <v>0</v>
      </c>
      <c r="C104" s="5">
        <v>0</v>
      </c>
      <c r="D104" s="5">
        <v>1</v>
      </c>
      <c r="E104" s="5">
        <v>223</v>
      </c>
      <c r="F104" s="5">
        <f>ROUND(Source!AQ94,O104)</f>
        <v>0</v>
      </c>
      <c r="G104" s="5" t="s">
        <v>86</v>
      </c>
      <c r="H104" s="5" t="s">
        <v>87</v>
      </c>
      <c r="I104" s="5"/>
      <c r="J104" s="5"/>
      <c r="K104" s="5">
        <v>223</v>
      </c>
      <c r="L104" s="5">
        <v>9</v>
      </c>
      <c r="M104" s="5">
        <v>3</v>
      </c>
      <c r="N104" s="5" t="s">
        <v>3</v>
      </c>
      <c r="O104" s="5">
        <v>2</v>
      </c>
      <c r="P104" s="5">
        <f>ROUND(Source!EI94,O104)</f>
        <v>0</v>
      </c>
      <c r="Q104" s="5"/>
      <c r="R104" s="5"/>
      <c r="S104" s="5"/>
      <c r="T104" s="5"/>
      <c r="U104" s="5"/>
      <c r="V104" s="5"/>
      <c r="W104" s="5"/>
    </row>
    <row r="105" spans="1:23" x14ac:dyDescent="0.2">
      <c r="A105" s="5">
        <v>50</v>
      </c>
      <c r="B105" s="5">
        <v>0</v>
      </c>
      <c r="C105" s="5">
        <v>0</v>
      </c>
      <c r="D105" s="5">
        <v>1</v>
      </c>
      <c r="E105" s="5">
        <v>229</v>
      </c>
      <c r="F105" s="5">
        <f>ROUND(Source!AZ94,O105)</f>
        <v>0</v>
      </c>
      <c r="G105" s="5" t="s">
        <v>88</v>
      </c>
      <c r="H105" s="5" t="s">
        <v>89</v>
      </c>
      <c r="I105" s="5"/>
      <c r="J105" s="5"/>
      <c r="K105" s="5">
        <v>229</v>
      </c>
      <c r="L105" s="5">
        <v>10</v>
      </c>
      <c r="M105" s="5">
        <v>3</v>
      </c>
      <c r="N105" s="5" t="s">
        <v>3</v>
      </c>
      <c r="O105" s="5">
        <v>2</v>
      </c>
      <c r="P105" s="5">
        <f>ROUND(Source!ER94,O105)</f>
        <v>0</v>
      </c>
      <c r="Q105" s="5"/>
      <c r="R105" s="5"/>
      <c r="S105" s="5"/>
      <c r="T105" s="5"/>
      <c r="U105" s="5"/>
      <c r="V105" s="5"/>
      <c r="W105" s="5"/>
    </row>
    <row r="106" spans="1:23" x14ac:dyDescent="0.2">
      <c r="A106" s="5">
        <v>50</v>
      </c>
      <c r="B106" s="5">
        <v>0</v>
      </c>
      <c r="C106" s="5">
        <v>0</v>
      </c>
      <c r="D106" s="5">
        <v>1</v>
      </c>
      <c r="E106" s="5">
        <v>203</v>
      </c>
      <c r="F106" s="5">
        <f>ROUND(Source!Q94,O106)</f>
        <v>0</v>
      </c>
      <c r="G106" s="5" t="s">
        <v>90</v>
      </c>
      <c r="H106" s="5" t="s">
        <v>91</v>
      </c>
      <c r="I106" s="5"/>
      <c r="J106" s="5"/>
      <c r="K106" s="5">
        <v>203</v>
      </c>
      <c r="L106" s="5">
        <v>11</v>
      </c>
      <c r="M106" s="5">
        <v>3</v>
      </c>
      <c r="N106" s="5" t="s">
        <v>3</v>
      </c>
      <c r="O106" s="5">
        <v>2</v>
      </c>
      <c r="P106" s="5">
        <f>ROUND(Source!DI94,O106)</f>
        <v>0</v>
      </c>
      <c r="Q106" s="5"/>
      <c r="R106" s="5"/>
      <c r="S106" s="5"/>
      <c r="T106" s="5"/>
      <c r="U106" s="5"/>
      <c r="V106" s="5"/>
      <c r="W106" s="5"/>
    </row>
    <row r="107" spans="1:23" x14ac:dyDescent="0.2">
      <c r="A107" s="5">
        <v>50</v>
      </c>
      <c r="B107" s="5">
        <v>0</v>
      </c>
      <c r="C107" s="5">
        <v>0</v>
      </c>
      <c r="D107" s="5">
        <v>1</v>
      </c>
      <c r="E107" s="5">
        <v>231</v>
      </c>
      <c r="F107" s="5">
        <f>ROUND(Source!BB94,O107)</f>
        <v>0</v>
      </c>
      <c r="G107" s="5" t="s">
        <v>92</v>
      </c>
      <c r="H107" s="5" t="s">
        <v>93</v>
      </c>
      <c r="I107" s="5"/>
      <c r="J107" s="5"/>
      <c r="K107" s="5">
        <v>231</v>
      </c>
      <c r="L107" s="5">
        <v>12</v>
      </c>
      <c r="M107" s="5">
        <v>3</v>
      </c>
      <c r="N107" s="5" t="s">
        <v>3</v>
      </c>
      <c r="O107" s="5">
        <v>2</v>
      </c>
      <c r="P107" s="5">
        <f>ROUND(Source!ET94,O107)</f>
        <v>0</v>
      </c>
      <c r="Q107" s="5"/>
      <c r="R107" s="5"/>
      <c r="S107" s="5"/>
      <c r="T107" s="5"/>
      <c r="U107" s="5"/>
      <c r="V107" s="5"/>
      <c r="W107" s="5"/>
    </row>
    <row r="108" spans="1:23" x14ac:dyDescent="0.2">
      <c r="A108" s="5">
        <v>50</v>
      </c>
      <c r="B108" s="5">
        <v>0</v>
      </c>
      <c r="C108" s="5">
        <v>0</v>
      </c>
      <c r="D108" s="5">
        <v>1</v>
      </c>
      <c r="E108" s="5">
        <v>204</v>
      </c>
      <c r="F108" s="5">
        <f>ROUND(Source!R94,O108)</f>
        <v>0</v>
      </c>
      <c r="G108" s="5" t="s">
        <v>94</v>
      </c>
      <c r="H108" s="5" t="s">
        <v>95</v>
      </c>
      <c r="I108" s="5"/>
      <c r="J108" s="5"/>
      <c r="K108" s="5">
        <v>204</v>
      </c>
      <c r="L108" s="5">
        <v>13</v>
      </c>
      <c r="M108" s="5">
        <v>3</v>
      </c>
      <c r="N108" s="5" t="s">
        <v>3</v>
      </c>
      <c r="O108" s="5">
        <v>2</v>
      </c>
      <c r="P108" s="5">
        <f>ROUND(Source!DJ94,O108)</f>
        <v>0</v>
      </c>
      <c r="Q108" s="5"/>
      <c r="R108" s="5"/>
      <c r="S108" s="5"/>
      <c r="T108" s="5"/>
      <c r="U108" s="5"/>
      <c r="V108" s="5"/>
      <c r="W108" s="5"/>
    </row>
    <row r="109" spans="1:23" x14ac:dyDescent="0.2">
      <c r="A109" s="5">
        <v>50</v>
      </c>
      <c r="B109" s="5">
        <v>0</v>
      </c>
      <c r="C109" s="5">
        <v>0</v>
      </c>
      <c r="D109" s="5">
        <v>1</v>
      </c>
      <c r="E109" s="5">
        <v>205</v>
      </c>
      <c r="F109" s="5">
        <f>ROUND(Source!S94,O109)</f>
        <v>42054.95</v>
      </c>
      <c r="G109" s="5" t="s">
        <v>96</v>
      </c>
      <c r="H109" s="5" t="s">
        <v>97</v>
      </c>
      <c r="I109" s="5"/>
      <c r="J109" s="5"/>
      <c r="K109" s="5">
        <v>205</v>
      </c>
      <c r="L109" s="5">
        <v>14</v>
      </c>
      <c r="M109" s="5">
        <v>3</v>
      </c>
      <c r="N109" s="5" t="s">
        <v>3</v>
      </c>
      <c r="O109" s="5">
        <v>2</v>
      </c>
      <c r="P109" s="5">
        <f>ROUND(Source!DK94,O109)</f>
        <v>42054.95</v>
      </c>
      <c r="Q109" s="5"/>
      <c r="R109" s="5"/>
      <c r="S109" s="5"/>
      <c r="T109" s="5"/>
      <c r="U109" s="5"/>
      <c r="V109" s="5"/>
      <c r="W109" s="5"/>
    </row>
    <row r="110" spans="1:23" x14ac:dyDescent="0.2">
      <c r="A110" s="5">
        <v>50</v>
      </c>
      <c r="B110" s="5">
        <v>0</v>
      </c>
      <c r="C110" s="5">
        <v>0</v>
      </c>
      <c r="D110" s="5">
        <v>1</v>
      </c>
      <c r="E110" s="5">
        <v>232</v>
      </c>
      <c r="F110" s="5">
        <f>ROUND(Source!BC94,O110)</f>
        <v>0</v>
      </c>
      <c r="G110" s="5" t="s">
        <v>98</v>
      </c>
      <c r="H110" s="5" t="s">
        <v>99</v>
      </c>
      <c r="I110" s="5"/>
      <c r="J110" s="5"/>
      <c r="K110" s="5">
        <v>232</v>
      </c>
      <c r="L110" s="5">
        <v>15</v>
      </c>
      <c r="M110" s="5">
        <v>3</v>
      </c>
      <c r="N110" s="5" t="s">
        <v>3</v>
      </c>
      <c r="O110" s="5">
        <v>2</v>
      </c>
      <c r="P110" s="5">
        <f>ROUND(Source!EU94,O110)</f>
        <v>0</v>
      </c>
      <c r="Q110" s="5"/>
      <c r="R110" s="5"/>
      <c r="S110" s="5"/>
      <c r="T110" s="5"/>
      <c r="U110" s="5"/>
      <c r="V110" s="5"/>
      <c r="W110" s="5"/>
    </row>
    <row r="111" spans="1:23" x14ac:dyDescent="0.2">
      <c r="A111" s="5">
        <v>50</v>
      </c>
      <c r="B111" s="5">
        <v>0</v>
      </c>
      <c r="C111" s="5">
        <v>0</v>
      </c>
      <c r="D111" s="5">
        <v>1</v>
      </c>
      <c r="E111" s="5">
        <v>214</v>
      </c>
      <c r="F111" s="5">
        <f>ROUND(Source!AS94,O111)</f>
        <v>0</v>
      </c>
      <c r="G111" s="5" t="s">
        <v>100</v>
      </c>
      <c r="H111" s="5" t="s">
        <v>101</v>
      </c>
      <c r="I111" s="5"/>
      <c r="J111" s="5"/>
      <c r="K111" s="5">
        <v>214</v>
      </c>
      <c r="L111" s="5">
        <v>16</v>
      </c>
      <c r="M111" s="5">
        <v>3</v>
      </c>
      <c r="N111" s="5" t="s">
        <v>3</v>
      </c>
      <c r="O111" s="5">
        <v>2</v>
      </c>
      <c r="P111" s="5">
        <f>ROUND(Source!EK94,O111)</f>
        <v>0</v>
      </c>
      <c r="Q111" s="5"/>
      <c r="R111" s="5"/>
      <c r="S111" s="5"/>
      <c r="T111" s="5"/>
      <c r="U111" s="5"/>
      <c r="V111" s="5"/>
      <c r="W111" s="5"/>
    </row>
    <row r="112" spans="1:23" x14ac:dyDescent="0.2">
      <c r="A112" s="5">
        <v>50</v>
      </c>
      <c r="B112" s="5">
        <v>0</v>
      </c>
      <c r="C112" s="5">
        <v>0</v>
      </c>
      <c r="D112" s="5">
        <v>1</v>
      </c>
      <c r="E112" s="5">
        <v>215</v>
      </c>
      <c r="F112" s="5">
        <f>ROUND(Source!AT94,O112)</f>
        <v>0</v>
      </c>
      <c r="G112" s="5" t="s">
        <v>102</v>
      </c>
      <c r="H112" s="5" t="s">
        <v>103</v>
      </c>
      <c r="I112" s="5"/>
      <c r="J112" s="5"/>
      <c r="K112" s="5">
        <v>215</v>
      </c>
      <c r="L112" s="5">
        <v>17</v>
      </c>
      <c r="M112" s="5">
        <v>3</v>
      </c>
      <c r="N112" s="5" t="s">
        <v>3</v>
      </c>
      <c r="O112" s="5">
        <v>2</v>
      </c>
      <c r="P112" s="5">
        <f>ROUND(Source!EL94,O112)</f>
        <v>0</v>
      </c>
      <c r="Q112" s="5"/>
      <c r="R112" s="5"/>
      <c r="S112" s="5"/>
      <c r="T112" s="5"/>
      <c r="U112" s="5"/>
      <c r="V112" s="5"/>
      <c r="W112" s="5"/>
    </row>
    <row r="113" spans="1:206" x14ac:dyDescent="0.2">
      <c r="A113" s="5">
        <v>50</v>
      </c>
      <c r="B113" s="5">
        <v>0</v>
      </c>
      <c r="C113" s="5">
        <v>0</v>
      </c>
      <c r="D113" s="5">
        <v>1</v>
      </c>
      <c r="E113" s="5">
        <v>217</v>
      </c>
      <c r="F113" s="5">
        <f>ROUND(Source!AU94,O113)</f>
        <v>139670.42000000001</v>
      </c>
      <c r="G113" s="5" t="s">
        <v>104</v>
      </c>
      <c r="H113" s="5" t="s">
        <v>105</v>
      </c>
      <c r="I113" s="5"/>
      <c r="J113" s="5"/>
      <c r="K113" s="5">
        <v>217</v>
      </c>
      <c r="L113" s="5">
        <v>18</v>
      </c>
      <c r="M113" s="5">
        <v>3</v>
      </c>
      <c r="N113" s="5" t="s">
        <v>3</v>
      </c>
      <c r="O113" s="5">
        <v>2</v>
      </c>
      <c r="P113" s="5">
        <f>ROUND(Source!EM94,O113)</f>
        <v>139670.42000000001</v>
      </c>
      <c r="Q113" s="5"/>
      <c r="R113" s="5"/>
      <c r="S113" s="5"/>
      <c r="T113" s="5"/>
      <c r="U113" s="5"/>
      <c r="V113" s="5"/>
      <c r="W113" s="5"/>
    </row>
    <row r="114" spans="1:206" x14ac:dyDescent="0.2">
      <c r="A114" s="5">
        <v>50</v>
      </c>
      <c r="B114" s="5">
        <v>0</v>
      </c>
      <c r="C114" s="5">
        <v>0</v>
      </c>
      <c r="D114" s="5">
        <v>1</v>
      </c>
      <c r="E114" s="5">
        <v>230</v>
      </c>
      <c r="F114" s="5">
        <f>ROUND(Source!BA94,O114)</f>
        <v>0</v>
      </c>
      <c r="G114" s="5" t="s">
        <v>106</v>
      </c>
      <c r="H114" s="5" t="s">
        <v>107</v>
      </c>
      <c r="I114" s="5"/>
      <c r="J114" s="5"/>
      <c r="K114" s="5">
        <v>230</v>
      </c>
      <c r="L114" s="5">
        <v>19</v>
      </c>
      <c r="M114" s="5">
        <v>3</v>
      </c>
      <c r="N114" s="5" t="s">
        <v>3</v>
      </c>
      <c r="O114" s="5">
        <v>2</v>
      </c>
      <c r="P114" s="5">
        <f>ROUND(Source!ES94,O114)</f>
        <v>0</v>
      </c>
      <c r="Q114" s="5"/>
      <c r="R114" s="5"/>
      <c r="S114" s="5"/>
      <c r="T114" s="5"/>
      <c r="U114" s="5"/>
      <c r="V114" s="5"/>
      <c r="W114" s="5"/>
    </row>
    <row r="115" spans="1:206" x14ac:dyDescent="0.2">
      <c r="A115" s="5">
        <v>50</v>
      </c>
      <c r="B115" s="5">
        <v>0</v>
      </c>
      <c r="C115" s="5">
        <v>0</v>
      </c>
      <c r="D115" s="5">
        <v>1</v>
      </c>
      <c r="E115" s="5">
        <v>206</v>
      </c>
      <c r="F115" s="5">
        <f>ROUND(Source!T94,O115)</f>
        <v>0</v>
      </c>
      <c r="G115" s="5" t="s">
        <v>108</v>
      </c>
      <c r="H115" s="5" t="s">
        <v>109</v>
      </c>
      <c r="I115" s="5"/>
      <c r="J115" s="5"/>
      <c r="K115" s="5">
        <v>206</v>
      </c>
      <c r="L115" s="5">
        <v>20</v>
      </c>
      <c r="M115" s="5">
        <v>3</v>
      </c>
      <c r="N115" s="5" t="s">
        <v>3</v>
      </c>
      <c r="O115" s="5">
        <v>2</v>
      </c>
      <c r="P115" s="5">
        <f>ROUND(Source!DL94,O115)</f>
        <v>0</v>
      </c>
      <c r="Q115" s="5"/>
      <c r="R115" s="5"/>
      <c r="S115" s="5"/>
      <c r="T115" s="5"/>
      <c r="U115" s="5"/>
      <c r="V115" s="5"/>
      <c r="W115" s="5"/>
    </row>
    <row r="116" spans="1:206" x14ac:dyDescent="0.2">
      <c r="A116" s="5">
        <v>50</v>
      </c>
      <c r="B116" s="5">
        <v>0</v>
      </c>
      <c r="C116" s="5">
        <v>0</v>
      </c>
      <c r="D116" s="5">
        <v>1</v>
      </c>
      <c r="E116" s="5">
        <v>207</v>
      </c>
      <c r="F116" s="5">
        <f>Source!U94</f>
        <v>223.15059999999997</v>
      </c>
      <c r="G116" s="5" t="s">
        <v>110</v>
      </c>
      <c r="H116" s="5" t="s">
        <v>111</v>
      </c>
      <c r="I116" s="5"/>
      <c r="J116" s="5"/>
      <c r="K116" s="5">
        <v>207</v>
      </c>
      <c r="L116" s="5">
        <v>21</v>
      </c>
      <c r="M116" s="5">
        <v>3</v>
      </c>
      <c r="N116" s="5" t="s">
        <v>3</v>
      </c>
      <c r="O116" s="5">
        <v>-1</v>
      </c>
      <c r="P116" s="5">
        <f>Source!DM94</f>
        <v>223.15059999999997</v>
      </c>
      <c r="Q116" s="5"/>
      <c r="R116" s="5"/>
      <c r="S116" s="5"/>
      <c r="T116" s="5"/>
      <c r="U116" s="5"/>
      <c r="V116" s="5"/>
      <c r="W116" s="5"/>
    </row>
    <row r="117" spans="1:206" x14ac:dyDescent="0.2">
      <c r="A117" s="5">
        <v>50</v>
      </c>
      <c r="B117" s="5">
        <v>0</v>
      </c>
      <c r="C117" s="5">
        <v>0</v>
      </c>
      <c r="D117" s="5">
        <v>1</v>
      </c>
      <c r="E117" s="5">
        <v>208</v>
      </c>
      <c r="F117" s="5">
        <f>Source!V94</f>
        <v>0</v>
      </c>
      <c r="G117" s="5" t="s">
        <v>112</v>
      </c>
      <c r="H117" s="5" t="s">
        <v>113</v>
      </c>
      <c r="I117" s="5"/>
      <c r="J117" s="5"/>
      <c r="K117" s="5">
        <v>208</v>
      </c>
      <c r="L117" s="5">
        <v>22</v>
      </c>
      <c r="M117" s="5">
        <v>3</v>
      </c>
      <c r="N117" s="5" t="s">
        <v>3</v>
      </c>
      <c r="O117" s="5">
        <v>-1</v>
      </c>
      <c r="P117" s="5">
        <f>Source!DN94</f>
        <v>0</v>
      </c>
      <c r="Q117" s="5"/>
      <c r="R117" s="5"/>
      <c r="S117" s="5"/>
      <c r="T117" s="5"/>
      <c r="U117" s="5"/>
      <c r="V117" s="5"/>
      <c r="W117" s="5"/>
    </row>
    <row r="118" spans="1:206" x14ac:dyDescent="0.2">
      <c r="A118" s="5">
        <v>50</v>
      </c>
      <c r="B118" s="5">
        <v>0</v>
      </c>
      <c r="C118" s="5">
        <v>0</v>
      </c>
      <c r="D118" s="5">
        <v>1</v>
      </c>
      <c r="E118" s="5">
        <v>209</v>
      </c>
      <c r="F118" s="5">
        <f>ROUND(Source!W94,O118)</f>
        <v>0</v>
      </c>
      <c r="G118" s="5" t="s">
        <v>114</v>
      </c>
      <c r="H118" s="5" t="s">
        <v>115</v>
      </c>
      <c r="I118" s="5"/>
      <c r="J118" s="5"/>
      <c r="K118" s="5">
        <v>209</v>
      </c>
      <c r="L118" s="5">
        <v>23</v>
      </c>
      <c r="M118" s="5">
        <v>3</v>
      </c>
      <c r="N118" s="5" t="s">
        <v>3</v>
      </c>
      <c r="O118" s="5">
        <v>2</v>
      </c>
      <c r="P118" s="5">
        <f>ROUND(Source!DO94,O118)</f>
        <v>0</v>
      </c>
      <c r="Q118" s="5"/>
      <c r="R118" s="5"/>
      <c r="S118" s="5"/>
      <c r="T118" s="5"/>
      <c r="U118" s="5"/>
      <c r="V118" s="5"/>
      <c r="W118" s="5"/>
    </row>
    <row r="119" spans="1:206" x14ac:dyDescent="0.2">
      <c r="A119" s="5">
        <v>50</v>
      </c>
      <c r="B119" s="5">
        <v>0</v>
      </c>
      <c r="C119" s="5">
        <v>0</v>
      </c>
      <c r="D119" s="5">
        <v>1</v>
      </c>
      <c r="E119" s="5">
        <v>233</v>
      </c>
      <c r="F119" s="5">
        <f>ROUND(Source!BD94,O119)</f>
        <v>0</v>
      </c>
      <c r="G119" s="5" t="s">
        <v>116</v>
      </c>
      <c r="H119" s="5" t="s">
        <v>117</v>
      </c>
      <c r="I119" s="5"/>
      <c r="J119" s="5"/>
      <c r="K119" s="5">
        <v>233</v>
      </c>
      <c r="L119" s="5">
        <v>24</v>
      </c>
      <c r="M119" s="5">
        <v>3</v>
      </c>
      <c r="N119" s="5" t="s">
        <v>3</v>
      </c>
      <c r="O119" s="5">
        <v>2</v>
      </c>
      <c r="P119" s="5">
        <f>ROUND(Source!EV94,O119)</f>
        <v>0</v>
      </c>
      <c r="Q119" s="5"/>
      <c r="R119" s="5"/>
      <c r="S119" s="5"/>
      <c r="T119" s="5"/>
      <c r="U119" s="5"/>
      <c r="V119" s="5"/>
      <c r="W119" s="5"/>
    </row>
    <row r="120" spans="1:206" x14ac:dyDescent="0.2">
      <c r="A120" s="5">
        <v>50</v>
      </c>
      <c r="B120" s="5">
        <v>0</v>
      </c>
      <c r="C120" s="5">
        <v>0</v>
      </c>
      <c r="D120" s="5">
        <v>1</v>
      </c>
      <c r="E120" s="5">
        <v>210</v>
      </c>
      <c r="F120" s="5">
        <f>ROUND(Source!X94,O120)</f>
        <v>29438.47</v>
      </c>
      <c r="G120" s="5" t="s">
        <v>118</v>
      </c>
      <c r="H120" s="5" t="s">
        <v>119</v>
      </c>
      <c r="I120" s="5"/>
      <c r="J120" s="5"/>
      <c r="K120" s="5">
        <v>210</v>
      </c>
      <c r="L120" s="5">
        <v>25</v>
      </c>
      <c r="M120" s="5">
        <v>3</v>
      </c>
      <c r="N120" s="5" t="s">
        <v>3</v>
      </c>
      <c r="O120" s="5">
        <v>2</v>
      </c>
      <c r="P120" s="5">
        <f>ROUND(Source!DP94,O120)</f>
        <v>29438.47</v>
      </c>
      <c r="Q120" s="5"/>
      <c r="R120" s="5"/>
      <c r="S120" s="5"/>
      <c r="T120" s="5"/>
      <c r="U120" s="5"/>
      <c r="V120" s="5"/>
      <c r="W120" s="5"/>
    </row>
    <row r="121" spans="1:206" x14ac:dyDescent="0.2">
      <c r="A121" s="5">
        <v>50</v>
      </c>
      <c r="B121" s="5">
        <v>0</v>
      </c>
      <c r="C121" s="5">
        <v>0</v>
      </c>
      <c r="D121" s="5">
        <v>1</v>
      </c>
      <c r="E121" s="5">
        <v>211</v>
      </c>
      <c r="F121" s="5">
        <f>ROUND(Source!Y94,O121)</f>
        <v>4205.5</v>
      </c>
      <c r="G121" s="5" t="s">
        <v>120</v>
      </c>
      <c r="H121" s="5" t="s">
        <v>121</v>
      </c>
      <c r="I121" s="5"/>
      <c r="J121" s="5"/>
      <c r="K121" s="5">
        <v>211</v>
      </c>
      <c r="L121" s="5">
        <v>26</v>
      </c>
      <c r="M121" s="5">
        <v>3</v>
      </c>
      <c r="N121" s="5" t="s">
        <v>3</v>
      </c>
      <c r="O121" s="5">
        <v>2</v>
      </c>
      <c r="P121" s="5">
        <f>ROUND(Source!DQ94,O121)</f>
        <v>4205.5</v>
      </c>
      <c r="Q121" s="5"/>
      <c r="R121" s="5"/>
      <c r="S121" s="5"/>
      <c r="T121" s="5"/>
      <c r="U121" s="5"/>
      <c r="V121" s="5"/>
      <c r="W121" s="5"/>
    </row>
    <row r="122" spans="1:206" x14ac:dyDescent="0.2">
      <c r="A122" s="5">
        <v>50</v>
      </c>
      <c r="B122" s="5">
        <v>0</v>
      </c>
      <c r="C122" s="5">
        <v>0</v>
      </c>
      <c r="D122" s="5">
        <v>1</v>
      </c>
      <c r="E122" s="5">
        <v>224</v>
      </c>
      <c r="F122" s="5">
        <f>ROUND(Source!AR94,O122)</f>
        <v>139670.42000000001</v>
      </c>
      <c r="G122" s="5" t="s">
        <v>122</v>
      </c>
      <c r="H122" s="5" t="s">
        <v>123</v>
      </c>
      <c r="I122" s="5"/>
      <c r="J122" s="5"/>
      <c r="K122" s="5">
        <v>224</v>
      </c>
      <c r="L122" s="5">
        <v>27</v>
      </c>
      <c r="M122" s="5">
        <v>3</v>
      </c>
      <c r="N122" s="5" t="s">
        <v>3</v>
      </c>
      <c r="O122" s="5">
        <v>2</v>
      </c>
      <c r="P122" s="5">
        <f>ROUND(Source!EJ94,O122)</f>
        <v>139670.42000000001</v>
      </c>
      <c r="Q122" s="5"/>
      <c r="R122" s="5"/>
      <c r="S122" s="5"/>
      <c r="T122" s="5"/>
      <c r="U122" s="5"/>
      <c r="V122" s="5"/>
      <c r="W122" s="5"/>
    </row>
    <row r="124" spans="1:206" x14ac:dyDescent="0.2">
      <c r="A124" s="3">
        <v>51</v>
      </c>
      <c r="B124" s="3">
        <f>B24</f>
        <v>1</v>
      </c>
      <c r="C124" s="3">
        <f>A24</f>
        <v>4</v>
      </c>
      <c r="D124" s="3">
        <f>ROW(A24)</f>
        <v>24</v>
      </c>
      <c r="E124" s="3"/>
      <c r="F124" s="3" t="str">
        <f>IF(F24&lt;&gt;"",F24,"")</f>
        <v>Новый раздел</v>
      </c>
      <c r="G124" s="3" t="str">
        <f>IF(G24&lt;&gt;"",G24,"")</f>
        <v>Дорожно-тропиночная сеть</v>
      </c>
      <c r="H124" s="3">
        <v>0</v>
      </c>
      <c r="I124" s="3"/>
      <c r="J124" s="3"/>
      <c r="K124" s="3"/>
      <c r="L124" s="3"/>
      <c r="M124" s="3"/>
      <c r="N124" s="3"/>
      <c r="O124" s="3">
        <f t="shared" ref="O124:T124" si="97">ROUND(O55+O94+AB124,2)</f>
        <v>295192.73</v>
      </c>
      <c r="P124" s="3">
        <f t="shared" si="97"/>
        <v>187832.59</v>
      </c>
      <c r="Q124" s="3">
        <f t="shared" si="97"/>
        <v>54905.22</v>
      </c>
      <c r="R124" s="3">
        <f t="shared" si="97"/>
        <v>29067.19</v>
      </c>
      <c r="S124" s="3">
        <f t="shared" si="97"/>
        <v>52454.92</v>
      </c>
      <c r="T124" s="3">
        <f t="shared" si="97"/>
        <v>0</v>
      </c>
      <c r="U124" s="3">
        <f>U55+U94+AH124</f>
        <v>276.24229599999995</v>
      </c>
      <c r="V124" s="3">
        <f>V55+V94+AI124</f>
        <v>0</v>
      </c>
      <c r="W124" s="3">
        <f>ROUND(W55+W94+AJ124,2)</f>
        <v>0</v>
      </c>
      <c r="X124" s="3">
        <f>ROUND(X55+X94+AK124,2)</f>
        <v>36718.449999999997</v>
      </c>
      <c r="Y124" s="3">
        <f>ROUND(Y55+Y94+AL124,2)</f>
        <v>5245.5</v>
      </c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>
        <f t="shared" ref="AO124:BD124" si="98">ROUND(AO55+AO94+BX124,2)</f>
        <v>0</v>
      </c>
      <c r="AP124" s="3">
        <f t="shared" si="98"/>
        <v>0</v>
      </c>
      <c r="AQ124" s="3">
        <f t="shared" si="98"/>
        <v>0</v>
      </c>
      <c r="AR124" s="3">
        <f t="shared" si="98"/>
        <v>345675.83</v>
      </c>
      <c r="AS124" s="3">
        <f t="shared" si="98"/>
        <v>0</v>
      </c>
      <c r="AT124" s="3">
        <f t="shared" si="98"/>
        <v>0</v>
      </c>
      <c r="AU124" s="3">
        <f t="shared" si="98"/>
        <v>345675.83</v>
      </c>
      <c r="AV124" s="3">
        <f t="shared" si="98"/>
        <v>187832.59</v>
      </c>
      <c r="AW124" s="3">
        <f t="shared" si="98"/>
        <v>187832.59</v>
      </c>
      <c r="AX124" s="3">
        <f t="shared" si="98"/>
        <v>0</v>
      </c>
      <c r="AY124" s="3">
        <f t="shared" si="98"/>
        <v>187832.59</v>
      </c>
      <c r="AZ124" s="3">
        <f t="shared" si="98"/>
        <v>0</v>
      </c>
      <c r="BA124" s="3">
        <f t="shared" si="98"/>
        <v>0</v>
      </c>
      <c r="BB124" s="3">
        <f t="shared" si="98"/>
        <v>0</v>
      </c>
      <c r="BC124" s="3">
        <f t="shared" si="98"/>
        <v>0</v>
      </c>
      <c r="BD124" s="3">
        <f t="shared" si="98"/>
        <v>0</v>
      </c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4">
        <f t="shared" ref="DG124:DL124" si="99">ROUND(DG55+DG94+DT124,2)</f>
        <v>295192.73</v>
      </c>
      <c r="DH124" s="4">
        <f t="shared" si="99"/>
        <v>187832.59</v>
      </c>
      <c r="DI124" s="4">
        <f t="shared" si="99"/>
        <v>54905.22</v>
      </c>
      <c r="DJ124" s="4">
        <f t="shared" si="99"/>
        <v>29067.19</v>
      </c>
      <c r="DK124" s="4">
        <f t="shared" si="99"/>
        <v>52454.92</v>
      </c>
      <c r="DL124" s="4">
        <f t="shared" si="99"/>
        <v>0</v>
      </c>
      <c r="DM124" s="4">
        <f>DM55+DM94+DZ124</f>
        <v>276.24229599999995</v>
      </c>
      <c r="DN124" s="4">
        <f>DN55+DN94+EA124</f>
        <v>0</v>
      </c>
      <c r="DO124" s="4">
        <f>ROUND(DO55+DO94+EB124,2)</f>
        <v>0</v>
      </c>
      <c r="DP124" s="4">
        <f>ROUND(DP55+DP94+EC124,2)</f>
        <v>36718.449999999997</v>
      </c>
      <c r="DQ124" s="4">
        <f>ROUND(DQ55+DQ94+ED124,2)</f>
        <v>5245.5</v>
      </c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>
        <f t="shared" ref="EG124:EV124" si="100">ROUND(EG55+EG94+FP124,2)</f>
        <v>0</v>
      </c>
      <c r="EH124" s="4">
        <f t="shared" si="100"/>
        <v>0</v>
      </c>
      <c r="EI124" s="4">
        <f t="shared" si="100"/>
        <v>0</v>
      </c>
      <c r="EJ124" s="4">
        <f t="shared" si="100"/>
        <v>345675.83</v>
      </c>
      <c r="EK124" s="4">
        <f t="shared" si="100"/>
        <v>0</v>
      </c>
      <c r="EL124" s="4">
        <f t="shared" si="100"/>
        <v>0</v>
      </c>
      <c r="EM124" s="4">
        <f t="shared" si="100"/>
        <v>345675.83</v>
      </c>
      <c r="EN124" s="4">
        <f t="shared" si="100"/>
        <v>187832.59</v>
      </c>
      <c r="EO124" s="4">
        <f t="shared" si="100"/>
        <v>187832.59</v>
      </c>
      <c r="EP124" s="4">
        <f t="shared" si="100"/>
        <v>0</v>
      </c>
      <c r="EQ124" s="4">
        <f t="shared" si="100"/>
        <v>187832.59</v>
      </c>
      <c r="ER124" s="4">
        <f t="shared" si="100"/>
        <v>0</v>
      </c>
      <c r="ES124" s="4">
        <f t="shared" si="100"/>
        <v>0</v>
      </c>
      <c r="ET124" s="4">
        <f t="shared" si="100"/>
        <v>0</v>
      </c>
      <c r="EU124" s="4">
        <f t="shared" si="100"/>
        <v>0</v>
      </c>
      <c r="EV124" s="4">
        <f t="shared" si="100"/>
        <v>0</v>
      </c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>
        <v>0</v>
      </c>
    </row>
    <row r="126" spans="1:206" x14ac:dyDescent="0.2">
      <c r="A126" s="5">
        <v>50</v>
      </c>
      <c r="B126" s="5">
        <v>0</v>
      </c>
      <c r="C126" s="5">
        <v>0</v>
      </c>
      <c r="D126" s="5">
        <v>1</v>
      </c>
      <c r="E126" s="5">
        <v>201</v>
      </c>
      <c r="F126" s="5">
        <f>ROUND(Source!O124,O126)</f>
        <v>295192.73</v>
      </c>
      <c r="G126" s="5" t="s">
        <v>70</v>
      </c>
      <c r="H126" s="5" t="s">
        <v>71</v>
      </c>
      <c r="I126" s="5"/>
      <c r="J126" s="5"/>
      <c r="K126" s="5">
        <v>201</v>
      </c>
      <c r="L126" s="5">
        <v>1</v>
      </c>
      <c r="M126" s="5">
        <v>3</v>
      </c>
      <c r="N126" s="5" t="s">
        <v>3</v>
      </c>
      <c r="O126" s="5">
        <v>2</v>
      </c>
      <c r="P126" s="5">
        <f>ROUND(Source!DG124,O126)</f>
        <v>295192.73</v>
      </c>
      <c r="Q126" s="5"/>
      <c r="R126" s="5"/>
      <c r="S126" s="5"/>
      <c r="T126" s="5"/>
      <c r="U126" s="5"/>
      <c r="V126" s="5"/>
      <c r="W126" s="5"/>
    </row>
    <row r="127" spans="1:206" x14ac:dyDescent="0.2">
      <c r="A127" s="5">
        <v>50</v>
      </c>
      <c r="B127" s="5">
        <v>0</v>
      </c>
      <c r="C127" s="5">
        <v>0</v>
      </c>
      <c r="D127" s="5">
        <v>1</v>
      </c>
      <c r="E127" s="5">
        <v>202</v>
      </c>
      <c r="F127" s="5">
        <f>ROUND(Source!P124,O127)</f>
        <v>187832.59</v>
      </c>
      <c r="G127" s="5" t="s">
        <v>72</v>
      </c>
      <c r="H127" s="5" t="s">
        <v>73</v>
      </c>
      <c r="I127" s="5"/>
      <c r="J127" s="5"/>
      <c r="K127" s="5">
        <v>202</v>
      </c>
      <c r="L127" s="5">
        <v>2</v>
      </c>
      <c r="M127" s="5">
        <v>3</v>
      </c>
      <c r="N127" s="5" t="s">
        <v>3</v>
      </c>
      <c r="O127" s="5">
        <v>2</v>
      </c>
      <c r="P127" s="5">
        <f>ROUND(Source!DH124,O127)</f>
        <v>187832.59</v>
      </c>
      <c r="Q127" s="5"/>
      <c r="R127" s="5"/>
      <c r="S127" s="5"/>
      <c r="T127" s="5"/>
      <c r="U127" s="5"/>
      <c r="V127" s="5"/>
      <c r="W127" s="5"/>
    </row>
    <row r="128" spans="1:206" x14ac:dyDescent="0.2">
      <c r="A128" s="5">
        <v>50</v>
      </c>
      <c r="B128" s="5">
        <v>0</v>
      </c>
      <c r="C128" s="5">
        <v>0</v>
      </c>
      <c r="D128" s="5">
        <v>1</v>
      </c>
      <c r="E128" s="5">
        <v>222</v>
      </c>
      <c r="F128" s="5">
        <f>ROUND(Source!AO124,O128)</f>
        <v>0</v>
      </c>
      <c r="G128" s="5" t="s">
        <v>74</v>
      </c>
      <c r="H128" s="5" t="s">
        <v>75</v>
      </c>
      <c r="I128" s="5"/>
      <c r="J128" s="5"/>
      <c r="K128" s="5">
        <v>222</v>
      </c>
      <c r="L128" s="5">
        <v>3</v>
      </c>
      <c r="M128" s="5">
        <v>3</v>
      </c>
      <c r="N128" s="5" t="s">
        <v>3</v>
      </c>
      <c r="O128" s="5">
        <v>2</v>
      </c>
      <c r="P128" s="5">
        <f>ROUND(Source!EG124,O128)</f>
        <v>0</v>
      </c>
      <c r="Q128" s="5"/>
      <c r="R128" s="5"/>
      <c r="S128" s="5"/>
      <c r="T128" s="5"/>
      <c r="U128" s="5"/>
      <c r="V128" s="5"/>
      <c r="W128" s="5"/>
    </row>
    <row r="129" spans="1:23" x14ac:dyDescent="0.2">
      <c r="A129" s="5">
        <v>50</v>
      </c>
      <c r="B129" s="5">
        <v>0</v>
      </c>
      <c r="C129" s="5">
        <v>0</v>
      </c>
      <c r="D129" s="5">
        <v>1</v>
      </c>
      <c r="E129" s="5">
        <v>225</v>
      </c>
      <c r="F129" s="5">
        <f>ROUND(Source!AV124,O129)</f>
        <v>187832.59</v>
      </c>
      <c r="G129" s="5" t="s">
        <v>76</v>
      </c>
      <c r="H129" s="5" t="s">
        <v>77</v>
      </c>
      <c r="I129" s="5"/>
      <c r="J129" s="5"/>
      <c r="K129" s="5">
        <v>225</v>
      </c>
      <c r="L129" s="5">
        <v>4</v>
      </c>
      <c r="M129" s="5">
        <v>3</v>
      </c>
      <c r="N129" s="5" t="s">
        <v>3</v>
      </c>
      <c r="O129" s="5">
        <v>2</v>
      </c>
      <c r="P129" s="5">
        <f>ROUND(Source!EN124,O129)</f>
        <v>187832.59</v>
      </c>
      <c r="Q129" s="5"/>
      <c r="R129" s="5"/>
      <c r="S129" s="5"/>
      <c r="T129" s="5"/>
      <c r="U129" s="5"/>
      <c r="V129" s="5"/>
      <c r="W129" s="5"/>
    </row>
    <row r="130" spans="1:23" x14ac:dyDescent="0.2">
      <c r="A130" s="5">
        <v>50</v>
      </c>
      <c r="B130" s="5">
        <v>0</v>
      </c>
      <c r="C130" s="5">
        <v>0</v>
      </c>
      <c r="D130" s="5">
        <v>1</v>
      </c>
      <c r="E130" s="5">
        <v>226</v>
      </c>
      <c r="F130" s="5">
        <f>ROUND(Source!AW124,O130)</f>
        <v>187832.59</v>
      </c>
      <c r="G130" s="5" t="s">
        <v>78</v>
      </c>
      <c r="H130" s="5" t="s">
        <v>79</v>
      </c>
      <c r="I130" s="5"/>
      <c r="J130" s="5"/>
      <c r="K130" s="5">
        <v>226</v>
      </c>
      <c r="L130" s="5">
        <v>5</v>
      </c>
      <c r="M130" s="5">
        <v>3</v>
      </c>
      <c r="N130" s="5" t="s">
        <v>3</v>
      </c>
      <c r="O130" s="5">
        <v>2</v>
      </c>
      <c r="P130" s="5">
        <f>ROUND(Source!EO124,O130)</f>
        <v>187832.59</v>
      </c>
      <c r="Q130" s="5"/>
      <c r="R130" s="5"/>
      <c r="S130" s="5"/>
      <c r="T130" s="5"/>
      <c r="U130" s="5"/>
      <c r="V130" s="5"/>
      <c r="W130" s="5"/>
    </row>
    <row r="131" spans="1:23" x14ac:dyDescent="0.2">
      <c r="A131" s="5">
        <v>50</v>
      </c>
      <c r="B131" s="5">
        <v>0</v>
      </c>
      <c r="C131" s="5">
        <v>0</v>
      </c>
      <c r="D131" s="5">
        <v>1</v>
      </c>
      <c r="E131" s="5">
        <v>227</v>
      </c>
      <c r="F131" s="5">
        <f>ROUND(Source!AX124,O131)</f>
        <v>0</v>
      </c>
      <c r="G131" s="5" t="s">
        <v>80</v>
      </c>
      <c r="H131" s="5" t="s">
        <v>81</v>
      </c>
      <c r="I131" s="5"/>
      <c r="J131" s="5"/>
      <c r="K131" s="5">
        <v>227</v>
      </c>
      <c r="L131" s="5">
        <v>6</v>
      </c>
      <c r="M131" s="5">
        <v>3</v>
      </c>
      <c r="N131" s="5" t="s">
        <v>3</v>
      </c>
      <c r="O131" s="5">
        <v>2</v>
      </c>
      <c r="P131" s="5">
        <f>ROUND(Source!EP124,O131)</f>
        <v>0</v>
      </c>
      <c r="Q131" s="5"/>
      <c r="R131" s="5"/>
      <c r="S131" s="5"/>
      <c r="T131" s="5"/>
      <c r="U131" s="5"/>
      <c r="V131" s="5"/>
      <c r="W131" s="5"/>
    </row>
    <row r="132" spans="1:23" x14ac:dyDescent="0.2">
      <c r="A132" s="5">
        <v>50</v>
      </c>
      <c r="B132" s="5">
        <v>0</v>
      </c>
      <c r="C132" s="5">
        <v>0</v>
      </c>
      <c r="D132" s="5">
        <v>1</v>
      </c>
      <c r="E132" s="5">
        <v>228</v>
      </c>
      <c r="F132" s="5">
        <f>ROUND(Source!AY124,O132)</f>
        <v>187832.59</v>
      </c>
      <c r="G132" s="5" t="s">
        <v>82</v>
      </c>
      <c r="H132" s="5" t="s">
        <v>83</v>
      </c>
      <c r="I132" s="5"/>
      <c r="J132" s="5"/>
      <c r="K132" s="5">
        <v>228</v>
      </c>
      <c r="L132" s="5">
        <v>7</v>
      </c>
      <c r="M132" s="5">
        <v>3</v>
      </c>
      <c r="N132" s="5" t="s">
        <v>3</v>
      </c>
      <c r="O132" s="5">
        <v>2</v>
      </c>
      <c r="P132" s="5">
        <f>ROUND(Source!EQ124,O132)</f>
        <v>187832.59</v>
      </c>
      <c r="Q132" s="5"/>
      <c r="R132" s="5"/>
      <c r="S132" s="5"/>
      <c r="T132" s="5"/>
      <c r="U132" s="5"/>
      <c r="V132" s="5"/>
      <c r="W132" s="5"/>
    </row>
    <row r="133" spans="1:23" x14ac:dyDescent="0.2">
      <c r="A133" s="5">
        <v>50</v>
      </c>
      <c r="B133" s="5">
        <v>0</v>
      </c>
      <c r="C133" s="5">
        <v>0</v>
      </c>
      <c r="D133" s="5">
        <v>1</v>
      </c>
      <c r="E133" s="5">
        <v>216</v>
      </c>
      <c r="F133" s="5">
        <f>ROUND(Source!AP124,O133)</f>
        <v>0</v>
      </c>
      <c r="G133" s="5" t="s">
        <v>84</v>
      </c>
      <c r="H133" s="5" t="s">
        <v>85</v>
      </c>
      <c r="I133" s="5"/>
      <c r="J133" s="5"/>
      <c r="K133" s="5">
        <v>216</v>
      </c>
      <c r="L133" s="5">
        <v>8</v>
      </c>
      <c r="M133" s="5">
        <v>3</v>
      </c>
      <c r="N133" s="5" t="s">
        <v>3</v>
      </c>
      <c r="O133" s="5">
        <v>2</v>
      </c>
      <c r="P133" s="5">
        <f>ROUND(Source!EH124,O133)</f>
        <v>0</v>
      </c>
      <c r="Q133" s="5"/>
      <c r="R133" s="5"/>
      <c r="S133" s="5"/>
      <c r="T133" s="5"/>
      <c r="U133" s="5"/>
      <c r="V133" s="5"/>
      <c r="W133" s="5"/>
    </row>
    <row r="134" spans="1:23" x14ac:dyDescent="0.2">
      <c r="A134" s="5">
        <v>50</v>
      </c>
      <c r="B134" s="5">
        <v>0</v>
      </c>
      <c r="C134" s="5">
        <v>0</v>
      </c>
      <c r="D134" s="5">
        <v>1</v>
      </c>
      <c r="E134" s="5">
        <v>223</v>
      </c>
      <c r="F134" s="5">
        <f>ROUND(Source!AQ124,O134)</f>
        <v>0</v>
      </c>
      <c r="G134" s="5" t="s">
        <v>86</v>
      </c>
      <c r="H134" s="5" t="s">
        <v>87</v>
      </c>
      <c r="I134" s="5"/>
      <c r="J134" s="5"/>
      <c r="K134" s="5">
        <v>223</v>
      </c>
      <c r="L134" s="5">
        <v>9</v>
      </c>
      <c r="M134" s="5">
        <v>3</v>
      </c>
      <c r="N134" s="5" t="s">
        <v>3</v>
      </c>
      <c r="O134" s="5">
        <v>2</v>
      </c>
      <c r="P134" s="5">
        <f>ROUND(Source!EI124,O134)</f>
        <v>0</v>
      </c>
      <c r="Q134" s="5"/>
      <c r="R134" s="5"/>
      <c r="S134" s="5"/>
      <c r="T134" s="5"/>
      <c r="U134" s="5"/>
      <c r="V134" s="5"/>
      <c r="W134" s="5"/>
    </row>
    <row r="135" spans="1:23" x14ac:dyDescent="0.2">
      <c r="A135" s="5">
        <v>50</v>
      </c>
      <c r="B135" s="5">
        <v>0</v>
      </c>
      <c r="C135" s="5">
        <v>0</v>
      </c>
      <c r="D135" s="5">
        <v>1</v>
      </c>
      <c r="E135" s="5">
        <v>229</v>
      </c>
      <c r="F135" s="5">
        <f>ROUND(Source!AZ124,O135)</f>
        <v>0</v>
      </c>
      <c r="G135" s="5" t="s">
        <v>88</v>
      </c>
      <c r="H135" s="5" t="s">
        <v>89</v>
      </c>
      <c r="I135" s="5"/>
      <c r="J135" s="5"/>
      <c r="K135" s="5">
        <v>229</v>
      </c>
      <c r="L135" s="5">
        <v>10</v>
      </c>
      <c r="M135" s="5">
        <v>3</v>
      </c>
      <c r="N135" s="5" t="s">
        <v>3</v>
      </c>
      <c r="O135" s="5">
        <v>2</v>
      </c>
      <c r="P135" s="5">
        <f>ROUND(Source!ER124,O135)</f>
        <v>0</v>
      </c>
      <c r="Q135" s="5"/>
      <c r="R135" s="5"/>
      <c r="S135" s="5"/>
      <c r="T135" s="5"/>
      <c r="U135" s="5"/>
      <c r="V135" s="5"/>
      <c r="W135" s="5"/>
    </row>
    <row r="136" spans="1:23" x14ac:dyDescent="0.2">
      <c r="A136" s="5">
        <v>50</v>
      </c>
      <c r="B136" s="5">
        <v>0</v>
      </c>
      <c r="C136" s="5">
        <v>0</v>
      </c>
      <c r="D136" s="5">
        <v>1</v>
      </c>
      <c r="E136" s="5">
        <v>203</v>
      </c>
      <c r="F136" s="5">
        <f>ROUND(Source!Q124,O136)</f>
        <v>54905.22</v>
      </c>
      <c r="G136" s="5" t="s">
        <v>90</v>
      </c>
      <c r="H136" s="5" t="s">
        <v>91</v>
      </c>
      <c r="I136" s="5"/>
      <c r="J136" s="5"/>
      <c r="K136" s="5">
        <v>203</v>
      </c>
      <c r="L136" s="5">
        <v>11</v>
      </c>
      <c r="M136" s="5">
        <v>3</v>
      </c>
      <c r="N136" s="5" t="s">
        <v>3</v>
      </c>
      <c r="O136" s="5">
        <v>2</v>
      </c>
      <c r="P136" s="5">
        <f>ROUND(Source!DI124,O136)</f>
        <v>54905.22</v>
      </c>
      <c r="Q136" s="5"/>
      <c r="R136" s="5"/>
      <c r="S136" s="5"/>
      <c r="T136" s="5"/>
      <c r="U136" s="5"/>
      <c r="V136" s="5"/>
      <c r="W136" s="5"/>
    </row>
    <row r="137" spans="1:23" x14ac:dyDescent="0.2">
      <c r="A137" s="5">
        <v>50</v>
      </c>
      <c r="B137" s="5">
        <v>0</v>
      </c>
      <c r="C137" s="5">
        <v>0</v>
      </c>
      <c r="D137" s="5">
        <v>1</v>
      </c>
      <c r="E137" s="5">
        <v>231</v>
      </c>
      <c r="F137" s="5">
        <f>ROUND(Source!BB124,O137)</f>
        <v>0</v>
      </c>
      <c r="G137" s="5" t="s">
        <v>92</v>
      </c>
      <c r="H137" s="5" t="s">
        <v>93</v>
      </c>
      <c r="I137" s="5"/>
      <c r="J137" s="5"/>
      <c r="K137" s="5">
        <v>231</v>
      </c>
      <c r="L137" s="5">
        <v>12</v>
      </c>
      <c r="M137" s="5">
        <v>3</v>
      </c>
      <c r="N137" s="5" t="s">
        <v>3</v>
      </c>
      <c r="O137" s="5">
        <v>2</v>
      </c>
      <c r="P137" s="5">
        <f>ROUND(Source!ET124,O137)</f>
        <v>0</v>
      </c>
      <c r="Q137" s="5"/>
      <c r="R137" s="5"/>
      <c r="S137" s="5"/>
      <c r="T137" s="5"/>
      <c r="U137" s="5"/>
      <c r="V137" s="5"/>
      <c r="W137" s="5"/>
    </row>
    <row r="138" spans="1:23" x14ac:dyDescent="0.2">
      <c r="A138" s="5">
        <v>50</v>
      </c>
      <c r="B138" s="5">
        <v>0</v>
      </c>
      <c r="C138" s="5">
        <v>0</v>
      </c>
      <c r="D138" s="5">
        <v>1</v>
      </c>
      <c r="E138" s="5">
        <v>204</v>
      </c>
      <c r="F138" s="5">
        <f>ROUND(Source!R124,O138)</f>
        <v>29067.19</v>
      </c>
      <c r="G138" s="5" t="s">
        <v>94</v>
      </c>
      <c r="H138" s="5" t="s">
        <v>95</v>
      </c>
      <c r="I138" s="5"/>
      <c r="J138" s="5"/>
      <c r="K138" s="5">
        <v>204</v>
      </c>
      <c r="L138" s="5">
        <v>13</v>
      </c>
      <c r="M138" s="5">
        <v>3</v>
      </c>
      <c r="N138" s="5" t="s">
        <v>3</v>
      </c>
      <c r="O138" s="5">
        <v>2</v>
      </c>
      <c r="P138" s="5">
        <f>ROUND(Source!DJ124,O138)</f>
        <v>29067.19</v>
      </c>
      <c r="Q138" s="5"/>
      <c r="R138" s="5"/>
      <c r="S138" s="5"/>
      <c r="T138" s="5"/>
      <c r="U138" s="5"/>
      <c r="V138" s="5"/>
      <c r="W138" s="5"/>
    </row>
    <row r="139" spans="1:23" x14ac:dyDescent="0.2">
      <c r="A139" s="5">
        <v>50</v>
      </c>
      <c r="B139" s="5">
        <v>0</v>
      </c>
      <c r="C139" s="5">
        <v>0</v>
      </c>
      <c r="D139" s="5">
        <v>1</v>
      </c>
      <c r="E139" s="5">
        <v>205</v>
      </c>
      <c r="F139" s="5">
        <f>ROUND(Source!S124,O139)</f>
        <v>52454.92</v>
      </c>
      <c r="G139" s="5" t="s">
        <v>96</v>
      </c>
      <c r="H139" s="5" t="s">
        <v>97</v>
      </c>
      <c r="I139" s="5"/>
      <c r="J139" s="5"/>
      <c r="K139" s="5">
        <v>205</v>
      </c>
      <c r="L139" s="5">
        <v>14</v>
      </c>
      <c r="M139" s="5">
        <v>3</v>
      </c>
      <c r="N139" s="5" t="s">
        <v>3</v>
      </c>
      <c r="O139" s="5">
        <v>2</v>
      </c>
      <c r="P139" s="5">
        <f>ROUND(Source!DK124,O139)</f>
        <v>52454.92</v>
      </c>
      <c r="Q139" s="5"/>
      <c r="R139" s="5"/>
      <c r="S139" s="5"/>
      <c r="T139" s="5"/>
      <c r="U139" s="5"/>
      <c r="V139" s="5"/>
      <c r="W139" s="5"/>
    </row>
    <row r="140" spans="1:23" x14ac:dyDescent="0.2">
      <c r="A140" s="5">
        <v>50</v>
      </c>
      <c r="B140" s="5">
        <v>0</v>
      </c>
      <c r="C140" s="5">
        <v>0</v>
      </c>
      <c r="D140" s="5">
        <v>1</v>
      </c>
      <c r="E140" s="5">
        <v>232</v>
      </c>
      <c r="F140" s="5">
        <f>ROUND(Source!BC124,O140)</f>
        <v>0</v>
      </c>
      <c r="G140" s="5" t="s">
        <v>98</v>
      </c>
      <c r="H140" s="5" t="s">
        <v>99</v>
      </c>
      <c r="I140" s="5"/>
      <c r="J140" s="5"/>
      <c r="K140" s="5">
        <v>232</v>
      </c>
      <c r="L140" s="5">
        <v>15</v>
      </c>
      <c r="M140" s="5">
        <v>3</v>
      </c>
      <c r="N140" s="5" t="s">
        <v>3</v>
      </c>
      <c r="O140" s="5">
        <v>2</v>
      </c>
      <c r="P140" s="5">
        <f>ROUND(Source!EU124,O140)</f>
        <v>0</v>
      </c>
      <c r="Q140" s="5"/>
      <c r="R140" s="5"/>
      <c r="S140" s="5"/>
      <c r="T140" s="5"/>
      <c r="U140" s="5"/>
      <c r="V140" s="5"/>
      <c r="W140" s="5"/>
    </row>
    <row r="141" spans="1:23" x14ac:dyDescent="0.2">
      <c r="A141" s="5">
        <v>50</v>
      </c>
      <c r="B141" s="5">
        <v>0</v>
      </c>
      <c r="C141" s="5">
        <v>0</v>
      </c>
      <c r="D141" s="5">
        <v>1</v>
      </c>
      <c r="E141" s="5">
        <v>214</v>
      </c>
      <c r="F141" s="5">
        <f>ROUND(Source!AS124,O141)</f>
        <v>0</v>
      </c>
      <c r="G141" s="5" t="s">
        <v>100</v>
      </c>
      <c r="H141" s="5" t="s">
        <v>101</v>
      </c>
      <c r="I141" s="5"/>
      <c r="J141" s="5"/>
      <c r="K141" s="5">
        <v>214</v>
      </c>
      <c r="L141" s="5">
        <v>16</v>
      </c>
      <c r="M141" s="5">
        <v>3</v>
      </c>
      <c r="N141" s="5" t="s">
        <v>3</v>
      </c>
      <c r="O141" s="5">
        <v>2</v>
      </c>
      <c r="P141" s="5">
        <f>ROUND(Source!EK124,O141)</f>
        <v>0</v>
      </c>
      <c r="Q141" s="5"/>
      <c r="R141" s="5"/>
      <c r="S141" s="5"/>
      <c r="T141" s="5"/>
      <c r="U141" s="5"/>
      <c r="V141" s="5"/>
      <c r="W141" s="5"/>
    </row>
    <row r="142" spans="1:23" x14ac:dyDescent="0.2">
      <c r="A142" s="5">
        <v>50</v>
      </c>
      <c r="B142" s="5">
        <v>0</v>
      </c>
      <c r="C142" s="5">
        <v>0</v>
      </c>
      <c r="D142" s="5">
        <v>1</v>
      </c>
      <c r="E142" s="5">
        <v>215</v>
      </c>
      <c r="F142" s="5">
        <f>ROUND(Source!AT124,O142)</f>
        <v>0</v>
      </c>
      <c r="G142" s="5" t="s">
        <v>102</v>
      </c>
      <c r="H142" s="5" t="s">
        <v>103</v>
      </c>
      <c r="I142" s="5"/>
      <c r="J142" s="5"/>
      <c r="K142" s="5">
        <v>215</v>
      </c>
      <c r="L142" s="5">
        <v>17</v>
      </c>
      <c r="M142" s="5">
        <v>3</v>
      </c>
      <c r="N142" s="5" t="s">
        <v>3</v>
      </c>
      <c r="O142" s="5">
        <v>2</v>
      </c>
      <c r="P142" s="5">
        <f>ROUND(Source!EL124,O142)</f>
        <v>0</v>
      </c>
      <c r="Q142" s="5"/>
      <c r="R142" s="5"/>
      <c r="S142" s="5"/>
      <c r="T142" s="5"/>
      <c r="U142" s="5"/>
      <c r="V142" s="5"/>
      <c r="W142" s="5"/>
    </row>
    <row r="143" spans="1:23" x14ac:dyDescent="0.2">
      <c r="A143" s="5">
        <v>50</v>
      </c>
      <c r="B143" s="5">
        <v>0</v>
      </c>
      <c r="C143" s="5">
        <v>0</v>
      </c>
      <c r="D143" s="5">
        <v>1</v>
      </c>
      <c r="E143" s="5">
        <v>217</v>
      </c>
      <c r="F143" s="5">
        <f>ROUND(Source!AU124,O143)</f>
        <v>345675.83</v>
      </c>
      <c r="G143" s="5" t="s">
        <v>104</v>
      </c>
      <c r="H143" s="5" t="s">
        <v>105</v>
      </c>
      <c r="I143" s="5"/>
      <c r="J143" s="5"/>
      <c r="K143" s="5">
        <v>217</v>
      </c>
      <c r="L143" s="5">
        <v>18</v>
      </c>
      <c r="M143" s="5">
        <v>3</v>
      </c>
      <c r="N143" s="5" t="s">
        <v>3</v>
      </c>
      <c r="O143" s="5">
        <v>2</v>
      </c>
      <c r="P143" s="5">
        <f>ROUND(Source!EM124,O143)</f>
        <v>345675.83</v>
      </c>
      <c r="Q143" s="5"/>
      <c r="R143" s="5"/>
      <c r="S143" s="5"/>
      <c r="T143" s="5"/>
      <c r="U143" s="5"/>
      <c r="V143" s="5"/>
      <c r="W143" s="5"/>
    </row>
    <row r="144" spans="1:23" x14ac:dyDescent="0.2">
      <c r="A144" s="5">
        <v>50</v>
      </c>
      <c r="B144" s="5">
        <v>0</v>
      </c>
      <c r="C144" s="5">
        <v>0</v>
      </c>
      <c r="D144" s="5">
        <v>1</v>
      </c>
      <c r="E144" s="5">
        <v>230</v>
      </c>
      <c r="F144" s="5">
        <f>ROUND(Source!BA124,O144)</f>
        <v>0</v>
      </c>
      <c r="G144" s="5" t="s">
        <v>106</v>
      </c>
      <c r="H144" s="5" t="s">
        <v>107</v>
      </c>
      <c r="I144" s="5"/>
      <c r="J144" s="5"/>
      <c r="K144" s="5">
        <v>230</v>
      </c>
      <c r="L144" s="5">
        <v>19</v>
      </c>
      <c r="M144" s="5">
        <v>3</v>
      </c>
      <c r="N144" s="5" t="s">
        <v>3</v>
      </c>
      <c r="O144" s="5">
        <v>2</v>
      </c>
      <c r="P144" s="5">
        <f>ROUND(Source!ES124,O144)</f>
        <v>0</v>
      </c>
      <c r="Q144" s="5"/>
      <c r="R144" s="5"/>
      <c r="S144" s="5"/>
      <c r="T144" s="5"/>
      <c r="U144" s="5"/>
      <c r="V144" s="5"/>
      <c r="W144" s="5"/>
    </row>
    <row r="145" spans="1:206" x14ac:dyDescent="0.2">
      <c r="A145" s="5">
        <v>50</v>
      </c>
      <c r="B145" s="5">
        <v>0</v>
      </c>
      <c r="C145" s="5">
        <v>0</v>
      </c>
      <c r="D145" s="5">
        <v>1</v>
      </c>
      <c r="E145" s="5">
        <v>206</v>
      </c>
      <c r="F145" s="5">
        <f>ROUND(Source!T124,O145)</f>
        <v>0</v>
      </c>
      <c r="G145" s="5" t="s">
        <v>108</v>
      </c>
      <c r="H145" s="5" t="s">
        <v>109</v>
      </c>
      <c r="I145" s="5"/>
      <c r="J145" s="5"/>
      <c r="K145" s="5">
        <v>206</v>
      </c>
      <c r="L145" s="5">
        <v>20</v>
      </c>
      <c r="M145" s="5">
        <v>3</v>
      </c>
      <c r="N145" s="5" t="s">
        <v>3</v>
      </c>
      <c r="O145" s="5">
        <v>2</v>
      </c>
      <c r="P145" s="5">
        <f>ROUND(Source!DL124,O145)</f>
        <v>0</v>
      </c>
      <c r="Q145" s="5"/>
      <c r="R145" s="5"/>
      <c r="S145" s="5"/>
      <c r="T145" s="5"/>
      <c r="U145" s="5"/>
      <c r="V145" s="5"/>
      <c r="W145" s="5"/>
    </row>
    <row r="146" spans="1:206" x14ac:dyDescent="0.2">
      <c r="A146" s="5">
        <v>50</v>
      </c>
      <c r="B146" s="5">
        <v>0</v>
      </c>
      <c r="C146" s="5">
        <v>0</v>
      </c>
      <c r="D146" s="5">
        <v>1</v>
      </c>
      <c r="E146" s="5">
        <v>207</v>
      </c>
      <c r="F146" s="5">
        <f>Source!U124</f>
        <v>276.24229599999995</v>
      </c>
      <c r="G146" s="5" t="s">
        <v>110</v>
      </c>
      <c r="H146" s="5" t="s">
        <v>111</v>
      </c>
      <c r="I146" s="5"/>
      <c r="J146" s="5"/>
      <c r="K146" s="5">
        <v>207</v>
      </c>
      <c r="L146" s="5">
        <v>21</v>
      </c>
      <c r="M146" s="5">
        <v>3</v>
      </c>
      <c r="N146" s="5" t="s">
        <v>3</v>
      </c>
      <c r="O146" s="5">
        <v>-1</v>
      </c>
      <c r="P146" s="5">
        <f>Source!DM124</f>
        <v>276.24229599999995</v>
      </c>
      <c r="Q146" s="5"/>
      <c r="R146" s="5"/>
      <c r="S146" s="5"/>
      <c r="T146" s="5"/>
      <c r="U146" s="5"/>
      <c r="V146" s="5"/>
      <c r="W146" s="5"/>
    </row>
    <row r="147" spans="1:206" x14ac:dyDescent="0.2">
      <c r="A147" s="5">
        <v>50</v>
      </c>
      <c r="B147" s="5">
        <v>0</v>
      </c>
      <c r="C147" s="5">
        <v>0</v>
      </c>
      <c r="D147" s="5">
        <v>1</v>
      </c>
      <c r="E147" s="5">
        <v>208</v>
      </c>
      <c r="F147" s="5">
        <f>Source!V124</f>
        <v>0</v>
      </c>
      <c r="G147" s="5" t="s">
        <v>112</v>
      </c>
      <c r="H147" s="5" t="s">
        <v>113</v>
      </c>
      <c r="I147" s="5"/>
      <c r="J147" s="5"/>
      <c r="K147" s="5">
        <v>208</v>
      </c>
      <c r="L147" s="5">
        <v>22</v>
      </c>
      <c r="M147" s="5">
        <v>3</v>
      </c>
      <c r="N147" s="5" t="s">
        <v>3</v>
      </c>
      <c r="O147" s="5">
        <v>-1</v>
      </c>
      <c r="P147" s="5">
        <f>Source!DN124</f>
        <v>0</v>
      </c>
      <c r="Q147" s="5"/>
      <c r="R147" s="5"/>
      <c r="S147" s="5"/>
      <c r="T147" s="5"/>
      <c r="U147" s="5"/>
      <c r="V147" s="5"/>
      <c r="W147" s="5"/>
    </row>
    <row r="148" spans="1:206" x14ac:dyDescent="0.2">
      <c r="A148" s="5">
        <v>50</v>
      </c>
      <c r="B148" s="5">
        <v>0</v>
      </c>
      <c r="C148" s="5">
        <v>0</v>
      </c>
      <c r="D148" s="5">
        <v>1</v>
      </c>
      <c r="E148" s="5">
        <v>209</v>
      </c>
      <c r="F148" s="5">
        <f>ROUND(Source!W124,O148)</f>
        <v>0</v>
      </c>
      <c r="G148" s="5" t="s">
        <v>114</v>
      </c>
      <c r="H148" s="5" t="s">
        <v>115</v>
      </c>
      <c r="I148" s="5"/>
      <c r="J148" s="5"/>
      <c r="K148" s="5">
        <v>209</v>
      </c>
      <c r="L148" s="5">
        <v>23</v>
      </c>
      <c r="M148" s="5">
        <v>3</v>
      </c>
      <c r="N148" s="5" t="s">
        <v>3</v>
      </c>
      <c r="O148" s="5">
        <v>2</v>
      </c>
      <c r="P148" s="5">
        <f>ROUND(Source!DO124,O148)</f>
        <v>0</v>
      </c>
      <c r="Q148" s="5"/>
      <c r="R148" s="5"/>
      <c r="S148" s="5"/>
      <c r="T148" s="5"/>
      <c r="U148" s="5"/>
      <c r="V148" s="5"/>
      <c r="W148" s="5"/>
    </row>
    <row r="149" spans="1:206" x14ac:dyDescent="0.2">
      <c r="A149" s="5">
        <v>50</v>
      </c>
      <c r="B149" s="5">
        <v>0</v>
      </c>
      <c r="C149" s="5">
        <v>0</v>
      </c>
      <c r="D149" s="5">
        <v>1</v>
      </c>
      <c r="E149" s="5">
        <v>233</v>
      </c>
      <c r="F149" s="5">
        <f>ROUND(Source!BD124,O149)</f>
        <v>0</v>
      </c>
      <c r="G149" s="5" t="s">
        <v>116</v>
      </c>
      <c r="H149" s="5" t="s">
        <v>117</v>
      </c>
      <c r="I149" s="5"/>
      <c r="J149" s="5"/>
      <c r="K149" s="5">
        <v>233</v>
      </c>
      <c r="L149" s="5">
        <v>24</v>
      </c>
      <c r="M149" s="5">
        <v>3</v>
      </c>
      <c r="N149" s="5" t="s">
        <v>3</v>
      </c>
      <c r="O149" s="5">
        <v>2</v>
      </c>
      <c r="P149" s="5">
        <f>ROUND(Source!EV124,O149)</f>
        <v>0</v>
      </c>
      <c r="Q149" s="5"/>
      <c r="R149" s="5"/>
      <c r="S149" s="5"/>
      <c r="T149" s="5"/>
      <c r="U149" s="5"/>
      <c r="V149" s="5"/>
      <c r="W149" s="5"/>
    </row>
    <row r="150" spans="1:206" x14ac:dyDescent="0.2">
      <c r="A150" s="5">
        <v>50</v>
      </c>
      <c r="B150" s="5">
        <v>0</v>
      </c>
      <c r="C150" s="5">
        <v>0</v>
      </c>
      <c r="D150" s="5">
        <v>1</v>
      </c>
      <c r="E150" s="5">
        <v>210</v>
      </c>
      <c r="F150" s="5">
        <f>ROUND(Source!X124,O150)</f>
        <v>36718.449999999997</v>
      </c>
      <c r="G150" s="5" t="s">
        <v>118</v>
      </c>
      <c r="H150" s="5" t="s">
        <v>119</v>
      </c>
      <c r="I150" s="5"/>
      <c r="J150" s="5"/>
      <c r="K150" s="5">
        <v>210</v>
      </c>
      <c r="L150" s="5">
        <v>25</v>
      </c>
      <c r="M150" s="5">
        <v>3</v>
      </c>
      <c r="N150" s="5" t="s">
        <v>3</v>
      </c>
      <c r="O150" s="5">
        <v>2</v>
      </c>
      <c r="P150" s="5">
        <f>ROUND(Source!DP124,O150)</f>
        <v>36718.449999999997</v>
      </c>
      <c r="Q150" s="5"/>
      <c r="R150" s="5"/>
      <c r="S150" s="5"/>
      <c r="T150" s="5"/>
      <c r="U150" s="5"/>
      <c r="V150" s="5"/>
      <c r="W150" s="5"/>
    </row>
    <row r="151" spans="1:206" x14ac:dyDescent="0.2">
      <c r="A151" s="5">
        <v>50</v>
      </c>
      <c r="B151" s="5">
        <v>0</v>
      </c>
      <c r="C151" s="5">
        <v>0</v>
      </c>
      <c r="D151" s="5">
        <v>1</v>
      </c>
      <c r="E151" s="5">
        <v>211</v>
      </c>
      <c r="F151" s="5">
        <f>ROUND(Source!Y124,O151)</f>
        <v>5245.5</v>
      </c>
      <c r="G151" s="5" t="s">
        <v>120</v>
      </c>
      <c r="H151" s="5" t="s">
        <v>121</v>
      </c>
      <c r="I151" s="5"/>
      <c r="J151" s="5"/>
      <c r="K151" s="5">
        <v>211</v>
      </c>
      <c r="L151" s="5">
        <v>26</v>
      </c>
      <c r="M151" s="5">
        <v>3</v>
      </c>
      <c r="N151" s="5" t="s">
        <v>3</v>
      </c>
      <c r="O151" s="5">
        <v>2</v>
      </c>
      <c r="P151" s="5">
        <f>ROUND(Source!DQ124,O151)</f>
        <v>5245.5</v>
      </c>
      <c r="Q151" s="5"/>
      <c r="R151" s="5"/>
      <c r="S151" s="5"/>
      <c r="T151" s="5"/>
      <c r="U151" s="5"/>
      <c r="V151" s="5"/>
      <c r="W151" s="5"/>
    </row>
    <row r="152" spans="1:206" x14ac:dyDescent="0.2">
      <c r="A152" s="5">
        <v>50</v>
      </c>
      <c r="B152" s="5">
        <v>0</v>
      </c>
      <c r="C152" s="5">
        <v>0</v>
      </c>
      <c r="D152" s="5">
        <v>1</v>
      </c>
      <c r="E152" s="5">
        <v>224</v>
      </c>
      <c r="F152" s="5">
        <f>ROUND(Source!AR124,O152)</f>
        <v>345675.83</v>
      </c>
      <c r="G152" s="5" t="s">
        <v>122</v>
      </c>
      <c r="H152" s="5" t="s">
        <v>123</v>
      </c>
      <c r="I152" s="5"/>
      <c r="J152" s="5"/>
      <c r="K152" s="5">
        <v>224</v>
      </c>
      <c r="L152" s="5">
        <v>27</v>
      </c>
      <c r="M152" s="5">
        <v>3</v>
      </c>
      <c r="N152" s="5" t="s">
        <v>3</v>
      </c>
      <c r="O152" s="5">
        <v>2</v>
      </c>
      <c r="P152" s="5">
        <f>ROUND(Source!EJ124,O152)</f>
        <v>345675.83</v>
      </c>
      <c r="Q152" s="5"/>
      <c r="R152" s="5"/>
      <c r="S152" s="5"/>
      <c r="T152" s="5"/>
      <c r="U152" s="5"/>
      <c r="V152" s="5"/>
      <c r="W152" s="5"/>
    </row>
    <row r="154" spans="1:206" x14ac:dyDescent="0.2">
      <c r="A154" s="1">
        <v>4</v>
      </c>
      <c r="B154" s="1">
        <v>1</v>
      </c>
      <c r="C154" s="1"/>
      <c r="D154" s="1">
        <f>ROW(A317)</f>
        <v>317</v>
      </c>
      <c r="E154" s="1"/>
      <c r="F154" s="1" t="s">
        <v>13</v>
      </c>
      <c r="G154" s="1" t="s">
        <v>134</v>
      </c>
      <c r="H154" s="1" t="s">
        <v>3</v>
      </c>
      <c r="I154" s="1">
        <v>0</v>
      </c>
      <c r="J154" s="1"/>
      <c r="K154" s="1">
        <v>-1</v>
      </c>
      <c r="L154" s="1"/>
      <c r="M154" s="1"/>
      <c r="N154" s="1"/>
      <c r="O154" s="1"/>
      <c r="P154" s="1"/>
      <c r="Q154" s="1"/>
      <c r="R154" s="1"/>
      <c r="S154" s="1"/>
      <c r="T154" s="1"/>
      <c r="U154" s="1" t="s">
        <v>3</v>
      </c>
      <c r="V154" s="1">
        <v>0</v>
      </c>
      <c r="W154" s="1"/>
      <c r="X154" s="1"/>
      <c r="Y154" s="1"/>
      <c r="Z154" s="1"/>
      <c r="AA154" s="1"/>
      <c r="AB154" s="1" t="s">
        <v>3</v>
      </c>
      <c r="AC154" s="1" t="s">
        <v>3</v>
      </c>
      <c r="AD154" s="1" t="s">
        <v>3</v>
      </c>
      <c r="AE154" s="1" t="s">
        <v>3</v>
      </c>
      <c r="AF154" s="1" t="s">
        <v>3</v>
      </c>
      <c r="AG154" s="1" t="s">
        <v>3</v>
      </c>
      <c r="AH154" s="1"/>
      <c r="AI154" s="1"/>
      <c r="AJ154" s="1"/>
      <c r="AK154" s="1"/>
      <c r="AL154" s="1"/>
      <c r="AM154" s="1"/>
      <c r="AN154" s="1"/>
      <c r="AO154" s="1"/>
      <c r="AP154" s="1" t="s">
        <v>3</v>
      </c>
      <c r="AQ154" s="1" t="s">
        <v>3</v>
      </c>
      <c r="AR154" s="1" t="s">
        <v>3</v>
      </c>
      <c r="AS154" s="1"/>
      <c r="AT154" s="1"/>
      <c r="AU154" s="1"/>
      <c r="AV154" s="1"/>
      <c r="AW154" s="1"/>
      <c r="AX154" s="1"/>
      <c r="AY154" s="1"/>
      <c r="AZ154" s="1" t="s">
        <v>3</v>
      </c>
      <c r="BA154" s="1"/>
      <c r="BB154" s="1" t="s">
        <v>3</v>
      </c>
      <c r="BC154" s="1" t="s">
        <v>3</v>
      </c>
      <c r="BD154" s="1" t="s">
        <v>3</v>
      </c>
      <c r="BE154" s="1" t="s">
        <v>3</v>
      </c>
      <c r="BF154" s="1" t="s">
        <v>3</v>
      </c>
      <c r="BG154" s="1" t="s">
        <v>3</v>
      </c>
      <c r="BH154" s="1" t="s">
        <v>3</v>
      </c>
      <c r="BI154" s="1" t="s">
        <v>3</v>
      </c>
      <c r="BJ154" s="1" t="s">
        <v>3</v>
      </c>
      <c r="BK154" s="1" t="s">
        <v>3</v>
      </c>
      <c r="BL154" s="1" t="s">
        <v>3</v>
      </c>
      <c r="BM154" s="1" t="s">
        <v>3</v>
      </c>
      <c r="BN154" s="1" t="s">
        <v>3</v>
      </c>
      <c r="BO154" s="1" t="s">
        <v>3</v>
      </c>
      <c r="BP154" s="1" t="s">
        <v>3</v>
      </c>
      <c r="BQ154" s="1"/>
      <c r="BR154" s="1"/>
      <c r="BS154" s="1"/>
      <c r="BT154" s="1"/>
      <c r="BU154" s="1"/>
      <c r="BV154" s="1"/>
      <c r="BW154" s="1"/>
      <c r="BX154" s="1">
        <v>0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>
        <v>0</v>
      </c>
    </row>
    <row r="156" spans="1:206" x14ac:dyDescent="0.2">
      <c r="A156" s="3">
        <v>52</v>
      </c>
      <c r="B156" s="3">
        <f t="shared" ref="B156:G156" si="101">B317</f>
        <v>1</v>
      </c>
      <c r="C156" s="3">
        <f t="shared" si="101"/>
        <v>4</v>
      </c>
      <c r="D156" s="3">
        <f t="shared" si="101"/>
        <v>154</v>
      </c>
      <c r="E156" s="3">
        <f t="shared" si="101"/>
        <v>0</v>
      </c>
      <c r="F156" s="3" t="str">
        <f t="shared" si="101"/>
        <v>Новый раздел</v>
      </c>
      <c r="G156" s="3" t="str">
        <f t="shared" si="101"/>
        <v>Детская/спортивная площадка 60х17</v>
      </c>
      <c r="H156" s="3"/>
      <c r="I156" s="3"/>
      <c r="J156" s="3"/>
      <c r="K156" s="3"/>
      <c r="L156" s="3"/>
      <c r="M156" s="3"/>
      <c r="N156" s="3"/>
      <c r="O156" s="3">
        <f t="shared" ref="O156:AT156" si="102">O317</f>
        <v>3849130.01</v>
      </c>
      <c r="P156" s="3">
        <f t="shared" si="102"/>
        <v>3360438.43</v>
      </c>
      <c r="Q156" s="3">
        <f t="shared" si="102"/>
        <v>337510.92</v>
      </c>
      <c r="R156" s="3">
        <f t="shared" si="102"/>
        <v>192176.15</v>
      </c>
      <c r="S156" s="3">
        <f t="shared" si="102"/>
        <v>151180.66</v>
      </c>
      <c r="T156" s="3">
        <f t="shared" si="102"/>
        <v>0</v>
      </c>
      <c r="U156" s="3">
        <f t="shared" si="102"/>
        <v>753.13284799999997</v>
      </c>
      <c r="V156" s="3">
        <f t="shared" si="102"/>
        <v>0</v>
      </c>
      <c r="W156" s="3">
        <f t="shared" si="102"/>
        <v>0</v>
      </c>
      <c r="X156" s="3">
        <f t="shared" si="102"/>
        <v>105826.46</v>
      </c>
      <c r="Y156" s="3">
        <f t="shared" si="102"/>
        <v>15118.07</v>
      </c>
      <c r="Z156" s="3">
        <f t="shared" si="102"/>
        <v>0</v>
      </c>
      <c r="AA156" s="3">
        <f t="shared" si="102"/>
        <v>0</v>
      </c>
      <c r="AB156" s="3">
        <f t="shared" si="102"/>
        <v>0</v>
      </c>
      <c r="AC156" s="3">
        <f t="shared" si="102"/>
        <v>0</v>
      </c>
      <c r="AD156" s="3">
        <f t="shared" si="102"/>
        <v>0</v>
      </c>
      <c r="AE156" s="3">
        <f t="shared" si="102"/>
        <v>0</v>
      </c>
      <c r="AF156" s="3">
        <f t="shared" si="102"/>
        <v>0</v>
      </c>
      <c r="AG156" s="3">
        <f t="shared" si="102"/>
        <v>0</v>
      </c>
      <c r="AH156" s="3">
        <f t="shared" si="102"/>
        <v>0</v>
      </c>
      <c r="AI156" s="3">
        <f t="shared" si="102"/>
        <v>0</v>
      </c>
      <c r="AJ156" s="3">
        <f t="shared" si="102"/>
        <v>0</v>
      </c>
      <c r="AK156" s="3">
        <f t="shared" si="102"/>
        <v>0</v>
      </c>
      <c r="AL156" s="3">
        <f t="shared" si="102"/>
        <v>0</v>
      </c>
      <c r="AM156" s="3">
        <f t="shared" si="102"/>
        <v>0</v>
      </c>
      <c r="AN156" s="3">
        <f t="shared" si="102"/>
        <v>0</v>
      </c>
      <c r="AO156" s="3">
        <f t="shared" si="102"/>
        <v>0</v>
      </c>
      <c r="AP156" s="3">
        <f t="shared" si="102"/>
        <v>0</v>
      </c>
      <c r="AQ156" s="3">
        <f t="shared" si="102"/>
        <v>0</v>
      </c>
      <c r="AR156" s="3">
        <f t="shared" si="102"/>
        <v>4054090.21</v>
      </c>
      <c r="AS156" s="3">
        <f t="shared" si="102"/>
        <v>0</v>
      </c>
      <c r="AT156" s="3">
        <f t="shared" si="102"/>
        <v>0</v>
      </c>
      <c r="AU156" s="3">
        <f t="shared" ref="AU156:BZ156" si="103">AU317</f>
        <v>4054090.21</v>
      </c>
      <c r="AV156" s="3">
        <f t="shared" si="103"/>
        <v>3360438.43</v>
      </c>
      <c r="AW156" s="3">
        <f t="shared" si="103"/>
        <v>3360438.43</v>
      </c>
      <c r="AX156" s="3">
        <f t="shared" si="103"/>
        <v>0</v>
      </c>
      <c r="AY156" s="3">
        <f t="shared" si="103"/>
        <v>3360438.43</v>
      </c>
      <c r="AZ156" s="3">
        <f t="shared" si="103"/>
        <v>0</v>
      </c>
      <c r="BA156" s="3">
        <f t="shared" si="103"/>
        <v>0</v>
      </c>
      <c r="BB156" s="3">
        <f t="shared" si="103"/>
        <v>0</v>
      </c>
      <c r="BC156" s="3">
        <f t="shared" si="103"/>
        <v>0</v>
      </c>
      <c r="BD156" s="3">
        <f t="shared" si="103"/>
        <v>0</v>
      </c>
      <c r="BE156" s="3">
        <f t="shared" si="103"/>
        <v>0</v>
      </c>
      <c r="BF156" s="3">
        <f t="shared" si="103"/>
        <v>0</v>
      </c>
      <c r="BG156" s="3">
        <f t="shared" si="103"/>
        <v>0</v>
      </c>
      <c r="BH156" s="3">
        <f t="shared" si="103"/>
        <v>0</v>
      </c>
      <c r="BI156" s="3">
        <f t="shared" si="103"/>
        <v>0</v>
      </c>
      <c r="BJ156" s="3">
        <f t="shared" si="103"/>
        <v>0</v>
      </c>
      <c r="BK156" s="3">
        <f t="shared" si="103"/>
        <v>0</v>
      </c>
      <c r="BL156" s="3">
        <f t="shared" si="103"/>
        <v>0</v>
      </c>
      <c r="BM156" s="3">
        <f t="shared" si="103"/>
        <v>0</v>
      </c>
      <c r="BN156" s="3">
        <f t="shared" si="103"/>
        <v>0</v>
      </c>
      <c r="BO156" s="3">
        <f t="shared" si="103"/>
        <v>0</v>
      </c>
      <c r="BP156" s="3">
        <f t="shared" si="103"/>
        <v>0</v>
      </c>
      <c r="BQ156" s="3">
        <f t="shared" si="103"/>
        <v>0</v>
      </c>
      <c r="BR156" s="3">
        <f t="shared" si="103"/>
        <v>0</v>
      </c>
      <c r="BS156" s="3">
        <f t="shared" si="103"/>
        <v>0</v>
      </c>
      <c r="BT156" s="3">
        <f t="shared" si="103"/>
        <v>0</v>
      </c>
      <c r="BU156" s="3">
        <f t="shared" si="103"/>
        <v>0</v>
      </c>
      <c r="BV156" s="3">
        <f t="shared" si="103"/>
        <v>0</v>
      </c>
      <c r="BW156" s="3">
        <f t="shared" si="103"/>
        <v>0</v>
      </c>
      <c r="BX156" s="3">
        <f t="shared" si="103"/>
        <v>0</v>
      </c>
      <c r="BY156" s="3">
        <f t="shared" si="103"/>
        <v>0</v>
      </c>
      <c r="BZ156" s="3">
        <f t="shared" si="103"/>
        <v>0</v>
      </c>
      <c r="CA156" s="3">
        <f t="shared" ref="CA156:DF156" si="104">CA317</f>
        <v>0</v>
      </c>
      <c r="CB156" s="3">
        <f t="shared" si="104"/>
        <v>0</v>
      </c>
      <c r="CC156" s="3">
        <f t="shared" si="104"/>
        <v>0</v>
      </c>
      <c r="CD156" s="3">
        <f t="shared" si="104"/>
        <v>0</v>
      </c>
      <c r="CE156" s="3">
        <f t="shared" si="104"/>
        <v>0</v>
      </c>
      <c r="CF156" s="3">
        <f t="shared" si="104"/>
        <v>0</v>
      </c>
      <c r="CG156" s="3">
        <f t="shared" si="104"/>
        <v>0</v>
      </c>
      <c r="CH156" s="3">
        <f t="shared" si="104"/>
        <v>0</v>
      </c>
      <c r="CI156" s="3">
        <f t="shared" si="104"/>
        <v>0</v>
      </c>
      <c r="CJ156" s="3">
        <f t="shared" si="104"/>
        <v>0</v>
      </c>
      <c r="CK156" s="3">
        <f t="shared" si="104"/>
        <v>0</v>
      </c>
      <c r="CL156" s="3">
        <f t="shared" si="104"/>
        <v>0</v>
      </c>
      <c r="CM156" s="3">
        <f t="shared" si="104"/>
        <v>0</v>
      </c>
      <c r="CN156" s="3">
        <f t="shared" si="104"/>
        <v>0</v>
      </c>
      <c r="CO156" s="3">
        <f t="shared" si="104"/>
        <v>0</v>
      </c>
      <c r="CP156" s="3">
        <f t="shared" si="104"/>
        <v>0</v>
      </c>
      <c r="CQ156" s="3">
        <f t="shared" si="104"/>
        <v>0</v>
      </c>
      <c r="CR156" s="3">
        <f t="shared" si="104"/>
        <v>0</v>
      </c>
      <c r="CS156" s="3">
        <f t="shared" si="104"/>
        <v>0</v>
      </c>
      <c r="CT156" s="3">
        <f t="shared" si="104"/>
        <v>0</v>
      </c>
      <c r="CU156" s="3">
        <f t="shared" si="104"/>
        <v>0</v>
      </c>
      <c r="CV156" s="3">
        <f t="shared" si="104"/>
        <v>0</v>
      </c>
      <c r="CW156" s="3">
        <f t="shared" si="104"/>
        <v>0</v>
      </c>
      <c r="CX156" s="3">
        <f t="shared" si="104"/>
        <v>0</v>
      </c>
      <c r="CY156" s="3">
        <f t="shared" si="104"/>
        <v>0</v>
      </c>
      <c r="CZ156" s="3">
        <f t="shared" si="104"/>
        <v>0</v>
      </c>
      <c r="DA156" s="3">
        <f t="shared" si="104"/>
        <v>0</v>
      </c>
      <c r="DB156" s="3">
        <f t="shared" si="104"/>
        <v>0</v>
      </c>
      <c r="DC156" s="3">
        <f t="shared" si="104"/>
        <v>0</v>
      </c>
      <c r="DD156" s="3">
        <f t="shared" si="104"/>
        <v>0</v>
      </c>
      <c r="DE156" s="3">
        <f t="shared" si="104"/>
        <v>0</v>
      </c>
      <c r="DF156" s="3">
        <f t="shared" si="104"/>
        <v>0</v>
      </c>
      <c r="DG156" s="4">
        <f t="shared" ref="DG156:EL156" si="105">DG317</f>
        <v>3849130.01</v>
      </c>
      <c r="DH156" s="4">
        <f t="shared" si="105"/>
        <v>3360438.43</v>
      </c>
      <c r="DI156" s="4">
        <f t="shared" si="105"/>
        <v>337510.92</v>
      </c>
      <c r="DJ156" s="4">
        <f t="shared" si="105"/>
        <v>192176.15</v>
      </c>
      <c r="DK156" s="4">
        <f t="shared" si="105"/>
        <v>151180.66</v>
      </c>
      <c r="DL156" s="4">
        <f t="shared" si="105"/>
        <v>0</v>
      </c>
      <c r="DM156" s="4">
        <f t="shared" si="105"/>
        <v>753.13284799999997</v>
      </c>
      <c r="DN156" s="4">
        <f t="shared" si="105"/>
        <v>0</v>
      </c>
      <c r="DO156" s="4">
        <f t="shared" si="105"/>
        <v>0</v>
      </c>
      <c r="DP156" s="4">
        <f t="shared" si="105"/>
        <v>105826.46</v>
      </c>
      <c r="DQ156" s="4">
        <f t="shared" si="105"/>
        <v>15118.07</v>
      </c>
      <c r="DR156" s="4">
        <f t="shared" si="105"/>
        <v>0</v>
      </c>
      <c r="DS156" s="4">
        <f t="shared" si="105"/>
        <v>0</v>
      </c>
      <c r="DT156" s="4">
        <f t="shared" si="105"/>
        <v>0</v>
      </c>
      <c r="DU156" s="4">
        <f t="shared" si="105"/>
        <v>0</v>
      </c>
      <c r="DV156" s="4">
        <f t="shared" si="105"/>
        <v>0</v>
      </c>
      <c r="DW156" s="4">
        <f t="shared" si="105"/>
        <v>0</v>
      </c>
      <c r="DX156" s="4">
        <f t="shared" si="105"/>
        <v>0</v>
      </c>
      <c r="DY156" s="4">
        <f t="shared" si="105"/>
        <v>0</v>
      </c>
      <c r="DZ156" s="4">
        <f t="shared" si="105"/>
        <v>0</v>
      </c>
      <c r="EA156" s="4">
        <f t="shared" si="105"/>
        <v>0</v>
      </c>
      <c r="EB156" s="4">
        <f t="shared" si="105"/>
        <v>0</v>
      </c>
      <c r="EC156" s="4">
        <f t="shared" si="105"/>
        <v>0</v>
      </c>
      <c r="ED156" s="4">
        <f t="shared" si="105"/>
        <v>0</v>
      </c>
      <c r="EE156" s="4">
        <f t="shared" si="105"/>
        <v>0</v>
      </c>
      <c r="EF156" s="4">
        <f t="shared" si="105"/>
        <v>0</v>
      </c>
      <c r="EG156" s="4">
        <f t="shared" si="105"/>
        <v>0</v>
      </c>
      <c r="EH156" s="4">
        <f t="shared" si="105"/>
        <v>0</v>
      </c>
      <c r="EI156" s="4">
        <f t="shared" si="105"/>
        <v>0</v>
      </c>
      <c r="EJ156" s="4">
        <f t="shared" si="105"/>
        <v>4054090.21</v>
      </c>
      <c r="EK156" s="4">
        <f t="shared" si="105"/>
        <v>0</v>
      </c>
      <c r="EL156" s="4">
        <f t="shared" si="105"/>
        <v>0</v>
      </c>
      <c r="EM156" s="4">
        <f t="shared" ref="EM156:FR156" si="106">EM317</f>
        <v>4054090.21</v>
      </c>
      <c r="EN156" s="4">
        <f t="shared" si="106"/>
        <v>3360438.43</v>
      </c>
      <c r="EO156" s="4">
        <f t="shared" si="106"/>
        <v>3360438.43</v>
      </c>
      <c r="EP156" s="4">
        <f t="shared" si="106"/>
        <v>0</v>
      </c>
      <c r="EQ156" s="4">
        <f t="shared" si="106"/>
        <v>3360438.43</v>
      </c>
      <c r="ER156" s="4">
        <f t="shared" si="106"/>
        <v>0</v>
      </c>
      <c r="ES156" s="4">
        <f t="shared" si="106"/>
        <v>0</v>
      </c>
      <c r="ET156" s="4">
        <f t="shared" si="106"/>
        <v>0</v>
      </c>
      <c r="EU156" s="4">
        <f t="shared" si="106"/>
        <v>0</v>
      </c>
      <c r="EV156" s="4">
        <f t="shared" si="106"/>
        <v>0</v>
      </c>
      <c r="EW156" s="4">
        <f t="shared" si="106"/>
        <v>0</v>
      </c>
      <c r="EX156" s="4">
        <f t="shared" si="106"/>
        <v>0</v>
      </c>
      <c r="EY156" s="4">
        <f t="shared" si="106"/>
        <v>0</v>
      </c>
      <c r="EZ156" s="4">
        <f t="shared" si="106"/>
        <v>0</v>
      </c>
      <c r="FA156" s="4">
        <f t="shared" si="106"/>
        <v>0</v>
      </c>
      <c r="FB156" s="4">
        <f t="shared" si="106"/>
        <v>0</v>
      </c>
      <c r="FC156" s="4">
        <f t="shared" si="106"/>
        <v>0</v>
      </c>
      <c r="FD156" s="4">
        <f t="shared" si="106"/>
        <v>0</v>
      </c>
      <c r="FE156" s="4">
        <f t="shared" si="106"/>
        <v>0</v>
      </c>
      <c r="FF156" s="4">
        <f t="shared" si="106"/>
        <v>0</v>
      </c>
      <c r="FG156" s="4">
        <f t="shared" si="106"/>
        <v>0</v>
      </c>
      <c r="FH156" s="4">
        <f t="shared" si="106"/>
        <v>0</v>
      </c>
      <c r="FI156" s="4">
        <f t="shared" si="106"/>
        <v>0</v>
      </c>
      <c r="FJ156" s="4">
        <f t="shared" si="106"/>
        <v>0</v>
      </c>
      <c r="FK156" s="4">
        <f t="shared" si="106"/>
        <v>0</v>
      </c>
      <c r="FL156" s="4">
        <f t="shared" si="106"/>
        <v>0</v>
      </c>
      <c r="FM156" s="4">
        <f t="shared" si="106"/>
        <v>0</v>
      </c>
      <c r="FN156" s="4">
        <f t="shared" si="106"/>
        <v>0</v>
      </c>
      <c r="FO156" s="4">
        <f t="shared" si="106"/>
        <v>0</v>
      </c>
      <c r="FP156" s="4">
        <f t="shared" si="106"/>
        <v>0</v>
      </c>
      <c r="FQ156" s="4">
        <f t="shared" si="106"/>
        <v>0</v>
      </c>
      <c r="FR156" s="4">
        <f t="shared" si="106"/>
        <v>0</v>
      </c>
      <c r="FS156" s="4">
        <f t="shared" ref="FS156:GX156" si="107">FS317</f>
        <v>0</v>
      </c>
      <c r="FT156" s="4">
        <f t="shared" si="107"/>
        <v>0</v>
      </c>
      <c r="FU156" s="4">
        <f t="shared" si="107"/>
        <v>0</v>
      </c>
      <c r="FV156" s="4">
        <f t="shared" si="107"/>
        <v>0</v>
      </c>
      <c r="FW156" s="4">
        <f t="shared" si="107"/>
        <v>0</v>
      </c>
      <c r="FX156" s="4">
        <f t="shared" si="107"/>
        <v>0</v>
      </c>
      <c r="FY156" s="4">
        <f t="shared" si="107"/>
        <v>0</v>
      </c>
      <c r="FZ156" s="4">
        <f t="shared" si="107"/>
        <v>0</v>
      </c>
      <c r="GA156" s="4">
        <f t="shared" si="107"/>
        <v>0</v>
      </c>
      <c r="GB156" s="4">
        <f t="shared" si="107"/>
        <v>0</v>
      </c>
      <c r="GC156" s="4">
        <f t="shared" si="107"/>
        <v>0</v>
      </c>
      <c r="GD156" s="4">
        <f t="shared" si="107"/>
        <v>0</v>
      </c>
      <c r="GE156" s="4">
        <f t="shared" si="107"/>
        <v>0</v>
      </c>
      <c r="GF156" s="4">
        <f t="shared" si="107"/>
        <v>0</v>
      </c>
      <c r="GG156" s="4">
        <f t="shared" si="107"/>
        <v>0</v>
      </c>
      <c r="GH156" s="4">
        <f t="shared" si="107"/>
        <v>0</v>
      </c>
      <c r="GI156" s="4">
        <f t="shared" si="107"/>
        <v>0</v>
      </c>
      <c r="GJ156" s="4">
        <f t="shared" si="107"/>
        <v>0</v>
      </c>
      <c r="GK156" s="4">
        <f t="shared" si="107"/>
        <v>0</v>
      </c>
      <c r="GL156" s="4">
        <f t="shared" si="107"/>
        <v>0</v>
      </c>
      <c r="GM156" s="4">
        <f t="shared" si="107"/>
        <v>0</v>
      </c>
      <c r="GN156" s="4">
        <f t="shared" si="107"/>
        <v>0</v>
      </c>
      <c r="GO156" s="4">
        <f t="shared" si="107"/>
        <v>0</v>
      </c>
      <c r="GP156" s="4">
        <f t="shared" si="107"/>
        <v>0</v>
      </c>
      <c r="GQ156" s="4">
        <f t="shared" si="107"/>
        <v>0</v>
      </c>
      <c r="GR156" s="4">
        <f t="shared" si="107"/>
        <v>0</v>
      </c>
      <c r="GS156" s="4">
        <f t="shared" si="107"/>
        <v>0</v>
      </c>
      <c r="GT156" s="4">
        <f t="shared" si="107"/>
        <v>0</v>
      </c>
      <c r="GU156" s="4">
        <f t="shared" si="107"/>
        <v>0</v>
      </c>
      <c r="GV156" s="4">
        <f t="shared" si="107"/>
        <v>0</v>
      </c>
      <c r="GW156" s="4">
        <f t="shared" si="107"/>
        <v>0</v>
      </c>
      <c r="GX156" s="4">
        <f t="shared" si="107"/>
        <v>0</v>
      </c>
    </row>
    <row r="158" spans="1:206" x14ac:dyDescent="0.2">
      <c r="A158" s="1">
        <v>5</v>
      </c>
      <c r="B158" s="1">
        <v>1</v>
      </c>
      <c r="C158" s="1"/>
      <c r="D158" s="1">
        <f>ROW(A199)</f>
        <v>199</v>
      </c>
      <c r="E158" s="1"/>
      <c r="F158" s="1" t="s">
        <v>15</v>
      </c>
      <c r="G158" s="1" t="s">
        <v>135</v>
      </c>
      <c r="H158" s="1" t="s">
        <v>3</v>
      </c>
      <c r="I158" s="1">
        <v>0</v>
      </c>
      <c r="J158" s="1"/>
      <c r="K158" s="1"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 t="s">
        <v>3</v>
      </c>
      <c r="V158" s="1">
        <v>0</v>
      </c>
      <c r="W158" s="1"/>
      <c r="X158" s="1"/>
      <c r="Y158" s="1"/>
      <c r="Z158" s="1"/>
      <c r="AA158" s="1"/>
      <c r="AB158" s="1" t="s">
        <v>3</v>
      </c>
      <c r="AC158" s="1" t="s">
        <v>3</v>
      </c>
      <c r="AD158" s="1" t="s">
        <v>3</v>
      </c>
      <c r="AE158" s="1" t="s">
        <v>3</v>
      </c>
      <c r="AF158" s="1" t="s">
        <v>3</v>
      </c>
      <c r="AG158" s="1" t="s">
        <v>3</v>
      </c>
      <c r="AH158" s="1"/>
      <c r="AI158" s="1"/>
      <c r="AJ158" s="1"/>
      <c r="AK158" s="1"/>
      <c r="AL158" s="1"/>
      <c r="AM158" s="1"/>
      <c r="AN158" s="1"/>
      <c r="AO158" s="1"/>
      <c r="AP158" s="1" t="s">
        <v>3</v>
      </c>
      <c r="AQ158" s="1" t="s">
        <v>3</v>
      </c>
      <c r="AR158" s="1" t="s">
        <v>3</v>
      </c>
      <c r="AS158" s="1"/>
      <c r="AT158" s="1"/>
      <c r="AU158" s="1"/>
      <c r="AV158" s="1"/>
      <c r="AW158" s="1"/>
      <c r="AX158" s="1"/>
      <c r="AY158" s="1"/>
      <c r="AZ158" s="1" t="s">
        <v>3</v>
      </c>
      <c r="BA158" s="1"/>
      <c r="BB158" s="1" t="s">
        <v>3</v>
      </c>
      <c r="BC158" s="1" t="s">
        <v>3</v>
      </c>
      <c r="BD158" s="1" t="s">
        <v>3</v>
      </c>
      <c r="BE158" s="1" t="s">
        <v>3</v>
      </c>
      <c r="BF158" s="1" t="s">
        <v>3</v>
      </c>
      <c r="BG158" s="1" t="s">
        <v>3</v>
      </c>
      <c r="BH158" s="1" t="s">
        <v>3</v>
      </c>
      <c r="BI158" s="1" t="s">
        <v>3</v>
      </c>
      <c r="BJ158" s="1" t="s">
        <v>3</v>
      </c>
      <c r="BK158" s="1" t="s">
        <v>3</v>
      </c>
      <c r="BL158" s="1" t="s">
        <v>3</v>
      </c>
      <c r="BM158" s="1" t="s">
        <v>3</v>
      </c>
      <c r="BN158" s="1" t="s">
        <v>3</v>
      </c>
      <c r="BO158" s="1" t="s">
        <v>3</v>
      </c>
      <c r="BP158" s="1" t="s">
        <v>3</v>
      </c>
      <c r="BQ158" s="1"/>
      <c r="BR158" s="1"/>
      <c r="BS158" s="1"/>
      <c r="BT158" s="1"/>
      <c r="BU158" s="1"/>
      <c r="BV158" s="1"/>
      <c r="BW158" s="1"/>
      <c r="BX158" s="1">
        <v>0</v>
      </c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>
        <v>0</v>
      </c>
    </row>
    <row r="160" spans="1:206" x14ac:dyDescent="0.2">
      <c r="A160" s="3">
        <v>52</v>
      </c>
      <c r="B160" s="3">
        <f t="shared" ref="B160:G160" si="108">B199</f>
        <v>1</v>
      </c>
      <c r="C160" s="3">
        <f t="shared" si="108"/>
        <v>5</v>
      </c>
      <c r="D160" s="3">
        <f t="shared" si="108"/>
        <v>158</v>
      </c>
      <c r="E160" s="3">
        <f t="shared" si="108"/>
        <v>0</v>
      </c>
      <c r="F160" s="3" t="str">
        <f t="shared" si="108"/>
        <v>Новый подраздел</v>
      </c>
      <c r="G160" s="3" t="str">
        <f t="shared" si="108"/>
        <v>Устройство резинового покрытия</v>
      </c>
      <c r="H160" s="3"/>
      <c r="I160" s="3"/>
      <c r="J160" s="3"/>
      <c r="K160" s="3"/>
      <c r="L160" s="3"/>
      <c r="M160" s="3"/>
      <c r="N160" s="3"/>
      <c r="O160" s="3">
        <f t="shared" ref="O160:AT160" si="109">O199</f>
        <v>3764116.62</v>
      </c>
      <c r="P160" s="3">
        <f t="shared" si="109"/>
        <v>3311517.23</v>
      </c>
      <c r="Q160" s="3">
        <f t="shared" si="109"/>
        <v>332142.67</v>
      </c>
      <c r="R160" s="3">
        <f t="shared" si="109"/>
        <v>189095.39</v>
      </c>
      <c r="S160" s="3">
        <f t="shared" si="109"/>
        <v>120456.72</v>
      </c>
      <c r="T160" s="3">
        <f t="shared" si="109"/>
        <v>0</v>
      </c>
      <c r="U160" s="3">
        <f t="shared" si="109"/>
        <v>587.54794799999991</v>
      </c>
      <c r="V160" s="3">
        <f t="shared" si="109"/>
        <v>0</v>
      </c>
      <c r="W160" s="3">
        <f t="shared" si="109"/>
        <v>0</v>
      </c>
      <c r="X160" s="3">
        <f t="shared" si="109"/>
        <v>84319.7</v>
      </c>
      <c r="Y160" s="3">
        <f t="shared" si="109"/>
        <v>12045.67</v>
      </c>
      <c r="Z160" s="3">
        <f t="shared" si="109"/>
        <v>0</v>
      </c>
      <c r="AA160" s="3">
        <f t="shared" si="109"/>
        <v>0</v>
      </c>
      <c r="AB160" s="3">
        <f t="shared" si="109"/>
        <v>3764116.62</v>
      </c>
      <c r="AC160" s="3">
        <f t="shared" si="109"/>
        <v>3311517.23</v>
      </c>
      <c r="AD160" s="3">
        <f t="shared" si="109"/>
        <v>332142.67</v>
      </c>
      <c r="AE160" s="3">
        <f t="shared" si="109"/>
        <v>189095.39</v>
      </c>
      <c r="AF160" s="3">
        <f t="shared" si="109"/>
        <v>120456.72</v>
      </c>
      <c r="AG160" s="3">
        <f t="shared" si="109"/>
        <v>0</v>
      </c>
      <c r="AH160" s="3">
        <f t="shared" si="109"/>
        <v>587.54794799999991</v>
      </c>
      <c r="AI160" s="3">
        <f t="shared" si="109"/>
        <v>0</v>
      </c>
      <c r="AJ160" s="3">
        <f t="shared" si="109"/>
        <v>0</v>
      </c>
      <c r="AK160" s="3">
        <f t="shared" si="109"/>
        <v>84319.7</v>
      </c>
      <c r="AL160" s="3">
        <f t="shared" si="109"/>
        <v>12045.67</v>
      </c>
      <c r="AM160" s="3">
        <f t="shared" si="109"/>
        <v>0</v>
      </c>
      <c r="AN160" s="3">
        <f t="shared" si="109"/>
        <v>0</v>
      </c>
      <c r="AO160" s="3">
        <f t="shared" si="109"/>
        <v>0</v>
      </c>
      <c r="AP160" s="3">
        <f t="shared" si="109"/>
        <v>0</v>
      </c>
      <c r="AQ160" s="3">
        <f t="shared" si="109"/>
        <v>0</v>
      </c>
      <c r="AR160" s="3">
        <f t="shared" si="109"/>
        <v>3944347.3</v>
      </c>
      <c r="AS160" s="3">
        <f t="shared" si="109"/>
        <v>0</v>
      </c>
      <c r="AT160" s="3">
        <f t="shared" si="109"/>
        <v>0</v>
      </c>
      <c r="AU160" s="3">
        <f t="shared" ref="AU160:BZ160" si="110">AU199</f>
        <v>3944347.3</v>
      </c>
      <c r="AV160" s="3">
        <f t="shared" si="110"/>
        <v>3311517.23</v>
      </c>
      <c r="AW160" s="3">
        <f t="shared" si="110"/>
        <v>3311517.23</v>
      </c>
      <c r="AX160" s="3">
        <f t="shared" si="110"/>
        <v>0</v>
      </c>
      <c r="AY160" s="3">
        <f t="shared" si="110"/>
        <v>3311517.23</v>
      </c>
      <c r="AZ160" s="3">
        <f t="shared" si="110"/>
        <v>0</v>
      </c>
      <c r="BA160" s="3">
        <f t="shared" si="110"/>
        <v>0</v>
      </c>
      <c r="BB160" s="3">
        <f t="shared" si="110"/>
        <v>0</v>
      </c>
      <c r="BC160" s="3">
        <f t="shared" si="110"/>
        <v>0</v>
      </c>
      <c r="BD160" s="3">
        <f t="shared" si="110"/>
        <v>0</v>
      </c>
      <c r="BE160" s="3">
        <f t="shared" si="110"/>
        <v>0</v>
      </c>
      <c r="BF160" s="3">
        <f t="shared" si="110"/>
        <v>0</v>
      </c>
      <c r="BG160" s="3">
        <f t="shared" si="110"/>
        <v>0</v>
      </c>
      <c r="BH160" s="3">
        <f t="shared" si="110"/>
        <v>0</v>
      </c>
      <c r="BI160" s="3">
        <f t="shared" si="110"/>
        <v>0</v>
      </c>
      <c r="BJ160" s="3">
        <f t="shared" si="110"/>
        <v>0</v>
      </c>
      <c r="BK160" s="3">
        <f t="shared" si="110"/>
        <v>0</v>
      </c>
      <c r="BL160" s="3">
        <f t="shared" si="110"/>
        <v>0</v>
      </c>
      <c r="BM160" s="3">
        <f t="shared" si="110"/>
        <v>0</v>
      </c>
      <c r="BN160" s="3">
        <f t="shared" si="110"/>
        <v>0</v>
      </c>
      <c r="BO160" s="3">
        <f t="shared" si="110"/>
        <v>0</v>
      </c>
      <c r="BP160" s="3">
        <f t="shared" si="110"/>
        <v>0</v>
      </c>
      <c r="BQ160" s="3">
        <f t="shared" si="110"/>
        <v>0</v>
      </c>
      <c r="BR160" s="3">
        <f t="shared" si="110"/>
        <v>0</v>
      </c>
      <c r="BS160" s="3">
        <f t="shared" si="110"/>
        <v>0</v>
      </c>
      <c r="BT160" s="3">
        <f t="shared" si="110"/>
        <v>0</v>
      </c>
      <c r="BU160" s="3">
        <f t="shared" si="110"/>
        <v>0</v>
      </c>
      <c r="BV160" s="3">
        <f t="shared" si="110"/>
        <v>0</v>
      </c>
      <c r="BW160" s="3">
        <f t="shared" si="110"/>
        <v>0</v>
      </c>
      <c r="BX160" s="3">
        <f t="shared" si="110"/>
        <v>0</v>
      </c>
      <c r="BY160" s="3">
        <f t="shared" si="110"/>
        <v>0</v>
      </c>
      <c r="BZ160" s="3">
        <f t="shared" si="110"/>
        <v>0</v>
      </c>
      <c r="CA160" s="3">
        <f t="shared" ref="CA160:DF160" si="111">CA199</f>
        <v>3944347.3</v>
      </c>
      <c r="CB160" s="3">
        <f t="shared" si="111"/>
        <v>0</v>
      </c>
      <c r="CC160" s="3">
        <f t="shared" si="111"/>
        <v>0</v>
      </c>
      <c r="CD160" s="3">
        <f t="shared" si="111"/>
        <v>3944347.3</v>
      </c>
      <c r="CE160" s="3">
        <f t="shared" si="111"/>
        <v>3311517.23</v>
      </c>
      <c r="CF160" s="3">
        <f t="shared" si="111"/>
        <v>3311517.23</v>
      </c>
      <c r="CG160" s="3">
        <f t="shared" si="111"/>
        <v>0</v>
      </c>
      <c r="CH160" s="3">
        <f t="shared" si="111"/>
        <v>3311517.23</v>
      </c>
      <c r="CI160" s="3">
        <f t="shared" si="111"/>
        <v>0</v>
      </c>
      <c r="CJ160" s="3">
        <f t="shared" si="111"/>
        <v>0</v>
      </c>
      <c r="CK160" s="3">
        <f t="shared" si="111"/>
        <v>0</v>
      </c>
      <c r="CL160" s="3">
        <f t="shared" si="111"/>
        <v>0</v>
      </c>
      <c r="CM160" s="3">
        <f t="shared" si="111"/>
        <v>0</v>
      </c>
      <c r="CN160" s="3">
        <f t="shared" si="111"/>
        <v>0</v>
      </c>
      <c r="CO160" s="3">
        <f t="shared" si="111"/>
        <v>0</v>
      </c>
      <c r="CP160" s="3">
        <f t="shared" si="111"/>
        <v>0</v>
      </c>
      <c r="CQ160" s="3">
        <f t="shared" si="111"/>
        <v>0</v>
      </c>
      <c r="CR160" s="3">
        <f t="shared" si="111"/>
        <v>0</v>
      </c>
      <c r="CS160" s="3">
        <f t="shared" si="111"/>
        <v>0</v>
      </c>
      <c r="CT160" s="3">
        <f t="shared" si="111"/>
        <v>0</v>
      </c>
      <c r="CU160" s="3">
        <f t="shared" si="111"/>
        <v>0</v>
      </c>
      <c r="CV160" s="3">
        <f t="shared" si="111"/>
        <v>0</v>
      </c>
      <c r="CW160" s="3">
        <f t="shared" si="111"/>
        <v>0</v>
      </c>
      <c r="CX160" s="3">
        <f t="shared" si="111"/>
        <v>0</v>
      </c>
      <c r="CY160" s="3">
        <f t="shared" si="111"/>
        <v>0</v>
      </c>
      <c r="CZ160" s="3">
        <f t="shared" si="111"/>
        <v>0</v>
      </c>
      <c r="DA160" s="3">
        <f t="shared" si="111"/>
        <v>0</v>
      </c>
      <c r="DB160" s="3">
        <f t="shared" si="111"/>
        <v>0</v>
      </c>
      <c r="DC160" s="3">
        <f t="shared" si="111"/>
        <v>0</v>
      </c>
      <c r="DD160" s="3">
        <f t="shared" si="111"/>
        <v>0</v>
      </c>
      <c r="DE160" s="3">
        <f t="shared" si="111"/>
        <v>0</v>
      </c>
      <c r="DF160" s="3">
        <f t="shared" si="111"/>
        <v>0</v>
      </c>
      <c r="DG160" s="4">
        <f t="shared" ref="DG160:EL160" si="112">DG199</f>
        <v>3764116.62</v>
      </c>
      <c r="DH160" s="4">
        <f t="shared" si="112"/>
        <v>3311517.23</v>
      </c>
      <c r="DI160" s="4">
        <f t="shared" si="112"/>
        <v>332142.67</v>
      </c>
      <c r="DJ160" s="4">
        <f t="shared" si="112"/>
        <v>189095.39</v>
      </c>
      <c r="DK160" s="4">
        <f t="shared" si="112"/>
        <v>120456.72</v>
      </c>
      <c r="DL160" s="4">
        <f t="shared" si="112"/>
        <v>0</v>
      </c>
      <c r="DM160" s="4">
        <f t="shared" si="112"/>
        <v>587.54794799999991</v>
      </c>
      <c r="DN160" s="4">
        <f t="shared" si="112"/>
        <v>0</v>
      </c>
      <c r="DO160" s="4">
        <f t="shared" si="112"/>
        <v>0</v>
      </c>
      <c r="DP160" s="4">
        <f t="shared" si="112"/>
        <v>84319.7</v>
      </c>
      <c r="DQ160" s="4">
        <f t="shared" si="112"/>
        <v>12045.67</v>
      </c>
      <c r="DR160" s="4">
        <f t="shared" si="112"/>
        <v>0</v>
      </c>
      <c r="DS160" s="4">
        <f t="shared" si="112"/>
        <v>0</v>
      </c>
      <c r="DT160" s="4">
        <f t="shared" si="112"/>
        <v>3764116.62</v>
      </c>
      <c r="DU160" s="4">
        <f t="shared" si="112"/>
        <v>3311517.23</v>
      </c>
      <c r="DV160" s="4">
        <f t="shared" si="112"/>
        <v>332142.67</v>
      </c>
      <c r="DW160" s="4">
        <f t="shared" si="112"/>
        <v>189095.39</v>
      </c>
      <c r="DX160" s="4">
        <f t="shared" si="112"/>
        <v>120456.72</v>
      </c>
      <c r="DY160" s="4">
        <f t="shared" si="112"/>
        <v>0</v>
      </c>
      <c r="DZ160" s="4">
        <f t="shared" si="112"/>
        <v>587.54794799999991</v>
      </c>
      <c r="EA160" s="4">
        <f t="shared" si="112"/>
        <v>0</v>
      </c>
      <c r="EB160" s="4">
        <f t="shared" si="112"/>
        <v>0</v>
      </c>
      <c r="EC160" s="4">
        <f t="shared" si="112"/>
        <v>84319.7</v>
      </c>
      <c r="ED160" s="4">
        <f t="shared" si="112"/>
        <v>12045.67</v>
      </c>
      <c r="EE160" s="4">
        <f t="shared" si="112"/>
        <v>0</v>
      </c>
      <c r="EF160" s="4">
        <f t="shared" si="112"/>
        <v>0</v>
      </c>
      <c r="EG160" s="4">
        <f t="shared" si="112"/>
        <v>0</v>
      </c>
      <c r="EH160" s="4">
        <f t="shared" si="112"/>
        <v>0</v>
      </c>
      <c r="EI160" s="4">
        <f t="shared" si="112"/>
        <v>0</v>
      </c>
      <c r="EJ160" s="4">
        <f t="shared" si="112"/>
        <v>3944347.3</v>
      </c>
      <c r="EK160" s="4">
        <f t="shared" si="112"/>
        <v>0</v>
      </c>
      <c r="EL160" s="4">
        <f t="shared" si="112"/>
        <v>0</v>
      </c>
      <c r="EM160" s="4">
        <f t="shared" ref="EM160:FR160" si="113">EM199</f>
        <v>3944347.3</v>
      </c>
      <c r="EN160" s="4">
        <f t="shared" si="113"/>
        <v>3311517.23</v>
      </c>
      <c r="EO160" s="4">
        <f t="shared" si="113"/>
        <v>3311517.23</v>
      </c>
      <c r="EP160" s="4">
        <f t="shared" si="113"/>
        <v>0</v>
      </c>
      <c r="EQ160" s="4">
        <f t="shared" si="113"/>
        <v>3311517.23</v>
      </c>
      <c r="ER160" s="4">
        <f t="shared" si="113"/>
        <v>0</v>
      </c>
      <c r="ES160" s="4">
        <f t="shared" si="113"/>
        <v>0</v>
      </c>
      <c r="ET160" s="4">
        <f t="shared" si="113"/>
        <v>0</v>
      </c>
      <c r="EU160" s="4">
        <f t="shared" si="113"/>
        <v>0</v>
      </c>
      <c r="EV160" s="4">
        <f t="shared" si="113"/>
        <v>0</v>
      </c>
      <c r="EW160" s="4">
        <f t="shared" si="113"/>
        <v>0</v>
      </c>
      <c r="EX160" s="4">
        <f t="shared" si="113"/>
        <v>0</v>
      </c>
      <c r="EY160" s="4">
        <f t="shared" si="113"/>
        <v>0</v>
      </c>
      <c r="EZ160" s="4">
        <f t="shared" si="113"/>
        <v>0</v>
      </c>
      <c r="FA160" s="4">
        <f t="shared" si="113"/>
        <v>0</v>
      </c>
      <c r="FB160" s="4">
        <f t="shared" si="113"/>
        <v>0</v>
      </c>
      <c r="FC160" s="4">
        <f t="shared" si="113"/>
        <v>0</v>
      </c>
      <c r="FD160" s="4">
        <f t="shared" si="113"/>
        <v>0</v>
      </c>
      <c r="FE160" s="4">
        <f t="shared" si="113"/>
        <v>0</v>
      </c>
      <c r="FF160" s="4">
        <f t="shared" si="113"/>
        <v>0</v>
      </c>
      <c r="FG160" s="4">
        <f t="shared" si="113"/>
        <v>0</v>
      </c>
      <c r="FH160" s="4">
        <f t="shared" si="113"/>
        <v>0</v>
      </c>
      <c r="FI160" s="4">
        <f t="shared" si="113"/>
        <v>0</v>
      </c>
      <c r="FJ160" s="4">
        <f t="shared" si="113"/>
        <v>0</v>
      </c>
      <c r="FK160" s="4">
        <f t="shared" si="113"/>
        <v>0</v>
      </c>
      <c r="FL160" s="4">
        <f t="shared" si="113"/>
        <v>0</v>
      </c>
      <c r="FM160" s="4">
        <f t="shared" si="113"/>
        <v>0</v>
      </c>
      <c r="FN160" s="4">
        <f t="shared" si="113"/>
        <v>0</v>
      </c>
      <c r="FO160" s="4">
        <f t="shared" si="113"/>
        <v>0</v>
      </c>
      <c r="FP160" s="4">
        <f t="shared" si="113"/>
        <v>0</v>
      </c>
      <c r="FQ160" s="4">
        <f t="shared" si="113"/>
        <v>0</v>
      </c>
      <c r="FR160" s="4">
        <f t="shared" si="113"/>
        <v>0</v>
      </c>
      <c r="FS160" s="4">
        <f t="shared" ref="FS160:GX160" si="114">FS199</f>
        <v>3944347.3</v>
      </c>
      <c r="FT160" s="4">
        <f t="shared" si="114"/>
        <v>0</v>
      </c>
      <c r="FU160" s="4">
        <f t="shared" si="114"/>
        <v>0</v>
      </c>
      <c r="FV160" s="4">
        <f t="shared" si="114"/>
        <v>3944347.3</v>
      </c>
      <c r="FW160" s="4">
        <f t="shared" si="114"/>
        <v>3311517.23</v>
      </c>
      <c r="FX160" s="4">
        <f t="shared" si="114"/>
        <v>3311517.23</v>
      </c>
      <c r="FY160" s="4">
        <f t="shared" si="114"/>
        <v>0</v>
      </c>
      <c r="FZ160" s="4">
        <f t="shared" si="114"/>
        <v>3311517.23</v>
      </c>
      <c r="GA160" s="4">
        <f t="shared" si="114"/>
        <v>0</v>
      </c>
      <c r="GB160" s="4">
        <f t="shared" si="114"/>
        <v>0</v>
      </c>
      <c r="GC160" s="4">
        <f t="shared" si="114"/>
        <v>0</v>
      </c>
      <c r="GD160" s="4">
        <f t="shared" si="114"/>
        <v>0</v>
      </c>
      <c r="GE160" s="4">
        <f t="shared" si="114"/>
        <v>0</v>
      </c>
      <c r="GF160" s="4">
        <f t="shared" si="114"/>
        <v>0</v>
      </c>
      <c r="GG160" s="4">
        <f t="shared" si="114"/>
        <v>0</v>
      </c>
      <c r="GH160" s="4">
        <f t="shared" si="114"/>
        <v>0</v>
      </c>
      <c r="GI160" s="4">
        <f t="shared" si="114"/>
        <v>0</v>
      </c>
      <c r="GJ160" s="4">
        <f t="shared" si="114"/>
        <v>0</v>
      </c>
      <c r="GK160" s="4">
        <f t="shared" si="114"/>
        <v>0</v>
      </c>
      <c r="GL160" s="4">
        <f t="shared" si="114"/>
        <v>0</v>
      </c>
      <c r="GM160" s="4">
        <f t="shared" si="114"/>
        <v>0</v>
      </c>
      <c r="GN160" s="4">
        <f t="shared" si="114"/>
        <v>0</v>
      </c>
      <c r="GO160" s="4">
        <f t="shared" si="114"/>
        <v>0</v>
      </c>
      <c r="GP160" s="4">
        <f t="shared" si="114"/>
        <v>0</v>
      </c>
      <c r="GQ160" s="4">
        <f t="shared" si="114"/>
        <v>0</v>
      </c>
      <c r="GR160" s="4">
        <f t="shared" si="114"/>
        <v>0</v>
      </c>
      <c r="GS160" s="4">
        <f t="shared" si="114"/>
        <v>0</v>
      </c>
      <c r="GT160" s="4">
        <f t="shared" si="114"/>
        <v>0</v>
      </c>
      <c r="GU160" s="4">
        <f t="shared" si="114"/>
        <v>0</v>
      </c>
      <c r="GV160" s="4">
        <f t="shared" si="114"/>
        <v>0</v>
      </c>
      <c r="GW160" s="4">
        <f t="shared" si="114"/>
        <v>0</v>
      </c>
      <c r="GX160" s="4">
        <f t="shared" si="114"/>
        <v>0</v>
      </c>
    </row>
    <row r="162" spans="1:255" x14ac:dyDescent="0.2">
      <c r="A162" s="2">
        <v>17</v>
      </c>
      <c r="B162" s="2">
        <v>1</v>
      </c>
      <c r="C162" s="2">
        <f>ROW(SmtRes!A69)</f>
        <v>69</v>
      </c>
      <c r="D162" s="2">
        <f>ROW(EtalonRes!A67)</f>
        <v>67</v>
      </c>
      <c r="E162" s="2" t="s">
        <v>136</v>
      </c>
      <c r="F162" s="2" t="s">
        <v>18</v>
      </c>
      <c r="G162" s="2" t="s">
        <v>19</v>
      </c>
      <c r="H162" s="2" t="s">
        <v>20</v>
      </c>
      <c r="I162" s="2">
        <f>ROUND(1020*0.26*0.9/100,9)</f>
        <v>2.3868</v>
      </c>
      <c r="J162" s="2">
        <v>0</v>
      </c>
      <c r="K162" s="2"/>
      <c r="L162" s="2"/>
      <c r="M162" s="2"/>
      <c r="N162" s="2"/>
      <c r="O162" s="2">
        <f t="shared" ref="O162:O197" si="115">ROUND(CP162,2)</f>
        <v>15977.19</v>
      </c>
      <c r="P162" s="2">
        <f t="shared" ref="P162:P197" si="116">ROUND(CQ162*I162,2)</f>
        <v>0</v>
      </c>
      <c r="Q162" s="2">
        <f t="shared" ref="Q162:Q197" si="117">ROUND(CR162*I162,2)</f>
        <v>15480.07</v>
      </c>
      <c r="R162" s="2">
        <f t="shared" ref="R162:R197" si="118">ROUND(CS162*I162,2)</f>
        <v>5197.21</v>
      </c>
      <c r="S162" s="2">
        <f t="shared" ref="S162:S197" si="119">ROUND(CT162*I162,2)</f>
        <v>497.12</v>
      </c>
      <c r="T162" s="2">
        <f t="shared" ref="T162:T197" si="120">ROUND(CU162*I162,2)</f>
        <v>0</v>
      </c>
      <c r="U162" s="2">
        <f t="shared" ref="U162:U197" si="121">CV162*I162</f>
        <v>2.8880279999999998</v>
      </c>
      <c r="V162" s="2">
        <f t="shared" ref="V162:V197" si="122">CW162*I162</f>
        <v>0</v>
      </c>
      <c r="W162" s="2">
        <f t="shared" ref="W162:W197" si="123">ROUND(CX162*I162,2)</f>
        <v>0</v>
      </c>
      <c r="X162" s="2">
        <f t="shared" ref="X162:X197" si="124">ROUND(CY162,2)</f>
        <v>347.98</v>
      </c>
      <c r="Y162" s="2">
        <f t="shared" ref="Y162:Y197" si="125">ROUND(CZ162,2)</f>
        <v>49.71</v>
      </c>
      <c r="Z162" s="2"/>
      <c r="AA162" s="2">
        <v>37920512</v>
      </c>
      <c r="AB162" s="2">
        <f t="shared" ref="AB162:AB197" si="126">ROUND((AC162+AD162+AF162),6)</f>
        <v>6693.98</v>
      </c>
      <c r="AC162" s="2">
        <f t="shared" ref="AC162:AC169" si="127">ROUND((ES162),6)</f>
        <v>0</v>
      </c>
      <c r="AD162" s="2">
        <f t="shared" ref="AD162:AD169" si="128">ROUND((((ET162)-(EU162))+AE162),6)</f>
        <v>6485.7</v>
      </c>
      <c r="AE162" s="2">
        <f t="shared" ref="AE162:AF169" si="129">ROUND((EU162),6)</f>
        <v>2177.48</v>
      </c>
      <c r="AF162" s="2">
        <f t="shared" si="129"/>
        <v>208.28</v>
      </c>
      <c r="AG162" s="2">
        <f t="shared" ref="AG162:AG197" si="130">ROUND((AP162),6)</f>
        <v>0</v>
      </c>
      <c r="AH162" s="2">
        <f t="shared" ref="AH162:AI169" si="131">(EW162)</f>
        <v>1.21</v>
      </c>
      <c r="AI162" s="2">
        <f t="shared" si="131"/>
        <v>0</v>
      </c>
      <c r="AJ162" s="2">
        <f t="shared" ref="AJ162:AJ197" si="132">(AS162)</f>
        <v>0</v>
      </c>
      <c r="AK162" s="2">
        <v>6693.98</v>
      </c>
      <c r="AL162" s="2">
        <v>0</v>
      </c>
      <c r="AM162" s="2">
        <v>6485.7</v>
      </c>
      <c r="AN162" s="2">
        <v>2177.48</v>
      </c>
      <c r="AO162" s="2">
        <v>208.28</v>
      </c>
      <c r="AP162" s="2">
        <v>0</v>
      </c>
      <c r="AQ162" s="2">
        <v>1.21</v>
      </c>
      <c r="AR162" s="2">
        <v>0</v>
      </c>
      <c r="AS162" s="2">
        <v>0</v>
      </c>
      <c r="AT162" s="2">
        <v>70</v>
      </c>
      <c r="AU162" s="2">
        <v>10</v>
      </c>
      <c r="AV162" s="2">
        <v>1</v>
      </c>
      <c r="AW162" s="2">
        <v>1</v>
      </c>
      <c r="AX162" s="2"/>
      <c r="AY162" s="2"/>
      <c r="AZ162" s="2">
        <v>1</v>
      </c>
      <c r="BA162" s="2">
        <v>1</v>
      </c>
      <c r="BB162" s="2">
        <v>1</v>
      </c>
      <c r="BC162" s="2">
        <v>1</v>
      </c>
      <c r="BD162" s="2" t="s">
        <v>3</v>
      </c>
      <c r="BE162" s="2" t="s">
        <v>3</v>
      </c>
      <c r="BF162" s="2" t="s">
        <v>3</v>
      </c>
      <c r="BG162" s="2" t="s">
        <v>3</v>
      </c>
      <c r="BH162" s="2">
        <v>0</v>
      </c>
      <c r="BI162" s="2">
        <v>4</v>
      </c>
      <c r="BJ162" s="2" t="s">
        <v>21</v>
      </c>
      <c r="BK162" s="2"/>
      <c r="BL162" s="2"/>
      <c r="BM162" s="2">
        <v>0</v>
      </c>
      <c r="BN162" s="2">
        <v>0</v>
      </c>
      <c r="BO162" s="2" t="s">
        <v>3</v>
      </c>
      <c r="BP162" s="2">
        <v>0</v>
      </c>
      <c r="BQ162" s="2">
        <v>1</v>
      </c>
      <c r="BR162" s="2">
        <v>0</v>
      </c>
      <c r="BS162" s="2">
        <v>1</v>
      </c>
      <c r="BT162" s="2">
        <v>1</v>
      </c>
      <c r="BU162" s="2">
        <v>1</v>
      </c>
      <c r="BV162" s="2">
        <v>1</v>
      </c>
      <c r="BW162" s="2">
        <v>1</v>
      </c>
      <c r="BX162" s="2">
        <v>1</v>
      </c>
      <c r="BY162" s="2" t="s">
        <v>3</v>
      </c>
      <c r="BZ162" s="2">
        <v>70</v>
      </c>
      <c r="CA162" s="2">
        <v>10</v>
      </c>
      <c r="CB162" s="2"/>
      <c r="CC162" s="2"/>
      <c r="CD162" s="2"/>
      <c r="CE162" s="2">
        <v>0</v>
      </c>
      <c r="CF162" s="2">
        <v>0</v>
      </c>
      <c r="CG162" s="2">
        <v>0</v>
      </c>
      <c r="CH162" s="2"/>
      <c r="CI162" s="2"/>
      <c r="CJ162" s="2"/>
      <c r="CK162" s="2"/>
      <c r="CL162" s="2"/>
      <c r="CM162" s="2">
        <v>0</v>
      </c>
      <c r="CN162" s="2" t="s">
        <v>3</v>
      </c>
      <c r="CO162" s="2">
        <v>0</v>
      </c>
      <c r="CP162" s="2">
        <f t="shared" ref="CP162:CP197" si="133">(P162+Q162+S162)</f>
        <v>15977.19</v>
      </c>
      <c r="CQ162" s="2">
        <f t="shared" ref="CQ162:CQ197" si="134">(AC162*BC162*AW162)</f>
        <v>0</v>
      </c>
      <c r="CR162" s="2">
        <f t="shared" ref="CR162:CR169" si="135">((((ET162)*BB162-(EU162)*BS162)+AE162*BS162)*AV162)</f>
        <v>6485.6999999999989</v>
      </c>
      <c r="CS162" s="2">
        <f t="shared" ref="CS162:CS197" si="136">(AE162*BS162*AV162)</f>
        <v>2177.48</v>
      </c>
      <c r="CT162" s="2">
        <f t="shared" ref="CT162:CT197" si="137">(AF162*BA162*AV162)</f>
        <v>208.28</v>
      </c>
      <c r="CU162" s="2">
        <f t="shared" ref="CU162:CU197" si="138">AG162</f>
        <v>0</v>
      </c>
      <c r="CV162" s="2">
        <f t="shared" ref="CV162:CV197" si="139">(AH162*AV162)</f>
        <v>1.21</v>
      </c>
      <c r="CW162" s="2">
        <f t="shared" ref="CW162:CW197" si="140">AI162</f>
        <v>0</v>
      </c>
      <c r="CX162" s="2">
        <f t="shared" ref="CX162:CX197" si="141">AJ162</f>
        <v>0</v>
      </c>
      <c r="CY162" s="2">
        <f t="shared" ref="CY162:CY197" si="142">((S162*BZ162)/100)</f>
        <v>347.98400000000004</v>
      </c>
      <c r="CZ162" s="2">
        <f t="shared" ref="CZ162:CZ197" si="143">((S162*CA162)/100)</f>
        <v>49.711999999999996</v>
      </c>
      <c r="DA162" s="2"/>
      <c r="DB162" s="2"/>
      <c r="DC162" s="2" t="s">
        <v>3</v>
      </c>
      <c r="DD162" s="2" t="s">
        <v>3</v>
      </c>
      <c r="DE162" s="2" t="s">
        <v>3</v>
      </c>
      <c r="DF162" s="2" t="s">
        <v>3</v>
      </c>
      <c r="DG162" s="2" t="s">
        <v>3</v>
      </c>
      <c r="DH162" s="2" t="s">
        <v>3</v>
      </c>
      <c r="DI162" s="2" t="s">
        <v>3</v>
      </c>
      <c r="DJ162" s="2" t="s">
        <v>3</v>
      </c>
      <c r="DK162" s="2" t="s">
        <v>3</v>
      </c>
      <c r="DL162" s="2" t="s">
        <v>3</v>
      </c>
      <c r="DM162" s="2" t="s">
        <v>3</v>
      </c>
      <c r="DN162" s="2">
        <v>0</v>
      </c>
      <c r="DO162" s="2">
        <v>0</v>
      </c>
      <c r="DP162" s="2">
        <v>1</v>
      </c>
      <c r="DQ162" s="2">
        <v>1</v>
      </c>
      <c r="DR162" s="2"/>
      <c r="DS162" s="2"/>
      <c r="DT162" s="2"/>
      <c r="DU162" s="2">
        <v>1007</v>
      </c>
      <c r="DV162" s="2" t="s">
        <v>20</v>
      </c>
      <c r="DW162" s="2" t="s">
        <v>20</v>
      </c>
      <c r="DX162" s="2">
        <v>100</v>
      </c>
      <c r="DY162" s="2"/>
      <c r="DZ162" s="2"/>
      <c r="EA162" s="2"/>
      <c r="EB162" s="2"/>
      <c r="EC162" s="2"/>
      <c r="ED162" s="2"/>
      <c r="EE162" s="2">
        <v>37523834</v>
      </c>
      <c r="EF162" s="2">
        <v>1</v>
      </c>
      <c r="EG162" s="2" t="s">
        <v>22</v>
      </c>
      <c r="EH162" s="2">
        <v>0</v>
      </c>
      <c r="EI162" s="2" t="s">
        <v>3</v>
      </c>
      <c r="EJ162" s="2">
        <v>4</v>
      </c>
      <c r="EK162" s="2">
        <v>0</v>
      </c>
      <c r="EL162" s="2" t="s">
        <v>23</v>
      </c>
      <c r="EM162" s="2" t="s">
        <v>24</v>
      </c>
      <c r="EN162" s="2"/>
      <c r="EO162" s="2" t="s">
        <v>3</v>
      </c>
      <c r="EP162" s="2"/>
      <c r="EQ162" s="2">
        <v>0</v>
      </c>
      <c r="ER162" s="2">
        <v>6693.98</v>
      </c>
      <c r="ES162" s="2">
        <v>0</v>
      </c>
      <c r="ET162" s="2">
        <v>6485.7</v>
      </c>
      <c r="EU162" s="2">
        <v>2177.48</v>
      </c>
      <c r="EV162" s="2">
        <v>208.28</v>
      </c>
      <c r="EW162" s="2">
        <v>1.21</v>
      </c>
      <c r="EX162" s="2">
        <v>0</v>
      </c>
      <c r="EY162" s="2">
        <v>0</v>
      </c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>
        <v>0</v>
      </c>
      <c r="FR162" s="2">
        <f t="shared" ref="FR162:FR197" si="144">ROUND(IF(AND(BH162=3,BI162=3),P162,0),2)</f>
        <v>0</v>
      </c>
      <c r="FS162" s="2">
        <v>0</v>
      </c>
      <c r="FT162" s="2"/>
      <c r="FU162" s="2"/>
      <c r="FV162" s="2"/>
      <c r="FW162" s="2"/>
      <c r="FX162" s="2">
        <v>70</v>
      </c>
      <c r="FY162" s="2">
        <v>10</v>
      </c>
      <c r="FZ162" s="2"/>
      <c r="GA162" s="2" t="s">
        <v>3</v>
      </c>
      <c r="GB162" s="2"/>
      <c r="GC162" s="2"/>
      <c r="GD162" s="2">
        <v>0</v>
      </c>
      <c r="GE162" s="2"/>
      <c r="GF162" s="2">
        <v>-779613175</v>
      </c>
      <c r="GG162" s="2">
        <v>2</v>
      </c>
      <c r="GH162" s="2">
        <v>1</v>
      </c>
      <c r="GI162" s="2">
        <v>-2</v>
      </c>
      <c r="GJ162" s="2">
        <v>0</v>
      </c>
      <c r="GK162" s="2">
        <f>ROUND(R162*(R12)/100,2)</f>
        <v>5612.99</v>
      </c>
      <c r="GL162" s="2">
        <f t="shared" ref="GL162:GL197" si="145">ROUND(IF(AND(BH162=3,BI162=3,FS162&lt;&gt;0),P162,0),2)</f>
        <v>0</v>
      </c>
      <c r="GM162" s="2">
        <f t="shared" ref="GM162:GM167" si="146">ROUND(O162+X162+Y162+GK162,2)+GX162</f>
        <v>21987.87</v>
      </c>
      <c r="GN162" s="2">
        <f t="shared" ref="GN162:GN167" si="147">IF(OR(BI162=0,BI162=1),ROUND(O162+X162+Y162+GK162,2),0)</f>
        <v>0</v>
      </c>
      <c r="GO162" s="2">
        <f t="shared" ref="GO162:GO167" si="148">IF(BI162=2,ROUND(O162+X162+Y162+GK162,2),0)</f>
        <v>0</v>
      </c>
      <c r="GP162" s="2">
        <f t="shared" ref="GP162:GP167" si="149">IF(BI162=4,ROUND(O162+X162+Y162+GK162,2)+GX162,0)</f>
        <v>21987.87</v>
      </c>
      <c r="GQ162" s="2"/>
      <c r="GR162" s="2">
        <v>0</v>
      </c>
      <c r="GS162" s="2">
        <v>3</v>
      </c>
      <c r="GT162" s="2">
        <v>0</v>
      </c>
      <c r="GU162" s="2" t="s">
        <v>3</v>
      </c>
      <c r="GV162" s="2">
        <f t="shared" ref="GV162:GV169" si="150">ROUND((GT162),6)</f>
        <v>0</v>
      </c>
      <c r="GW162" s="2">
        <v>1</v>
      </c>
      <c r="GX162" s="2">
        <f t="shared" ref="GX162:GX197" si="151">ROUND(HC162*I162,2)</f>
        <v>0</v>
      </c>
      <c r="GY162" s="2"/>
      <c r="GZ162" s="2"/>
      <c r="HA162" s="2">
        <v>0</v>
      </c>
      <c r="HB162" s="2">
        <v>0</v>
      </c>
      <c r="HC162" s="2">
        <f t="shared" ref="HC162:HC197" si="152">GV162*GW162</f>
        <v>0</v>
      </c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>
        <v>0</v>
      </c>
      <c r="IL162" s="2"/>
      <c r="IM162" s="2"/>
      <c r="IN162" s="2"/>
      <c r="IO162" s="2"/>
      <c r="IP162" s="2"/>
      <c r="IQ162" s="2"/>
      <c r="IR162" s="2"/>
      <c r="IS162" s="2"/>
      <c r="IT162" s="2"/>
      <c r="IU162" s="2"/>
    </row>
    <row r="163" spans="1:255" x14ac:dyDescent="0.2">
      <c r="A163">
        <v>17</v>
      </c>
      <c r="B163">
        <v>1</v>
      </c>
      <c r="C163">
        <f>ROW(SmtRes!A72)</f>
        <v>72</v>
      </c>
      <c r="D163">
        <f>ROW(EtalonRes!A70)</f>
        <v>70</v>
      </c>
      <c r="E163" t="s">
        <v>136</v>
      </c>
      <c r="F163" t="s">
        <v>18</v>
      </c>
      <c r="G163" t="s">
        <v>19</v>
      </c>
      <c r="H163" t="s">
        <v>20</v>
      </c>
      <c r="I163">
        <f>ROUND(1020*0.26*0.9/100,9)</f>
        <v>2.3868</v>
      </c>
      <c r="J163">
        <v>0</v>
      </c>
      <c r="O163">
        <f t="shared" si="115"/>
        <v>15977.19</v>
      </c>
      <c r="P163">
        <f t="shared" si="116"/>
        <v>0</v>
      </c>
      <c r="Q163">
        <f t="shared" si="117"/>
        <v>15480.07</v>
      </c>
      <c r="R163">
        <f t="shared" si="118"/>
        <v>5197.21</v>
      </c>
      <c r="S163">
        <f t="shared" si="119"/>
        <v>497.12</v>
      </c>
      <c r="T163">
        <f t="shared" si="120"/>
        <v>0</v>
      </c>
      <c r="U163">
        <f t="shared" si="121"/>
        <v>2.8880279999999998</v>
      </c>
      <c r="V163">
        <f t="shared" si="122"/>
        <v>0</v>
      </c>
      <c r="W163">
        <f t="shared" si="123"/>
        <v>0</v>
      </c>
      <c r="X163">
        <f t="shared" si="124"/>
        <v>347.98</v>
      </c>
      <c r="Y163">
        <f t="shared" si="125"/>
        <v>49.71</v>
      </c>
      <c r="AA163">
        <v>37920513</v>
      </c>
      <c r="AB163">
        <f t="shared" si="126"/>
        <v>6693.98</v>
      </c>
      <c r="AC163">
        <f t="shared" si="127"/>
        <v>0</v>
      </c>
      <c r="AD163">
        <f t="shared" si="128"/>
        <v>6485.7</v>
      </c>
      <c r="AE163">
        <f t="shared" si="129"/>
        <v>2177.48</v>
      </c>
      <c r="AF163">
        <f t="shared" si="129"/>
        <v>208.28</v>
      </c>
      <c r="AG163">
        <f t="shared" si="130"/>
        <v>0</v>
      </c>
      <c r="AH163">
        <f t="shared" si="131"/>
        <v>1.21</v>
      </c>
      <c r="AI163">
        <f t="shared" si="131"/>
        <v>0</v>
      </c>
      <c r="AJ163">
        <f t="shared" si="132"/>
        <v>0</v>
      </c>
      <c r="AK163">
        <v>6693.98</v>
      </c>
      <c r="AL163">
        <v>0</v>
      </c>
      <c r="AM163">
        <v>6485.7</v>
      </c>
      <c r="AN163">
        <v>2177.48</v>
      </c>
      <c r="AO163">
        <v>208.28</v>
      </c>
      <c r="AP163">
        <v>0</v>
      </c>
      <c r="AQ163">
        <v>1.21</v>
      </c>
      <c r="AR163">
        <v>0</v>
      </c>
      <c r="AS163">
        <v>0</v>
      </c>
      <c r="AT163">
        <v>70</v>
      </c>
      <c r="AU163">
        <v>10</v>
      </c>
      <c r="AV163">
        <v>1</v>
      </c>
      <c r="AW163">
        <v>1</v>
      </c>
      <c r="AZ163">
        <v>1</v>
      </c>
      <c r="BA163">
        <v>1</v>
      </c>
      <c r="BB163">
        <v>1</v>
      </c>
      <c r="BC163">
        <v>1</v>
      </c>
      <c r="BD163" t="s">
        <v>3</v>
      </c>
      <c r="BE163" t="s">
        <v>3</v>
      </c>
      <c r="BF163" t="s">
        <v>3</v>
      </c>
      <c r="BG163" t="s">
        <v>3</v>
      </c>
      <c r="BH163">
        <v>0</v>
      </c>
      <c r="BI163">
        <v>4</v>
      </c>
      <c r="BJ163" t="s">
        <v>21</v>
      </c>
      <c r="BM163">
        <v>0</v>
      </c>
      <c r="BN163">
        <v>0</v>
      </c>
      <c r="BO163" t="s">
        <v>3</v>
      </c>
      <c r="BP163">
        <v>0</v>
      </c>
      <c r="BQ163">
        <v>1</v>
      </c>
      <c r="BR163">
        <v>0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 t="s">
        <v>3</v>
      </c>
      <c r="BZ163">
        <v>70</v>
      </c>
      <c r="CA163">
        <v>10</v>
      </c>
      <c r="CE163">
        <v>0</v>
      </c>
      <c r="CF163">
        <v>0</v>
      </c>
      <c r="CG163">
        <v>0</v>
      </c>
      <c r="CM163">
        <v>0</v>
      </c>
      <c r="CN163" t="s">
        <v>3</v>
      </c>
      <c r="CO163">
        <v>0</v>
      </c>
      <c r="CP163">
        <f t="shared" si="133"/>
        <v>15977.19</v>
      </c>
      <c r="CQ163">
        <f t="shared" si="134"/>
        <v>0</v>
      </c>
      <c r="CR163">
        <f t="shared" si="135"/>
        <v>6485.6999999999989</v>
      </c>
      <c r="CS163">
        <f t="shared" si="136"/>
        <v>2177.48</v>
      </c>
      <c r="CT163">
        <f t="shared" si="137"/>
        <v>208.28</v>
      </c>
      <c r="CU163">
        <f t="shared" si="138"/>
        <v>0</v>
      </c>
      <c r="CV163">
        <f t="shared" si="139"/>
        <v>1.21</v>
      </c>
      <c r="CW163">
        <f t="shared" si="140"/>
        <v>0</v>
      </c>
      <c r="CX163">
        <f t="shared" si="141"/>
        <v>0</v>
      </c>
      <c r="CY163">
        <f t="shared" si="142"/>
        <v>347.98400000000004</v>
      </c>
      <c r="CZ163">
        <f t="shared" si="143"/>
        <v>49.711999999999996</v>
      </c>
      <c r="DC163" t="s">
        <v>3</v>
      </c>
      <c r="DD163" t="s">
        <v>3</v>
      </c>
      <c r="DE163" t="s">
        <v>3</v>
      </c>
      <c r="DF163" t="s">
        <v>3</v>
      </c>
      <c r="DG163" t="s">
        <v>3</v>
      </c>
      <c r="DH163" t="s">
        <v>3</v>
      </c>
      <c r="DI163" t="s">
        <v>3</v>
      </c>
      <c r="DJ163" t="s">
        <v>3</v>
      </c>
      <c r="DK163" t="s">
        <v>3</v>
      </c>
      <c r="DL163" t="s">
        <v>3</v>
      </c>
      <c r="DM163" t="s">
        <v>3</v>
      </c>
      <c r="DN163">
        <v>0</v>
      </c>
      <c r="DO163">
        <v>0</v>
      </c>
      <c r="DP163">
        <v>1</v>
      </c>
      <c r="DQ163">
        <v>1</v>
      </c>
      <c r="DU163">
        <v>1007</v>
      </c>
      <c r="DV163" t="s">
        <v>20</v>
      </c>
      <c r="DW163" t="s">
        <v>20</v>
      </c>
      <c r="DX163">
        <v>100</v>
      </c>
      <c r="EE163">
        <v>37523834</v>
      </c>
      <c r="EF163">
        <v>1</v>
      </c>
      <c r="EG163" t="s">
        <v>22</v>
      </c>
      <c r="EH163">
        <v>0</v>
      </c>
      <c r="EI163" t="s">
        <v>3</v>
      </c>
      <c r="EJ163">
        <v>4</v>
      </c>
      <c r="EK163">
        <v>0</v>
      </c>
      <c r="EL163" t="s">
        <v>23</v>
      </c>
      <c r="EM163" t="s">
        <v>24</v>
      </c>
      <c r="EO163" t="s">
        <v>3</v>
      </c>
      <c r="EQ163">
        <v>0</v>
      </c>
      <c r="ER163">
        <v>6693.98</v>
      </c>
      <c r="ES163">
        <v>0</v>
      </c>
      <c r="ET163">
        <v>6485.7</v>
      </c>
      <c r="EU163">
        <v>2177.48</v>
      </c>
      <c r="EV163">
        <v>208.28</v>
      </c>
      <c r="EW163">
        <v>1.21</v>
      </c>
      <c r="EX163">
        <v>0</v>
      </c>
      <c r="EY163">
        <v>0</v>
      </c>
      <c r="FQ163">
        <v>0</v>
      </c>
      <c r="FR163">
        <f t="shared" si="144"/>
        <v>0</v>
      </c>
      <c r="FS163">
        <v>0</v>
      </c>
      <c r="FX163">
        <v>70</v>
      </c>
      <c r="FY163">
        <v>10</v>
      </c>
      <c r="GA163" t="s">
        <v>3</v>
      </c>
      <c r="GD163">
        <v>0</v>
      </c>
      <c r="GF163">
        <v>-779613175</v>
      </c>
      <c r="GG163">
        <v>2</v>
      </c>
      <c r="GH163">
        <v>1</v>
      </c>
      <c r="GI163">
        <v>-2</v>
      </c>
      <c r="GJ163">
        <v>0</v>
      </c>
      <c r="GK163">
        <f>ROUND(R163*(S12)/100,2)</f>
        <v>5612.99</v>
      </c>
      <c r="GL163">
        <f t="shared" si="145"/>
        <v>0</v>
      </c>
      <c r="GM163">
        <f t="shared" si="146"/>
        <v>21987.87</v>
      </c>
      <c r="GN163">
        <f t="shared" si="147"/>
        <v>0</v>
      </c>
      <c r="GO163">
        <f t="shared" si="148"/>
        <v>0</v>
      </c>
      <c r="GP163">
        <f t="shared" si="149"/>
        <v>21987.87</v>
      </c>
      <c r="GR163">
        <v>0</v>
      </c>
      <c r="GS163">
        <v>3</v>
      </c>
      <c r="GT163">
        <v>0</v>
      </c>
      <c r="GU163" t="s">
        <v>3</v>
      </c>
      <c r="GV163">
        <f t="shared" si="150"/>
        <v>0</v>
      </c>
      <c r="GW163">
        <v>1</v>
      </c>
      <c r="GX163">
        <f t="shared" si="151"/>
        <v>0</v>
      </c>
      <c r="HA163">
        <v>0</v>
      </c>
      <c r="HB163">
        <v>0</v>
      </c>
      <c r="HC163">
        <f t="shared" si="152"/>
        <v>0</v>
      </c>
      <c r="IK163">
        <v>0</v>
      </c>
    </row>
    <row r="164" spans="1:255" x14ac:dyDescent="0.2">
      <c r="A164" s="2">
        <v>17</v>
      </c>
      <c r="B164" s="2">
        <v>1</v>
      </c>
      <c r="C164" s="2">
        <f>ROW(SmtRes!A73)</f>
        <v>73</v>
      </c>
      <c r="D164" s="2">
        <f>ROW(EtalonRes!A71)</f>
        <v>71</v>
      </c>
      <c r="E164" s="2" t="s">
        <v>137</v>
      </c>
      <c r="F164" s="2" t="s">
        <v>26</v>
      </c>
      <c r="G164" s="2" t="s">
        <v>27</v>
      </c>
      <c r="H164" s="2" t="s">
        <v>20</v>
      </c>
      <c r="I164" s="2">
        <f>ROUND(1020*0.26*0.1/100,9)</f>
        <v>0.26519999999999999</v>
      </c>
      <c r="J164" s="2">
        <v>0</v>
      </c>
      <c r="K164" s="2"/>
      <c r="L164" s="2"/>
      <c r="M164" s="2"/>
      <c r="N164" s="2"/>
      <c r="O164" s="2">
        <f t="shared" si="115"/>
        <v>10595.34</v>
      </c>
      <c r="P164" s="2">
        <f t="shared" si="116"/>
        <v>0</v>
      </c>
      <c r="Q164" s="2">
        <f t="shared" si="117"/>
        <v>0</v>
      </c>
      <c r="R164" s="2">
        <f t="shared" si="118"/>
        <v>0</v>
      </c>
      <c r="S164" s="2">
        <f t="shared" si="119"/>
        <v>10595.34</v>
      </c>
      <c r="T164" s="2">
        <f t="shared" si="120"/>
        <v>0</v>
      </c>
      <c r="U164" s="2">
        <f t="shared" si="121"/>
        <v>58.768319999999996</v>
      </c>
      <c r="V164" s="2">
        <f t="shared" si="122"/>
        <v>0</v>
      </c>
      <c r="W164" s="2">
        <f t="shared" si="123"/>
        <v>0</v>
      </c>
      <c r="X164" s="2">
        <f t="shared" si="124"/>
        <v>7416.74</v>
      </c>
      <c r="Y164" s="2">
        <f t="shared" si="125"/>
        <v>1059.53</v>
      </c>
      <c r="Z164" s="2"/>
      <c r="AA164" s="2">
        <v>37920512</v>
      </c>
      <c r="AB164" s="2">
        <f t="shared" si="126"/>
        <v>39952.26</v>
      </c>
      <c r="AC164" s="2">
        <f t="shared" si="127"/>
        <v>0</v>
      </c>
      <c r="AD164" s="2">
        <f t="shared" si="128"/>
        <v>0</v>
      </c>
      <c r="AE164" s="2">
        <f t="shared" si="129"/>
        <v>0</v>
      </c>
      <c r="AF164" s="2">
        <f t="shared" si="129"/>
        <v>39952.26</v>
      </c>
      <c r="AG164" s="2">
        <f t="shared" si="130"/>
        <v>0</v>
      </c>
      <c r="AH164" s="2">
        <f t="shared" si="131"/>
        <v>221.6</v>
      </c>
      <c r="AI164" s="2">
        <f t="shared" si="131"/>
        <v>0</v>
      </c>
      <c r="AJ164" s="2">
        <f t="shared" si="132"/>
        <v>0</v>
      </c>
      <c r="AK164" s="2">
        <v>39952.26</v>
      </c>
      <c r="AL164" s="2">
        <v>0</v>
      </c>
      <c r="AM164" s="2">
        <v>0</v>
      </c>
      <c r="AN164" s="2">
        <v>0</v>
      </c>
      <c r="AO164" s="2">
        <v>39952.26</v>
      </c>
      <c r="AP164" s="2">
        <v>0</v>
      </c>
      <c r="AQ164" s="2">
        <v>221.6</v>
      </c>
      <c r="AR164" s="2">
        <v>0</v>
      </c>
      <c r="AS164" s="2">
        <v>0</v>
      </c>
      <c r="AT164" s="2">
        <v>70</v>
      </c>
      <c r="AU164" s="2">
        <v>10</v>
      </c>
      <c r="AV164" s="2">
        <v>1</v>
      </c>
      <c r="AW164" s="2">
        <v>1</v>
      </c>
      <c r="AX164" s="2"/>
      <c r="AY164" s="2"/>
      <c r="AZ164" s="2">
        <v>1</v>
      </c>
      <c r="BA164" s="2">
        <v>1</v>
      </c>
      <c r="BB164" s="2">
        <v>1</v>
      </c>
      <c r="BC164" s="2">
        <v>1</v>
      </c>
      <c r="BD164" s="2" t="s">
        <v>3</v>
      </c>
      <c r="BE164" s="2" t="s">
        <v>3</v>
      </c>
      <c r="BF164" s="2" t="s">
        <v>3</v>
      </c>
      <c r="BG164" s="2" t="s">
        <v>3</v>
      </c>
      <c r="BH164" s="2">
        <v>0</v>
      </c>
      <c r="BI164" s="2">
        <v>4</v>
      </c>
      <c r="BJ164" s="2" t="s">
        <v>28</v>
      </c>
      <c r="BK164" s="2"/>
      <c r="BL164" s="2"/>
      <c r="BM164" s="2">
        <v>0</v>
      </c>
      <c r="BN164" s="2">
        <v>0</v>
      </c>
      <c r="BO164" s="2" t="s">
        <v>3</v>
      </c>
      <c r="BP164" s="2">
        <v>0</v>
      </c>
      <c r="BQ164" s="2">
        <v>1</v>
      </c>
      <c r="BR164" s="2">
        <v>0</v>
      </c>
      <c r="BS164" s="2">
        <v>1</v>
      </c>
      <c r="BT164" s="2">
        <v>1</v>
      </c>
      <c r="BU164" s="2">
        <v>1</v>
      </c>
      <c r="BV164" s="2">
        <v>1</v>
      </c>
      <c r="BW164" s="2">
        <v>1</v>
      </c>
      <c r="BX164" s="2">
        <v>1</v>
      </c>
      <c r="BY164" s="2" t="s">
        <v>3</v>
      </c>
      <c r="BZ164" s="2">
        <v>70</v>
      </c>
      <c r="CA164" s="2">
        <v>10</v>
      </c>
      <c r="CB164" s="2"/>
      <c r="CC164" s="2"/>
      <c r="CD164" s="2"/>
      <c r="CE164" s="2">
        <v>0</v>
      </c>
      <c r="CF164" s="2">
        <v>0</v>
      </c>
      <c r="CG164" s="2">
        <v>0</v>
      </c>
      <c r="CH164" s="2"/>
      <c r="CI164" s="2"/>
      <c r="CJ164" s="2"/>
      <c r="CK164" s="2"/>
      <c r="CL164" s="2"/>
      <c r="CM164" s="2">
        <v>0</v>
      </c>
      <c r="CN164" s="2" t="s">
        <v>3</v>
      </c>
      <c r="CO164" s="2">
        <v>0</v>
      </c>
      <c r="CP164" s="2">
        <f t="shared" si="133"/>
        <v>10595.34</v>
      </c>
      <c r="CQ164" s="2">
        <f t="shared" si="134"/>
        <v>0</v>
      </c>
      <c r="CR164" s="2">
        <f t="shared" si="135"/>
        <v>0</v>
      </c>
      <c r="CS164" s="2">
        <f t="shared" si="136"/>
        <v>0</v>
      </c>
      <c r="CT164" s="2">
        <f t="shared" si="137"/>
        <v>39952.26</v>
      </c>
      <c r="CU164" s="2">
        <f t="shared" si="138"/>
        <v>0</v>
      </c>
      <c r="CV164" s="2">
        <f t="shared" si="139"/>
        <v>221.6</v>
      </c>
      <c r="CW164" s="2">
        <f t="shared" si="140"/>
        <v>0</v>
      </c>
      <c r="CX164" s="2">
        <f t="shared" si="141"/>
        <v>0</v>
      </c>
      <c r="CY164" s="2">
        <f t="shared" si="142"/>
        <v>7416.7380000000003</v>
      </c>
      <c r="CZ164" s="2">
        <f t="shared" si="143"/>
        <v>1059.5339999999999</v>
      </c>
      <c r="DA164" s="2"/>
      <c r="DB164" s="2"/>
      <c r="DC164" s="2" t="s">
        <v>3</v>
      </c>
      <c r="DD164" s="2" t="s">
        <v>3</v>
      </c>
      <c r="DE164" s="2" t="s">
        <v>3</v>
      </c>
      <c r="DF164" s="2" t="s">
        <v>3</v>
      </c>
      <c r="DG164" s="2" t="s">
        <v>3</v>
      </c>
      <c r="DH164" s="2" t="s">
        <v>3</v>
      </c>
      <c r="DI164" s="2" t="s">
        <v>3</v>
      </c>
      <c r="DJ164" s="2" t="s">
        <v>3</v>
      </c>
      <c r="DK164" s="2" t="s">
        <v>3</v>
      </c>
      <c r="DL164" s="2" t="s">
        <v>3</v>
      </c>
      <c r="DM164" s="2" t="s">
        <v>3</v>
      </c>
      <c r="DN164" s="2">
        <v>0</v>
      </c>
      <c r="DO164" s="2">
        <v>0</v>
      </c>
      <c r="DP164" s="2">
        <v>1</v>
      </c>
      <c r="DQ164" s="2">
        <v>1</v>
      </c>
      <c r="DR164" s="2"/>
      <c r="DS164" s="2"/>
      <c r="DT164" s="2"/>
      <c r="DU164" s="2">
        <v>1007</v>
      </c>
      <c r="DV164" s="2" t="s">
        <v>20</v>
      </c>
      <c r="DW164" s="2" t="s">
        <v>20</v>
      </c>
      <c r="DX164" s="2">
        <v>100</v>
      </c>
      <c r="DY164" s="2"/>
      <c r="DZ164" s="2"/>
      <c r="EA164" s="2"/>
      <c r="EB164" s="2"/>
      <c r="EC164" s="2"/>
      <c r="ED164" s="2"/>
      <c r="EE164" s="2">
        <v>37523834</v>
      </c>
      <c r="EF164" s="2">
        <v>1</v>
      </c>
      <c r="EG164" s="2" t="s">
        <v>22</v>
      </c>
      <c r="EH164" s="2">
        <v>0</v>
      </c>
      <c r="EI164" s="2" t="s">
        <v>3</v>
      </c>
      <c r="EJ164" s="2">
        <v>4</v>
      </c>
      <c r="EK164" s="2">
        <v>0</v>
      </c>
      <c r="EL164" s="2" t="s">
        <v>23</v>
      </c>
      <c r="EM164" s="2" t="s">
        <v>24</v>
      </c>
      <c r="EN164" s="2"/>
      <c r="EO164" s="2" t="s">
        <v>3</v>
      </c>
      <c r="EP164" s="2"/>
      <c r="EQ164" s="2">
        <v>0</v>
      </c>
      <c r="ER164" s="2">
        <v>39952.26</v>
      </c>
      <c r="ES164" s="2">
        <v>0</v>
      </c>
      <c r="ET164" s="2">
        <v>0</v>
      </c>
      <c r="EU164" s="2">
        <v>0</v>
      </c>
      <c r="EV164" s="2">
        <v>39952.26</v>
      </c>
      <c r="EW164" s="2">
        <v>221.6</v>
      </c>
      <c r="EX164" s="2">
        <v>0</v>
      </c>
      <c r="EY164" s="2">
        <v>0</v>
      </c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>
        <v>0</v>
      </c>
      <c r="FR164" s="2">
        <f t="shared" si="144"/>
        <v>0</v>
      </c>
      <c r="FS164" s="2">
        <v>0</v>
      </c>
      <c r="FT164" s="2"/>
      <c r="FU164" s="2"/>
      <c r="FV164" s="2"/>
      <c r="FW164" s="2"/>
      <c r="FX164" s="2">
        <v>70</v>
      </c>
      <c r="FY164" s="2">
        <v>10</v>
      </c>
      <c r="FZ164" s="2"/>
      <c r="GA164" s="2" t="s">
        <v>3</v>
      </c>
      <c r="GB164" s="2"/>
      <c r="GC164" s="2"/>
      <c r="GD164" s="2">
        <v>0</v>
      </c>
      <c r="GE164" s="2"/>
      <c r="GF164" s="2">
        <v>-867358258</v>
      </c>
      <c r="GG164" s="2">
        <v>2</v>
      </c>
      <c r="GH164" s="2">
        <v>1</v>
      </c>
      <c r="GI164" s="2">
        <v>-2</v>
      </c>
      <c r="GJ164" s="2">
        <v>0</v>
      </c>
      <c r="GK164" s="2">
        <f>ROUND(R164*(R12)/100,2)</f>
        <v>0</v>
      </c>
      <c r="GL164" s="2">
        <f t="shared" si="145"/>
        <v>0</v>
      </c>
      <c r="GM164" s="2">
        <f t="shared" si="146"/>
        <v>19071.61</v>
      </c>
      <c r="GN164" s="2">
        <f t="shared" si="147"/>
        <v>0</v>
      </c>
      <c r="GO164" s="2">
        <f t="shared" si="148"/>
        <v>0</v>
      </c>
      <c r="GP164" s="2">
        <f t="shared" si="149"/>
        <v>19071.61</v>
      </c>
      <c r="GQ164" s="2"/>
      <c r="GR164" s="2">
        <v>0</v>
      </c>
      <c r="GS164" s="2">
        <v>3</v>
      </c>
      <c r="GT164" s="2">
        <v>0</v>
      </c>
      <c r="GU164" s="2" t="s">
        <v>3</v>
      </c>
      <c r="GV164" s="2">
        <f t="shared" si="150"/>
        <v>0</v>
      </c>
      <c r="GW164" s="2">
        <v>1</v>
      </c>
      <c r="GX164" s="2">
        <f t="shared" si="151"/>
        <v>0</v>
      </c>
      <c r="GY164" s="2"/>
      <c r="GZ164" s="2"/>
      <c r="HA164" s="2">
        <v>0</v>
      </c>
      <c r="HB164" s="2">
        <v>0</v>
      </c>
      <c r="HC164" s="2">
        <f t="shared" si="152"/>
        <v>0</v>
      </c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>
        <v>0</v>
      </c>
      <c r="IL164" s="2"/>
      <c r="IM164" s="2"/>
      <c r="IN164" s="2"/>
      <c r="IO164" s="2"/>
      <c r="IP164" s="2"/>
      <c r="IQ164" s="2"/>
      <c r="IR164" s="2"/>
      <c r="IS164" s="2"/>
      <c r="IT164" s="2"/>
      <c r="IU164" s="2"/>
    </row>
    <row r="165" spans="1:255" x14ac:dyDescent="0.2">
      <c r="A165">
        <v>17</v>
      </c>
      <c r="B165">
        <v>1</v>
      </c>
      <c r="C165">
        <f>ROW(SmtRes!A74)</f>
        <v>74</v>
      </c>
      <c r="D165">
        <f>ROW(EtalonRes!A72)</f>
        <v>72</v>
      </c>
      <c r="E165" t="s">
        <v>137</v>
      </c>
      <c r="F165" t="s">
        <v>26</v>
      </c>
      <c r="G165" t="s">
        <v>27</v>
      </c>
      <c r="H165" t="s">
        <v>20</v>
      </c>
      <c r="I165">
        <f>ROUND(1020*0.26*0.1/100,9)</f>
        <v>0.26519999999999999</v>
      </c>
      <c r="J165">
        <v>0</v>
      </c>
      <c r="O165">
        <f t="shared" si="115"/>
        <v>10595.34</v>
      </c>
      <c r="P165">
        <f t="shared" si="116"/>
        <v>0</v>
      </c>
      <c r="Q165">
        <f t="shared" si="117"/>
        <v>0</v>
      </c>
      <c r="R165">
        <f t="shared" si="118"/>
        <v>0</v>
      </c>
      <c r="S165">
        <f t="shared" si="119"/>
        <v>10595.34</v>
      </c>
      <c r="T165">
        <f t="shared" si="120"/>
        <v>0</v>
      </c>
      <c r="U165">
        <f t="shared" si="121"/>
        <v>58.768319999999996</v>
      </c>
      <c r="V165">
        <f t="shared" si="122"/>
        <v>0</v>
      </c>
      <c r="W165">
        <f t="shared" si="123"/>
        <v>0</v>
      </c>
      <c r="X165">
        <f t="shared" si="124"/>
        <v>7416.74</v>
      </c>
      <c r="Y165">
        <f t="shared" si="125"/>
        <v>1059.53</v>
      </c>
      <c r="AA165">
        <v>37920513</v>
      </c>
      <c r="AB165">
        <f t="shared" si="126"/>
        <v>39952.26</v>
      </c>
      <c r="AC165">
        <f t="shared" si="127"/>
        <v>0</v>
      </c>
      <c r="AD165">
        <f t="shared" si="128"/>
        <v>0</v>
      </c>
      <c r="AE165">
        <f t="shared" si="129"/>
        <v>0</v>
      </c>
      <c r="AF165">
        <f t="shared" si="129"/>
        <v>39952.26</v>
      </c>
      <c r="AG165">
        <f t="shared" si="130"/>
        <v>0</v>
      </c>
      <c r="AH165">
        <f t="shared" si="131"/>
        <v>221.6</v>
      </c>
      <c r="AI165">
        <f t="shared" si="131"/>
        <v>0</v>
      </c>
      <c r="AJ165">
        <f t="shared" si="132"/>
        <v>0</v>
      </c>
      <c r="AK165">
        <v>39952.26</v>
      </c>
      <c r="AL165">
        <v>0</v>
      </c>
      <c r="AM165">
        <v>0</v>
      </c>
      <c r="AN165">
        <v>0</v>
      </c>
      <c r="AO165">
        <v>39952.26</v>
      </c>
      <c r="AP165">
        <v>0</v>
      </c>
      <c r="AQ165">
        <v>221.6</v>
      </c>
      <c r="AR165">
        <v>0</v>
      </c>
      <c r="AS165">
        <v>0</v>
      </c>
      <c r="AT165">
        <v>70</v>
      </c>
      <c r="AU165">
        <v>10</v>
      </c>
      <c r="AV165">
        <v>1</v>
      </c>
      <c r="AW165">
        <v>1</v>
      </c>
      <c r="AZ165">
        <v>1</v>
      </c>
      <c r="BA165">
        <v>1</v>
      </c>
      <c r="BB165">
        <v>1</v>
      </c>
      <c r="BC165">
        <v>1</v>
      </c>
      <c r="BD165" t="s">
        <v>3</v>
      </c>
      <c r="BE165" t="s">
        <v>3</v>
      </c>
      <c r="BF165" t="s">
        <v>3</v>
      </c>
      <c r="BG165" t="s">
        <v>3</v>
      </c>
      <c r="BH165">
        <v>0</v>
      </c>
      <c r="BI165">
        <v>4</v>
      </c>
      <c r="BJ165" t="s">
        <v>28</v>
      </c>
      <c r="BM165">
        <v>0</v>
      </c>
      <c r="BN165">
        <v>0</v>
      </c>
      <c r="BO165" t="s">
        <v>3</v>
      </c>
      <c r="BP165">
        <v>0</v>
      </c>
      <c r="BQ165">
        <v>1</v>
      </c>
      <c r="BR165">
        <v>0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 t="s">
        <v>3</v>
      </c>
      <c r="BZ165">
        <v>70</v>
      </c>
      <c r="CA165">
        <v>10</v>
      </c>
      <c r="CE165">
        <v>0</v>
      </c>
      <c r="CF165">
        <v>0</v>
      </c>
      <c r="CG165">
        <v>0</v>
      </c>
      <c r="CM165">
        <v>0</v>
      </c>
      <c r="CN165" t="s">
        <v>3</v>
      </c>
      <c r="CO165">
        <v>0</v>
      </c>
      <c r="CP165">
        <f t="shared" si="133"/>
        <v>10595.34</v>
      </c>
      <c r="CQ165">
        <f t="shared" si="134"/>
        <v>0</v>
      </c>
      <c r="CR165">
        <f t="shared" si="135"/>
        <v>0</v>
      </c>
      <c r="CS165">
        <f t="shared" si="136"/>
        <v>0</v>
      </c>
      <c r="CT165">
        <f t="shared" si="137"/>
        <v>39952.26</v>
      </c>
      <c r="CU165">
        <f t="shared" si="138"/>
        <v>0</v>
      </c>
      <c r="CV165">
        <f t="shared" si="139"/>
        <v>221.6</v>
      </c>
      <c r="CW165">
        <f t="shared" si="140"/>
        <v>0</v>
      </c>
      <c r="CX165">
        <f t="shared" si="141"/>
        <v>0</v>
      </c>
      <c r="CY165">
        <f t="shared" si="142"/>
        <v>7416.7380000000003</v>
      </c>
      <c r="CZ165">
        <f t="shared" si="143"/>
        <v>1059.5339999999999</v>
      </c>
      <c r="DC165" t="s">
        <v>3</v>
      </c>
      <c r="DD165" t="s">
        <v>3</v>
      </c>
      <c r="DE165" t="s">
        <v>3</v>
      </c>
      <c r="DF165" t="s">
        <v>3</v>
      </c>
      <c r="DG165" t="s">
        <v>3</v>
      </c>
      <c r="DH165" t="s">
        <v>3</v>
      </c>
      <c r="DI165" t="s">
        <v>3</v>
      </c>
      <c r="DJ165" t="s">
        <v>3</v>
      </c>
      <c r="DK165" t="s">
        <v>3</v>
      </c>
      <c r="DL165" t="s">
        <v>3</v>
      </c>
      <c r="DM165" t="s">
        <v>3</v>
      </c>
      <c r="DN165">
        <v>0</v>
      </c>
      <c r="DO165">
        <v>0</v>
      </c>
      <c r="DP165">
        <v>1</v>
      </c>
      <c r="DQ165">
        <v>1</v>
      </c>
      <c r="DU165">
        <v>1007</v>
      </c>
      <c r="DV165" t="s">
        <v>20</v>
      </c>
      <c r="DW165" t="s">
        <v>20</v>
      </c>
      <c r="DX165">
        <v>100</v>
      </c>
      <c r="EE165">
        <v>37523834</v>
      </c>
      <c r="EF165">
        <v>1</v>
      </c>
      <c r="EG165" t="s">
        <v>22</v>
      </c>
      <c r="EH165">
        <v>0</v>
      </c>
      <c r="EI165" t="s">
        <v>3</v>
      </c>
      <c r="EJ165">
        <v>4</v>
      </c>
      <c r="EK165">
        <v>0</v>
      </c>
      <c r="EL165" t="s">
        <v>23</v>
      </c>
      <c r="EM165" t="s">
        <v>24</v>
      </c>
      <c r="EO165" t="s">
        <v>3</v>
      </c>
      <c r="EQ165">
        <v>0</v>
      </c>
      <c r="ER165">
        <v>39952.26</v>
      </c>
      <c r="ES165">
        <v>0</v>
      </c>
      <c r="ET165">
        <v>0</v>
      </c>
      <c r="EU165">
        <v>0</v>
      </c>
      <c r="EV165">
        <v>39952.26</v>
      </c>
      <c r="EW165">
        <v>221.6</v>
      </c>
      <c r="EX165">
        <v>0</v>
      </c>
      <c r="EY165">
        <v>0</v>
      </c>
      <c r="FQ165">
        <v>0</v>
      </c>
      <c r="FR165">
        <f t="shared" si="144"/>
        <v>0</v>
      </c>
      <c r="FS165">
        <v>0</v>
      </c>
      <c r="FX165">
        <v>70</v>
      </c>
      <c r="FY165">
        <v>10</v>
      </c>
      <c r="GA165" t="s">
        <v>3</v>
      </c>
      <c r="GD165">
        <v>0</v>
      </c>
      <c r="GF165">
        <v>-867358258</v>
      </c>
      <c r="GG165">
        <v>2</v>
      </c>
      <c r="GH165">
        <v>1</v>
      </c>
      <c r="GI165">
        <v>-2</v>
      </c>
      <c r="GJ165">
        <v>0</v>
      </c>
      <c r="GK165">
        <f>ROUND(R165*(S12)/100,2)</f>
        <v>0</v>
      </c>
      <c r="GL165">
        <f t="shared" si="145"/>
        <v>0</v>
      </c>
      <c r="GM165">
        <f t="shared" si="146"/>
        <v>19071.61</v>
      </c>
      <c r="GN165">
        <f t="shared" si="147"/>
        <v>0</v>
      </c>
      <c r="GO165">
        <f t="shared" si="148"/>
        <v>0</v>
      </c>
      <c r="GP165">
        <f t="shared" si="149"/>
        <v>19071.61</v>
      </c>
      <c r="GR165">
        <v>0</v>
      </c>
      <c r="GS165">
        <v>3</v>
      </c>
      <c r="GT165">
        <v>0</v>
      </c>
      <c r="GU165" t="s">
        <v>3</v>
      </c>
      <c r="GV165">
        <f t="shared" si="150"/>
        <v>0</v>
      </c>
      <c r="GW165">
        <v>1</v>
      </c>
      <c r="GX165">
        <f t="shared" si="151"/>
        <v>0</v>
      </c>
      <c r="HA165">
        <v>0</v>
      </c>
      <c r="HB165">
        <v>0</v>
      </c>
      <c r="HC165">
        <f t="shared" si="152"/>
        <v>0</v>
      </c>
      <c r="IK165">
        <v>0</v>
      </c>
    </row>
    <row r="166" spans="1:255" x14ac:dyDescent="0.2">
      <c r="A166" s="2">
        <v>17</v>
      </c>
      <c r="B166" s="2">
        <v>1</v>
      </c>
      <c r="C166" s="2">
        <f>ROW(SmtRes!A75)</f>
        <v>75</v>
      </c>
      <c r="D166" s="2">
        <f>ROW(EtalonRes!A73)</f>
        <v>73</v>
      </c>
      <c r="E166" s="2" t="s">
        <v>138</v>
      </c>
      <c r="F166" s="2" t="s">
        <v>30</v>
      </c>
      <c r="G166" s="2" t="s">
        <v>31</v>
      </c>
      <c r="H166" s="2" t="s">
        <v>20</v>
      </c>
      <c r="I166" s="2">
        <f>ROUND(1020*0.26*0.1/100,9)</f>
        <v>0.26519999999999999</v>
      </c>
      <c r="J166" s="2">
        <v>0</v>
      </c>
      <c r="K166" s="2"/>
      <c r="L166" s="2"/>
      <c r="M166" s="2"/>
      <c r="N166" s="2"/>
      <c r="O166" s="2">
        <f t="shared" si="115"/>
        <v>2824.09</v>
      </c>
      <c r="P166" s="2">
        <f t="shared" si="116"/>
        <v>0</v>
      </c>
      <c r="Q166" s="2">
        <f t="shared" si="117"/>
        <v>0</v>
      </c>
      <c r="R166" s="2">
        <f t="shared" si="118"/>
        <v>0</v>
      </c>
      <c r="S166" s="2">
        <f t="shared" si="119"/>
        <v>2824.09</v>
      </c>
      <c r="T166" s="2">
        <f t="shared" si="120"/>
        <v>0</v>
      </c>
      <c r="U166" s="2">
        <f t="shared" si="121"/>
        <v>22.011599999999998</v>
      </c>
      <c r="V166" s="2">
        <f t="shared" si="122"/>
        <v>0</v>
      </c>
      <c r="W166" s="2">
        <f t="shared" si="123"/>
        <v>0</v>
      </c>
      <c r="X166" s="2">
        <f t="shared" si="124"/>
        <v>1976.86</v>
      </c>
      <c r="Y166" s="2">
        <f t="shared" si="125"/>
        <v>282.41000000000003</v>
      </c>
      <c r="Z166" s="2"/>
      <c r="AA166" s="2">
        <v>37920512</v>
      </c>
      <c r="AB166" s="2">
        <f t="shared" si="126"/>
        <v>10648.9</v>
      </c>
      <c r="AC166" s="2">
        <f t="shared" si="127"/>
        <v>0</v>
      </c>
      <c r="AD166" s="2">
        <f t="shared" si="128"/>
        <v>0</v>
      </c>
      <c r="AE166" s="2">
        <f t="shared" si="129"/>
        <v>0</v>
      </c>
      <c r="AF166" s="2">
        <f t="shared" si="129"/>
        <v>10648.9</v>
      </c>
      <c r="AG166" s="2">
        <f t="shared" si="130"/>
        <v>0</v>
      </c>
      <c r="AH166" s="2">
        <f t="shared" si="131"/>
        <v>83</v>
      </c>
      <c r="AI166" s="2">
        <f t="shared" si="131"/>
        <v>0</v>
      </c>
      <c r="AJ166" s="2">
        <f t="shared" si="132"/>
        <v>0</v>
      </c>
      <c r="AK166" s="2">
        <v>10648.9</v>
      </c>
      <c r="AL166" s="2">
        <v>0</v>
      </c>
      <c r="AM166" s="2">
        <v>0</v>
      </c>
      <c r="AN166" s="2">
        <v>0</v>
      </c>
      <c r="AO166" s="2">
        <v>10648.9</v>
      </c>
      <c r="AP166" s="2">
        <v>0</v>
      </c>
      <c r="AQ166" s="2">
        <v>83</v>
      </c>
      <c r="AR166" s="2">
        <v>0</v>
      </c>
      <c r="AS166" s="2">
        <v>0</v>
      </c>
      <c r="AT166" s="2">
        <v>70</v>
      </c>
      <c r="AU166" s="2">
        <v>10</v>
      </c>
      <c r="AV166" s="2">
        <v>1</v>
      </c>
      <c r="AW166" s="2">
        <v>1</v>
      </c>
      <c r="AX166" s="2"/>
      <c r="AY166" s="2"/>
      <c r="AZ166" s="2">
        <v>1</v>
      </c>
      <c r="BA166" s="2">
        <v>1</v>
      </c>
      <c r="BB166" s="2">
        <v>1</v>
      </c>
      <c r="BC166" s="2">
        <v>1</v>
      </c>
      <c r="BD166" s="2" t="s">
        <v>3</v>
      </c>
      <c r="BE166" s="2" t="s">
        <v>3</v>
      </c>
      <c r="BF166" s="2" t="s">
        <v>3</v>
      </c>
      <c r="BG166" s="2" t="s">
        <v>3</v>
      </c>
      <c r="BH166" s="2">
        <v>0</v>
      </c>
      <c r="BI166" s="2">
        <v>4</v>
      </c>
      <c r="BJ166" s="2" t="s">
        <v>32</v>
      </c>
      <c r="BK166" s="2"/>
      <c r="BL166" s="2"/>
      <c r="BM166" s="2">
        <v>0</v>
      </c>
      <c r="BN166" s="2">
        <v>0</v>
      </c>
      <c r="BO166" s="2" t="s">
        <v>3</v>
      </c>
      <c r="BP166" s="2">
        <v>0</v>
      </c>
      <c r="BQ166" s="2">
        <v>1</v>
      </c>
      <c r="BR166" s="2">
        <v>0</v>
      </c>
      <c r="BS166" s="2">
        <v>1</v>
      </c>
      <c r="BT166" s="2">
        <v>1</v>
      </c>
      <c r="BU166" s="2">
        <v>1</v>
      </c>
      <c r="BV166" s="2">
        <v>1</v>
      </c>
      <c r="BW166" s="2">
        <v>1</v>
      </c>
      <c r="BX166" s="2">
        <v>1</v>
      </c>
      <c r="BY166" s="2" t="s">
        <v>3</v>
      </c>
      <c r="BZ166" s="2">
        <v>70</v>
      </c>
      <c r="CA166" s="2">
        <v>10</v>
      </c>
      <c r="CB166" s="2"/>
      <c r="CC166" s="2"/>
      <c r="CD166" s="2"/>
      <c r="CE166" s="2">
        <v>0</v>
      </c>
      <c r="CF166" s="2">
        <v>0</v>
      </c>
      <c r="CG166" s="2">
        <v>0</v>
      </c>
      <c r="CH166" s="2"/>
      <c r="CI166" s="2"/>
      <c r="CJ166" s="2"/>
      <c r="CK166" s="2"/>
      <c r="CL166" s="2"/>
      <c r="CM166" s="2">
        <v>0</v>
      </c>
      <c r="CN166" s="2" t="s">
        <v>3</v>
      </c>
      <c r="CO166" s="2">
        <v>0</v>
      </c>
      <c r="CP166" s="2">
        <f t="shared" si="133"/>
        <v>2824.09</v>
      </c>
      <c r="CQ166" s="2">
        <f t="shared" si="134"/>
        <v>0</v>
      </c>
      <c r="CR166" s="2">
        <f t="shared" si="135"/>
        <v>0</v>
      </c>
      <c r="CS166" s="2">
        <f t="shared" si="136"/>
        <v>0</v>
      </c>
      <c r="CT166" s="2">
        <f t="shared" si="137"/>
        <v>10648.9</v>
      </c>
      <c r="CU166" s="2">
        <f t="shared" si="138"/>
        <v>0</v>
      </c>
      <c r="CV166" s="2">
        <f t="shared" si="139"/>
        <v>83</v>
      </c>
      <c r="CW166" s="2">
        <f t="shared" si="140"/>
        <v>0</v>
      </c>
      <c r="CX166" s="2">
        <f t="shared" si="141"/>
        <v>0</v>
      </c>
      <c r="CY166" s="2">
        <f t="shared" si="142"/>
        <v>1976.8630000000003</v>
      </c>
      <c r="CZ166" s="2">
        <f t="shared" si="143"/>
        <v>282.40899999999999</v>
      </c>
      <c r="DA166" s="2"/>
      <c r="DB166" s="2"/>
      <c r="DC166" s="2" t="s">
        <v>3</v>
      </c>
      <c r="DD166" s="2" t="s">
        <v>3</v>
      </c>
      <c r="DE166" s="2" t="s">
        <v>3</v>
      </c>
      <c r="DF166" s="2" t="s">
        <v>3</v>
      </c>
      <c r="DG166" s="2" t="s">
        <v>3</v>
      </c>
      <c r="DH166" s="2" t="s">
        <v>3</v>
      </c>
      <c r="DI166" s="2" t="s">
        <v>3</v>
      </c>
      <c r="DJ166" s="2" t="s">
        <v>3</v>
      </c>
      <c r="DK166" s="2" t="s">
        <v>3</v>
      </c>
      <c r="DL166" s="2" t="s">
        <v>3</v>
      </c>
      <c r="DM166" s="2" t="s">
        <v>3</v>
      </c>
      <c r="DN166" s="2">
        <v>0</v>
      </c>
      <c r="DO166" s="2">
        <v>0</v>
      </c>
      <c r="DP166" s="2">
        <v>1</v>
      </c>
      <c r="DQ166" s="2">
        <v>1</v>
      </c>
      <c r="DR166" s="2"/>
      <c r="DS166" s="2"/>
      <c r="DT166" s="2"/>
      <c r="DU166" s="2">
        <v>1007</v>
      </c>
      <c r="DV166" s="2" t="s">
        <v>20</v>
      </c>
      <c r="DW166" s="2" t="s">
        <v>20</v>
      </c>
      <c r="DX166" s="2">
        <v>100</v>
      </c>
      <c r="DY166" s="2"/>
      <c r="DZ166" s="2"/>
      <c r="EA166" s="2"/>
      <c r="EB166" s="2"/>
      <c r="EC166" s="2"/>
      <c r="ED166" s="2"/>
      <c r="EE166" s="2">
        <v>37523834</v>
      </c>
      <c r="EF166" s="2">
        <v>1</v>
      </c>
      <c r="EG166" s="2" t="s">
        <v>22</v>
      </c>
      <c r="EH166" s="2">
        <v>0</v>
      </c>
      <c r="EI166" s="2" t="s">
        <v>3</v>
      </c>
      <c r="EJ166" s="2">
        <v>4</v>
      </c>
      <c r="EK166" s="2">
        <v>0</v>
      </c>
      <c r="EL166" s="2" t="s">
        <v>23</v>
      </c>
      <c r="EM166" s="2" t="s">
        <v>24</v>
      </c>
      <c r="EN166" s="2"/>
      <c r="EO166" s="2" t="s">
        <v>3</v>
      </c>
      <c r="EP166" s="2"/>
      <c r="EQ166" s="2">
        <v>0</v>
      </c>
      <c r="ER166" s="2">
        <v>10648.9</v>
      </c>
      <c r="ES166" s="2">
        <v>0</v>
      </c>
      <c r="ET166" s="2">
        <v>0</v>
      </c>
      <c r="EU166" s="2">
        <v>0</v>
      </c>
      <c r="EV166" s="2">
        <v>10648.9</v>
      </c>
      <c r="EW166" s="2">
        <v>83</v>
      </c>
      <c r="EX166" s="2">
        <v>0</v>
      </c>
      <c r="EY166" s="2">
        <v>0</v>
      </c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>
        <v>0</v>
      </c>
      <c r="FR166" s="2">
        <f t="shared" si="144"/>
        <v>0</v>
      </c>
      <c r="FS166" s="2">
        <v>0</v>
      </c>
      <c r="FT166" s="2"/>
      <c r="FU166" s="2"/>
      <c r="FV166" s="2"/>
      <c r="FW166" s="2"/>
      <c r="FX166" s="2">
        <v>70</v>
      </c>
      <c r="FY166" s="2">
        <v>10</v>
      </c>
      <c r="FZ166" s="2"/>
      <c r="GA166" s="2" t="s">
        <v>3</v>
      </c>
      <c r="GB166" s="2"/>
      <c r="GC166" s="2"/>
      <c r="GD166" s="2">
        <v>0</v>
      </c>
      <c r="GE166" s="2"/>
      <c r="GF166" s="2">
        <v>182236028</v>
      </c>
      <c r="GG166" s="2">
        <v>2</v>
      </c>
      <c r="GH166" s="2">
        <v>1</v>
      </c>
      <c r="GI166" s="2">
        <v>-2</v>
      </c>
      <c r="GJ166" s="2">
        <v>0</v>
      </c>
      <c r="GK166" s="2">
        <f>ROUND(R166*(R12)/100,2)</f>
        <v>0</v>
      </c>
      <c r="GL166" s="2">
        <f t="shared" si="145"/>
        <v>0</v>
      </c>
      <c r="GM166" s="2">
        <f t="shared" si="146"/>
        <v>5083.3599999999997</v>
      </c>
      <c r="GN166" s="2">
        <f t="shared" si="147"/>
        <v>0</v>
      </c>
      <c r="GO166" s="2">
        <f t="shared" si="148"/>
        <v>0</v>
      </c>
      <c r="GP166" s="2">
        <f t="shared" si="149"/>
        <v>5083.3599999999997</v>
      </c>
      <c r="GQ166" s="2"/>
      <c r="GR166" s="2">
        <v>0</v>
      </c>
      <c r="GS166" s="2">
        <v>3</v>
      </c>
      <c r="GT166" s="2">
        <v>0</v>
      </c>
      <c r="GU166" s="2" t="s">
        <v>3</v>
      </c>
      <c r="GV166" s="2">
        <f t="shared" si="150"/>
        <v>0</v>
      </c>
      <c r="GW166" s="2">
        <v>1</v>
      </c>
      <c r="GX166" s="2">
        <f t="shared" si="151"/>
        <v>0</v>
      </c>
      <c r="GY166" s="2"/>
      <c r="GZ166" s="2"/>
      <c r="HA166" s="2">
        <v>0</v>
      </c>
      <c r="HB166" s="2">
        <v>0</v>
      </c>
      <c r="HC166" s="2">
        <f t="shared" si="152"/>
        <v>0</v>
      </c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>
        <v>0</v>
      </c>
      <c r="IL166" s="2"/>
      <c r="IM166" s="2"/>
      <c r="IN166" s="2"/>
      <c r="IO166" s="2"/>
      <c r="IP166" s="2"/>
      <c r="IQ166" s="2"/>
      <c r="IR166" s="2"/>
      <c r="IS166" s="2"/>
      <c r="IT166" s="2"/>
      <c r="IU166" s="2"/>
    </row>
    <row r="167" spans="1:255" x14ac:dyDescent="0.2">
      <c r="A167">
        <v>17</v>
      </c>
      <c r="B167">
        <v>1</v>
      </c>
      <c r="C167">
        <f>ROW(SmtRes!A76)</f>
        <v>76</v>
      </c>
      <c r="D167">
        <f>ROW(EtalonRes!A74)</f>
        <v>74</v>
      </c>
      <c r="E167" t="s">
        <v>138</v>
      </c>
      <c r="F167" t="s">
        <v>30</v>
      </c>
      <c r="G167" t="s">
        <v>31</v>
      </c>
      <c r="H167" t="s">
        <v>20</v>
      </c>
      <c r="I167">
        <f>ROUND(1020*0.26*0.1/100,9)</f>
        <v>0.26519999999999999</v>
      </c>
      <c r="J167">
        <v>0</v>
      </c>
      <c r="O167">
        <f t="shared" si="115"/>
        <v>2824.09</v>
      </c>
      <c r="P167">
        <f t="shared" si="116"/>
        <v>0</v>
      </c>
      <c r="Q167">
        <f t="shared" si="117"/>
        <v>0</v>
      </c>
      <c r="R167">
        <f t="shared" si="118"/>
        <v>0</v>
      </c>
      <c r="S167">
        <f t="shared" si="119"/>
        <v>2824.09</v>
      </c>
      <c r="T167">
        <f t="shared" si="120"/>
        <v>0</v>
      </c>
      <c r="U167">
        <f t="shared" si="121"/>
        <v>22.011599999999998</v>
      </c>
      <c r="V167">
        <f t="shared" si="122"/>
        <v>0</v>
      </c>
      <c r="W167">
        <f t="shared" si="123"/>
        <v>0</v>
      </c>
      <c r="X167">
        <f t="shared" si="124"/>
        <v>1976.86</v>
      </c>
      <c r="Y167">
        <f t="shared" si="125"/>
        <v>282.41000000000003</v>
      </c>
      <c r="AA167">
        <v>37920513</v>
      </c>
      <c r="AB167">
        <f t="shared" si="126"/>
        <v>10648.9</v>
      </c>
      <c r="AC167">
        <f t="shared" si="127"/>
        <v>0</v>
      </c>
      <c r="AD167">
        <f t="shared" si="128"/>
        <v>0</v>
      </c>
      <c r="AE167">
        <f t="shared" si="129"/>
        <v>0</v>
      </c>
      <c r="AF167">
        <f t="shared" si="129"/>
        <v>10648.9</v>
      </c>
      <c r="AG167">
        <f t="shared" si="130"/>
        <v>0</v>
      </c>
      <c r="AH167">
        <f t="shared" si="131"/>
        <v>83</v>
      </c>
      <c r="AI167">
        <f t="shared" si="131"/>
        <v>0</v>
      </c>
      <c r="AJ167">
        <f t="shared" si="132"/>
        <v>0</v>
      </c>
      <c r="AK167">
        <v>10648.9</v>
      </c>
      <c r="AL167">
        <v>0</v>
      </c>
      <c r="AM167">
        <v>0</v>
      </c>
      <c r="AN167">
        <v>0</v>
      </c>
      <c r="AO167">
        <v>10648.9</v>
      </c>
      <c r="AP167">
        <v>0</v>
      </c>
      <c r="AQ167">
        <v>83</v>
      </c>
      <c r="AR167">
        <v>0</v>
      </c>
      <c r="AS167">
        <v>0</v>
      </c>
      <c r="AT167">
        <v>70</v>
      </c>
      <c r="AU167">
        <v>10</v>
      </c>
      <c r="AV167">
        <v>1</v>
      </c>
      <c r="AW167">
        <v>1</v>
      </c>
      <c r="AZ167">
        <v>1</v>
      </c>
      <c r="BA167">
        <v>1</v>
      </c>
      <c r="BB167">
        <v>1</v>
      </c>
      <c r="BC167">
        <v>1</v>
      </c>
      <c r="BD167" t="s">
        <v>3</v>
      </c>
      <c r="BE167" t="s">
        <v>3</v>
      </c>
      <c r="BF167" t="s">
        <v>3</v>
      </c>
      <c r="BG167" t="s">
        <v>3</v>
      </c>
      <c r="BH167">
        <v>0</v>
      </c>
      <c r="BI167">
        <v>4</v>
      </c>
      <c r="BJ167" t="s">
        <v>32</v>
      </c>
      <c r="BM167">
        <v>0</v>
      </c>
      <c r="BN167">
        <v>0</v>
      </c>
      <c r="BO167" t="s">
        <v>3</v>
      </c>
      <c r="BP167">
        <v>0</v>
      </c>
      <c r="BQ167">
        <v>1</v>
      </c>
      <c r="BR167">
        <v>0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 t="s">
        <v>3</v>
      </c>
      <c r="BZ167">
        <v>70</v>
      </c>
      <c r="CA167">
        <v>10</v>
      </c>
      <c r="CE167">
        <v>0</v>
      </c>
      <c r="CF167">
        <v>0</v>
      </c>
      <c r="CG167">
        <v>0</v>
      </c>
      <c r="CM167">
        <v>0</v>
      </c>
      <c r="CN167" t="s">
        <v>3</v>
      </c>
      <c r="CO167">
        <v>0</v>
      </c>
      <c r="CP167">
        <f t="shared" si="133"/>
        <v>2824.09</v>
      </c>
      <c r="CQ167">
        <f t="shared" si="134"/>
        <v>0</v>
      </c>
      <c r="CR167">
        <f t="shared" si="135"/>
        <v>0</v>
      </c>
      <c r="CS167">
        <f t="shared" si="136"/>
        <v>0</v>
      </c>
      <c r="CT167">
        <f t="shared" si="137"/>
        <v>10648.9</v>
      </c>
      <c r="CU167">
        <f t="shared" si="138"/>
        <v>0</v>
      </c>
      <c r="CV167">
        <f t="shared" si="139"/>
        <v>83</v>
      </c>
      <c r="CW167">
        <f t="shared" si="140"/>
        <v>0</v>
      </c>
      <c r="CX167">
        <f t="shared" si="141"/>
        <v>0</v>
      </c>
      <c r="CY167">
        <f t="shared" si="142"/>
        <v>1976.8630000000003</v>
      </c>
      <c r="CZ167">
        <f t="shared" si="143"/>
        <v>282.40899999999999</v>
      </c>
      <c r="DC167" t="s">
        <v>3</v>
      </c>
      <c r="DD167" t="s">
        <v>3</v>
      </c>
      <c r="DE167" t="s">
        <v>3</v>
      </c>
      <c r="DF167" t="s">
        <v>3</v>
      </c>
      <c r="DG167" t="s">
        <v>3</v>
      </c>
      <c r="DH167" t="s">
        <v>3</v>
      </c>
      <c r="DI167" t="s">
        <v>3</v>
      </c>
      <c r="DJ167" t="s">
        <v>3</v>
      </c>
      <c r="DK167" t="s">
        <v>3</v>
      </c>
      <c r="DL167" t="s">
        <v>3</v>
      </c>
      <c r="DM167" t="s">
        <v>3</v>
      </c>
      <c r="DN167">
        <v>0</v>
      </c>
      <c r="DO167">
        <v>0</v>
      </c>
      <c r="DP167">
        <v>1</v>
      </c>
      <c r="DQ167">
        <v>1</v>
      </c>
      <c r="DU167">
        <v>1007</v>
      </c>
      <c r="DV167" t="s">
        <v>20</v>
      </c>
      <c r="DW167" t="s">
        <v>20</v>
      </c>
      <c r="DX167">
        <v>100</v>
      </c>
      <c r="EE167">
        <v>37523834</v>
      </c>
      <c r="EF167">
        <v>1</v>
      </c>
      <c r="EG167" t="s">
        <v>22</v>
      </c>
      <c r="EH167">
        <v>0</v>
      </c>
      <c r="EI167" t="s">
        <v>3</v>
      </c>
      <c r="EJ167">
        <v>4</v>
      </c>
      <c r="EK167">
        <v>0</v>
      </c>
      <c r="EL167" t="s">
        <v>23</v>
      </c>
      <c r="EM167" t="s">
        <v>24</v>
      </c>
      <c r="EO167" t="s">
        <v>3</v>
      </c>
      <c r="EQ167">
        <v>0</v>
      </c>
      <c r="ER167">
        <v>10648.9</v>
      </c>
      <c r="ES167">
        <v>0</v>
      </c>
      <c r="ET167">
        <v>0</v>
      </c>
      <c r="EU167">
        <v>0</v>
      </c>
      <c r="EV167">
        <v>10648.9</v>
      </c>
      <c r="EW167">
        <v>83</v>
      </c>
      <c r="EX167">
        <v>0</v>
      </c>
      <c r="EY167">
        <v>0</v>
      </c>
      <c r="FQ167">
        <v>0</v>
      </c>
      <c r="FR167">
        <f t="shared" si="144"/>
        <v>0</v>
      </c>
      <c r="FS167">
        <v>0</v>
      </c>
      <c r="FX167">
        <v>70</v>
      </c>
      <c r="FY167">
        <v>10</v>
      </c>
      <c r="GA167" t="s">
        <v>3</v>
      </c>
      <c r="GD167">
        <v>0</v>
      </c>
      <c r="GF167">
        <v>182236028</v>
      </c>
      <c r="GG167">
        <v>2</v>
      </c>
      <c r="GH167">
        <v>1</v>
      </c>
      <c r="GI167">
        <v>-2</v>
      </c>
      <c r="GJ167">
        <v>0</v>
      </c>
      <c r="GK167">
        <f>ROUND(R167*(S12)/100,2)</f>
        <v>0</v>
      </c>
      <c r="GL167">
        <f t="shared" si="145"/>
        <v>0</v>
      </c>
      <c r="GM167">
        <f t="shared" si="146"/>
        <v>5083.3599999999997</v>
      </c>
      <c r="GN167">
        <f t="shared" si="147"/>
        <v>0</v>
      </c>
      <c r="GO167">
        <f t="shared" si="148"/>
        <v>0</v>
      </c>
      <c r="GP167">
        <f t="shared" si="149"/>
        <v>5083.3599999999997</v>
      </c>
      <c r="GR167">
        <v>0</v>
      </c>
      <c r="GS167">
        <v>3</v>
      </c>
      <c r="GT167">
        <v>0</v>
      </c>
      <c r="GU167" t="s">
        <v>3</v>
      </c>
      <c r="GV167">
        <f t="shared" si="150"/>
        <v>0</v>
      </c>
      <c r="GW167">
        <v>1</v>
      </c>
      <c r="GX167">
        <f t="shared" si="151"/>
        <v>0</v>
      </c>
      <c r="HA167">
        <v>0</v>
      </c>
      <c r="HB167">
        <v>0</v>
      </c>
      <c r="HC167">
        <f t="shared" si="152"/>
        <v>0</v>
      </c>
      <c r="IK167">
        <v>0</v>
      </c>
    </row>
    <row r="168" spans="1:255" x14ac:dyDescent="0.2">
      <c r="A168" s="2">
        <v>17</v>
      </c>
      <c r="B168" s="2">
        <v>1</v>
      </c>
      <c r="C168" s="2">
        <f>ROW(SmtRes!A77)</f>
        <v>77</v>
      </c>
      <c r="D168" s="2">
        <f>ROW(EtalonRes!A75)</f>
        <v>75</v>
      </c>
      <c r="E168" s="2" t="s">
        <v>139</v>
      </c>
      <c r="F168" s="2" t="s">
        <v>34</v>
      </c>
      <c r="G168" s="2" t="s">
        <v>35</v>
      </c>
      <c r="H168" s="2" t="s">
        <v>36</v>
      </c>
      <c r="I168" s="2">
        <f>ROUND(1020*0.26,9)</f>
        <v>265.2</v>
      </c>
      <c r="J168" s="2">
        <v>0</v>
      </c>
      <c r="K168" s="2"/>
      <c r="L168" s="2"/>
      <c r="M168" s="2"/>
      <c r="N168" s="2"/>
      <c r="O168" s="2">
        <f t="shared" si="115"/>
        <v>13702.88</v>
      </c>
      <c r="P168" s="2">
        <f t="shared" si="116"/>
        <v>0</v>
      </c>
      <c r="Q168" s="2">
        <f t="shared" si="117"/>
        <v>13702.88</v>
      </c>
      <c r="R168" s="2">
        <f t="shared" si="118"/>
        <v>8014.34</v>
      </c>
      <c r="S168" s="2">
        <f t="shared" si="119"/>
        <v>0</v>
      </c>
      <c r="T168" s="2">
        <f t="shared" si="120"/>
        <v>0</v>
      </c>
      <c r="U168" s="2">
        <f t="shared" si="121"/>
        <v>0</v>
      </c>
      <c r="V168" s="2">
        <f t="shared" si="122"/>
        <v>0</v>
      </c>
      <c r="W168" s="2">
        <f t="shared" si="123"/>
        <v>0</v>
      </c>
      <c r="X168" s="2">
        <f t="shared" si="124"/>
        <v>0</v>
      </c>
      <c r="Y168" s="2">
        <f t="shared" si="125"/>
        <v>0</v>
      </c>
      <c r="Z168" s="2"/>
      <c r="AA168" s="2">
        <v>37920512</v>
      </c>
      <c r="AB168" s="2">
        <f t="shared" si="126"/>
        <v>51.67</v>
      </c>
      <c r="AC168" s="2">
        <f t="shared" si="127"/>
        <v>0</v>
      </c>
      <c r="AD168" s="2">
        <f t="shared" si="128"/>
        <v>51.67</v>
      </c>
      <c r="AE168" s="2">
        <f t="shared" si="129"/>
        <v>30.22</v>
      </c>
      <c r="AF168" s="2">
        <f t="shared" si="129"/>
        <v>0</v>
      </c>
      <c r="AG168" s="2">
        <f t="shared" si="130"/>
        <v>0</v>
      </c>
      <c r="AH168" s="2">
        <f t="shared" si="131"/>
        <v>0</v>
      </c>
      <c r="AI168" s="2">
        <f t="shared" si="131"/>
        <v>0</v>
      </c>
      <c r="AJ168" s="2">
        <f t="shared" si="132"/>
        <v>0</v>
      </c>
      <c r="AK168" s="2">
        <v>51.67</v>
      </c>
      <c r="AL168" s="2">
        <v>0</v>
      </c>
      <c r="AM168" s="2">
        <v>51.67</v>
      </c>
      <c r="AN168" s="2">
        <v>30.22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1</v>
      </c>
      <c r="AW168" s="2">
        <v>1</v>
      </c>
      <c r="AX168" s="2"/>
      <c r="AY168" s="2"/>
      <c r="AZ168" s="2">
        <v>1</v>
      </c>
      <c r="BA168" s="2">
        <v>1</v>
      </c>
      <c r="BB168" s="2">
        <v>1</v>
      </c>
      <c r="BC168" s="2">
        <v>1</v>
      </c>
      <c r="BD168" s="2" t="s">
        <v>3</v>
      </c>
      <c r="BE168" s="2" t="s">
        <v>3</v>
      </c>
      <c r="BF168" s="2" t="s">
        <v>3</v>
      </c>
      <c r="BG168" s="2" t="s">
        <v>3</v>
      </c>
      <c r="BH168" s="2">
        <v>0</v>
      </c>
      <c r="BI168" s="2">
        <v>4</v>
      </c>
      <c r="BJ168" s="2" t="s">
        <v>37</v>
      </c>
      <c r="BK168" s="2"/>
      <c r="BL168" s="2"/>
      <c r="BM168" s="2">
        <v>1</v>
      </c>
      <c r="BN168" s="2">
        <v>0</v>
      </c>
      <c r="BO168" s="2" t="s">
        <v>3</v>
      </c>
      <c r="BP168" s="2">
        <v>0</v>
      </c>
      <c r="BQ168" s="2">
        <v>1</v>
      </c>
      <c r="BR168" s="2">
        <v>0</v>
      </c>
      <c r="BS168" s="2">
        <v>1</v>
      </c>
      <c r="BT168" s="2">
        <v>1</v>
      </c>
      <c r="BU168" s="2">
        <v>1</v>
      </c>
      <c r="BV168" s="2">
        <v>1</v>
      </c>
      <c r="BW168" s="2">
        <v>1</v>
      </c>
      <c r="BX168" s="2">
        <v>1</v>
      </c>
      <c r="BY168" s="2" t="s">
        <v>3</v>
      </c>
      <c r="BZ168" s="2">
        <v>0</v>
      </c>
      <c r="CA168" s="2">
        <v>0</v>
      </c>
      <c r="CB168" s="2"/>
      <c r="CC168" s="2"/>
      <c r="CD168" s="2"/>
      <c r="CE168" s="2">
        <v>0</v>
      </c>
      <c r="CF168" s="2">
        <v>0</v>
      </c>
      <c r="CG168" s="2">
        <v>0</v>
      </c>
      <c r="CH168" s="2"/>
      <c r="CI168" s="2"/>
      <c r="CJ168" s="2"/>
      <c r="CK168" s="2"/>
      <c r="CL168" s="2"/>
      <c r="CM168" s="2">
        <v>0</v>
      </c>
      <c r="CN168" s="2" t="s">
        <v>3</v>
      </c>
      <c r="CO168" s="2">
        <v>0</v>
      </c>
      <c r="CP168" s="2">
        <f t="shared" si="133"/>
        <v>13702.88</v>
      </c>
      <c r="CQ168" s="2">
        <f t="shared" si="134"/>
        <v>0</v>
      </c>
      <c r="CR168" s="2">
        <f t="shared" si="135"/>
        <v>51.67</v>
      </c>
      <c r="CS168" s="2">
        <f t="shared" si="136"/>
        <v>30.22</v>
      </c>
      <c r="CT168" s="2">
        <f t="shared" si="137"/>
        <v>0</v>
      </c>
      <c r="CU168" s="2">
        <f t="shared" si="138"/>
        <v>0</v>
      </c>
      <c r="CV168" s="2">
        <f t="shared" si="139"/>
        <v>0</v>
      </c>
      <c r="CW168" s="2">
        <f t="shared" si="140"/>
        <v>0</v>
      </c>
      <c r="CX168" s="2">
        <f t="shared" si="141"/>
        <v>0</v>
      </c>
      <c r="CY168" s="2">
        <f t="shared" si="142"/>
        <v>0</v>
      </c>
      <c r="CZ168" s="2">
        <f t="shared" si="143"/>
        <v>0</v>
      </c>
      <c r="DA168" s="2"/>
      <c r="DB168" s="2"/>
      <c r="DC168" s="2" t="s">
        <v>3</v>
      </c>
      <c r="DD168" s="2" t="s">
        <v>3</v>
      </c>
      <c r="DE168" s="2" t="s">
        <v>3</v>
      </c>
      <c r="DF168" s="2" t="s">
        <v>3</v>
      </c>
      <c r="DG168" s="2" t="s">
        <v>3</v>
      </c>
      <c r="DH168" s="2" t="s">
        <v>3</v>
      </c>
      <c r="DI168" s="2" t="s">
        <v>3</v>
      </c>
      <c r="DJ168" s="2" t="s">
        <v>3</v>
      </c>
      <c r="DK168" s="2" t="s">
        <v>3</v>
      </c>
      <c r="DL168" s="2" t="s">
        <v>3</v>
      </c>
      <c r="DM168" s="2" t="s">
        <v>3</v>
      </c>
      <c r="DN168" s="2">
        <v>0</v>
      </c>
      <c r="DO168" s="2">
        <v>0</v>
      </c>
      <c r="DP168" s="2">
        <v>1</v>
      </c>
      <c r="DQ168" s="2">
        <v>1</v>
      </c>
      <c r="DR168" s="2"/>
      <c r="DS168" s="2"/>
      <c r="DT168" s="2"/>
      <c r="DU168" s="2">
        <v>1007</v>
      </c>
      <c r="DV168" s="2" t="s">
        <v>36</v>
      </c>
      <c r="DW168" s="2" t="s">
        <v>36</v>
      </c>
      <c r="DX168" s="2">
        <v>1</v>
      </c>
      <c r="DY168" s="2"/>
      <c r="DZ168" s="2"/>
      <c r="EA168" s="2"/>
      <c r="EB168" s="2"/>
      <c r="EC168" s="2"/>
      <c r="ED168" s="2"/>
      <c r="EE168" s="2">
        <v>37523836</v>
      </c>
      <c r="EF168" s="2">
        <v>1</v>
      </c>
      <c r="EG168" s="2" t="s">
        <v>22</v>
      </c>
      <c r="EH168" s="2">
        <v>0</v>
      </c>
      <c r="EI168" s="2" t="s">
        <v>3</v>
      </c>
      <c r="EJ168" s="2">
        <v>4</v>
      </c>
      <c r="EK168" s="2">
        <v>1</v>
      </c>
      <c r="EL168" s="2" t="s">
        <v>38</v>
      </c>
      <c r="EM168" s="2" t="s">
        <v>24</v>
      </c>
      <c r="EN168" s="2"/>
      <c r="EO168" s="2" t="s">
        <v>3</v>
      </c>
      <c r="EP168" s="2"/>
      <c r="EQ168" s="2">
        <v>0</v>
      </c>
      <c r="ER168" s="2">
        <v>51.67</v>
      </c>
      <c r="ES168" s="2">
        <v>0</v>
      </c>
      <c r="ET168" s="2">
        <v>51.67</v>
      </c>
      <c r="EU168" s="2">
        <v>30.22</v>
      </c>
      <c r="EV168" s="2">
        <v>0</v>
      </c>
      <c r="EW168" s="2">
        <v>0</v>
      </c>
      <c r="EX168" s="2">
        <v>0</v>
      </c>
      <c r="EY168" s="2">
        <v>0</v>
      </c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>
        <v>0</v>
      </c>
      <c r="FR168" s="2">
        <f t="shared" si="144"/>
        <v>0</v>
      </c>
      <c r="FS168" s="2">
        <v>0</v>
      </c>
      <c r="FT168" s="2"/>
      <c r="FU168" s="2"/>
      <c r="FV168" s="2"/>
      <c r="FW168" s="2"/>
      <c r="FX168" s="2">
        <v>0</v>
      </c>
      <c r="FY168" s="2">
        <v>0</v>
      </c>
      <c r="FZ168" s="2"/>
      <c r="GA168" s="2" t="s">
        <v>3</v>
      </c>
      <c r="GB168" s="2"/>
      <c r="GC168" s="2"/>
      <c r="GD168" s="2">
        <v>1</v>
      </c>
      <c r="GE168" s="2"/>
      <c r="GF168" s="2">
        <v>-1405900482</v>
      </c>
      <c r="GG168" s="2">
        <v>2</v>
      </c>
      <c r="GH168" s="2">
        <v>1</v>
      </c>
      <c r="GI168" s="2">
        <v>-2</v>
      </c>
      <c r="GJ168" s="2">
        <v>0</v>
      </c>
      <c r="GK168" s="2">
        <v>0</v>
      </c>
      <c r="GL168" s="2">
        <f t="shared" si="145"/>
        <v>0</v>
      </c>
      <c r="GM168" s="2">
        <f>ROUND(O168+X168+Y168,2)+GX168</f>
        <v>13702.88</v>
      </c>
      <c r="GN168" s="2">
        <f>IF(OR(BI168=0,BI168=1),ROUND(O168+X168+Y168,2),0)</f>
        <v>0</v>
      </c>
      <c r="GO168" s="2">
        <f>IF(BI168=2,ROUND(O168+X168+Y168,2),0)</f>
        <v>0</v>
      </c>
      <c r="GP168" s="2">
        <f>IF(BI168=4,ROUND(O168+X168+Y168,2)+GX168,0)</f>
        <v>13702.88</v>
      </c>
      <c r="GQ168" s="2"/>
      <c r="GR168" s="2">
        <v>0</v>
      </c>
      <c r="GS168" s="2">
        <v>3</v>
      </c>
      <c r="GT168" s="2">
        <v>0</v>
      </c>
      <c r="GU168" s="2" t="s">
        <v>3</v>
      </c>
      <c r="GV168" s="2">
        <f t="shared" si="150"/>
        <v>0</v>
      </c>
      <c r="GW168" s="2">
        <v>1</v>
      </c>
      <c r="GX168" s="2">
        <f t="shared" si="151"/>
        <v>0</v>
      </c>
      <c r="GY168" s="2"/>
      <c r="GZ168" s="2"/>
      <c r="HA168" s="2">
        <v>0</v>
      </c>
      <c r="HB168" s="2">
        <v>0</v>
      </c>
      <c r="HC168" s="2">
        <f t="shared" si="152"/>
        <v>0</v>
      </c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>
        <v>0</v>
      </c>
      <c r="IL168" s="2"/>
      <c r="IM168" s="2"/>
      <c r="IN168" s="2"/>
      <c r="IO168" s="2"/>
      <c r="IP168" s="2"/>
      <c r="IQ168" s="2"/>
      <c r="IR168" s="2"/>
      <c r="IS168" s="2"/>
      <c r="IT168" s="2"/>
      <c r="IU168" s="2"/>
    </row>
    <row r="169" spans="1:255" x14ac:dyDescent="0.2">
      <c r="A169">
        <v>17</v>
      </c>
      <c r="B169">
        <v>1</v>
      </c>
      <c r="C169">
        <f>ROW(SmtRes!A78)</f>
        <v>78</v>
      </c>
      <c r="D169">
        <f>ROW(EtalonRes!A76)</f>
        <v>76</v>
      </c>
      <c r="E169" t="s">
        <v>139</v>
      </c>
      <c r="F169" t="s">
        <v>34</v>
      </c>
      <c r="G169" t="s">
        <v>35</v>
      </c>
      <c r="H169" t="s">
        <v>36</v>
      </c>
      <c r="I169">
        <f>ROUND(1020*0.26,9)</f>
        <v>265.2</v>
      </c>
      <c r="J169">
        <v>0</v>
      </c>
      <c r="O169">
        <f t="shared" si="115"/>
        <v>13702.88</v>
      </c>
      <c r="P169">
        <f t="shared" si="116"/>
        <v>0</v>
      </c>
      <c r="Q169">
        <f t="shared" si="117"/>
        <v>13702.88</v>
      </c>
      <c r="R169">
        <f t="shared" si="118"/>
        <v>8014.34</v>
      </c>
      <c r="S169">
        <f t="shared" si="119"/>
        <v>0</v>
      </c>
      <c r="T169">
        <f t="shared" si="120"/>
        <v>0</v>
      </c>
      <c r="U169">
        <f t="shared" si="121"/>
        <v>0</v>
      </c>
      <c r="V169">
        <f t="shared" si="122"/>
        <v>0</v>
      </c>
      <c r="W169">
        <f t="shared" si="123"/>
        <v>0</v>
      </c>
      <c r="X169">
        <f t="shared" si="124"/>
        <v>0</v>
      </c>
      <c r="Y169">
        <f t="shared" si="125"/>
        <v>0</v>
      </c>
      <c r="AA169">
        <v>37920513</v>
      </c>
      <c r="AB169">
        <f t="shared" si="126"/>
        <v>51.67</v>
      </c>
      <c r="AC169">
        <f t="shared" si="127"/>
        <v>0</v>
      </c>
      <c r="AD169">
        <f t="shared" si="128"/>
        <v>51.67</v>
      </c>
      <c r="AE169">
        <f t="shared" si="129"/>
        <v>30.22</v>
      </c>
      <c r="AF169">
        <f t="shared" si="129"/>
        <v>0</v>
      </c>
      <c r="AG169">
        <f t="shared" si="130"/>
        <v>0</v>
      </c>
      <c r="AH169">
        <f t="shared" si="131"/>
        <v>0</v>
      </c>
      <c r="AI169">
        <f t="shared" si="131"/>
        <v>0</v>
      </c>
      <c r="AJ169">
        <f t="shared" si="132"/>
        <v>0</v>
      </c>
      <c r="AK169">
        <v>51.67</v>
      </c>
      <c r="AL169">
        <v>0</v>
      </c>
      <c r="AM169">
        <v>51.67</v>
      </c>
      <c r="AN169">
        <v>30.22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Z169">
        <v>1</v>
      </c>
      <c r="BA169">
        <v>1</v>
      </c>
      <c r="BB169">
        <v>1</v>
      </c>
      <c r="BC169">
        <v>1</v>
      </c>
      <c r="BD169" t="s">
        <v>3</v>
      </c>
      <c r="BE169" t="s">
        <v>3</v>
      </c>
      <c r="BF169" t="s">
        <v>3</v>
      </c>
      <c r="BG169" t="s">
        <v>3</v>
      </c>
      <c r="BH169">
        <v>0</v>
      </c>
      <c r="BI169">
        <v>4</v>
      </c>
      <c r="BJ169" t="s">
        <v>37</v>
      </c>
      <c r="BM169">
        <v>1</v>
      </c>
      <c r="BN169">
        <v>0</v>
      </c>
      <c r="BO169" t="s">
        <v>3</v>
      </c>
      <c r="BP169">
        <v>0</v>
      </c>
      <c r="BQ169">
        <v>1</v>
      </c>
      <c r="BR169">
        <v>0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 t="s">
        <v>3</v>
      </c>
      <c r="BZ169">
        <v>0</v>
      </c>
      <c r="CA169">
        <v>0</v>
      </c>
      <c r="CE169">
        <v>0</v>
      </c>
      <c r="CF169">
        <v>0</v>
      </c>
      <c r="CG169">
        <v>0</v>
      </c>
      <c r="CM169">
        <v>0</v>
      </c>
      <c r="CN169" t="s">
        <v>3</v>
      </c>
      <c r="CO169">
        <v>0</v>
      </c>
      <c r="CP169">
        <f t="shared" si="133"/>
        <v>13702.88</v>
      </c>
      <c r="CQ169">
        <f t="shared" si="134"/>
        <v>0</v>
      </c>
      <c r="CR169">
        <f t="shared" si="135"/>
        <v>51.67</v>
      </c>
      <c r="CS169">
        <f t="shared" si="136"/>
        <v>30.22</v>
      </c>
      <c r="CT169">
        <f t="shared" si="137"/>
        <v>0</v>
      </c>
      <c r="CU169">
        <f t="shared" si="138"/>
        <v>0</v>
      </c>
      <c r="CV169">
        <f t="shared" si="139"/>
        <v>0</v>
      </c>
      <c r="CW169">
        <f t="shared" si="140"/>
        <v>0</v>
      </c>
      <c r="CX169">
        <f t="shared" si="141"/>
        <v>0</v>
      </c>
      <c r="CY169">
        <f t="shared" si="142"/>
        <v>0</v>
      </c>
      <c r="CZ169">
        <f t="shared" si="143"/>
        <v>0</v>
      </c>
      <c r="DC169" t="s">
        <v>3</v>
      </c>
      <c r="DD169" t="s">
        <v>3</v>
      </c>
      <c r="DE169" t="s">
        <v>3</v>
      </c>
      <c r="DF169" t="s">
        <v>3</v>
      </c>
      <c r="DG169" t="s">
        <v>3</v>
      </c>
      <c r="DH169" t="s">
        <v>3</v>
      </c>
      <c r="DI169" t="s">
        <v>3</v>
      </c>
      <c r="DJ169" t="s">
        <v>3</v>
      </c>
      <c r="DK169" t="s">
        <v>3</v>
      </c>
      <c r="DL169" t="s">
        <v>3</v>
      </c>
      <c r="DM169" t="s">
        <v>3</v>
      </c>
      <c r="DN169">
        <v>0</v>
      </c>
      <c r="DO169">
        <v>0</v>
      </c>
      <c r="DP169">
        <v>1</v>
      </c>
      <c r="DQ169">
        <v>1</v>
      </c>
      <c r="DU169">
        <v>1007</v>
      </c>
      <c r="DV169" t="s">
        <v>36</v>
      </c>
      <c r="DW169" t="s">
        <v>36</v>
      </c>
      <c r="DX169">
        <v>1</v>
      </c>
      <c r="EE169">
        <v>37523836</v>
      </c>
      <c r="EF169">
        <v>1</v>
      </c>
      <c r="EG169" t="s">
        <v>22</v>
      </c>
      <c r="EH169">
        <v>0</v>
      </c>
      <c r="EI169" t="s">
        <v>3</v>
      </c>
      <c r="EJ169">
        <v>4</v>
      </c>
      <c r="EK169">
        <v>1</v>
      </c>
      <c r="EL169" t="s">
        <v>38</v>
      </c>
      <c r="EM169" t="s">
        <v>24</v>
      </c>
      <c r="EO169" t="s">
        <v>3</v>
      </c>
      <c r="EQ169">
        <v>0</v>
      </c>
      <c r="ER169">
        <v>51.67</v>
      </c>
      <c r="ES169">
        <v>0</v>
      </c>
      <c r="ET169">
        <v>51.67</v>
      </c>
      <c r="EU169">
        <v>30.22</v>
      </c>
      <c r="EV169">
        <v>0</v>
      </c>
      <c r="EW169">
        <v>0</v>
      </c>
      <c r="EX169">
        <v>0</v>
      </c>
      <c r="EY169">
        <v>0</v>
      </c>
      <c r="FQ169">
        <v>0</v>
      </c>
      <c r="FR169">
        <f t="shared" si="144"/>
        <v>0</v>
      </c>
      <c r="FS169">
        <v>0</v>
      </c>
      <c r="FX169">
        <v>0</v>
      </c>
      <c r="FY169">
        <v>0</v>
      </c>
      <c r="GA169" t="s">
        <v>3</v>
      </c>
      <c r="GD169">
        <v>1</v>
      </c>
      <c r="GF169">
        <v>-1405900482</v>
      </c>
      <c r="GG169">
        <v>2</v>
      </c>
      <c r="GH169">
        <v>1</v>
      </c>
      <c r="GI169">
        <v>-2</v>
      </c>
      <c r="GJ169">
        <v>0</v>
      </c>
      <c r="GK169">
        <v>0</v>
      </c>
      <c r="GL169">
        <f t="shared" si="145"/>
        <v>0</v>
      </c>
      <c r="GM169">
        <f>ROUND(O169+X169+Y169,2)+GX169</f>
        <v>13702.88</v>
      </c>
      <c r="GN169">
        <f>IF(OR(BI169=0,BI169=1),ROUND(O169+X169+Y169,2),0)</f>
        <v>0</v>
      </c>
      <c r="GO169">
        <f>IF(BI169=2,ROUND(O169+X169+Y169,2),0)</f>
        <v>0</v>
      </c>
      <c r="GP169">
        <f>IF(BI169=4,ROUND(O169+X169+Y169,2)+GX169,0)</f>
        <v>13702.88</v>
      </c>
      <c r="GR169">
        <v>0</v>
      </c>
      <c r="GS169">
        <v>3</v>
      </c>
      <c r="GT169">
        <v>0</v>
      </c>
      <c r="GU169" t="s">
        <v>3</v>
      </c>
      <c r="GV169">
        <f t="shared" si="150"/>
        <v>0</v>
      </c>
      <c r="GW169">
        <v>1</v>
      </c>
      <c r="GX169">
        <f t="shared" si="151"/>
        <v>0</v>
      </c>
      <c r="HA169">
        <v>0</v>
      </c>
      <c r="HB169">
        <v>0</v>
      </c>
      <c r="HC169">
        <f t="shared" si="152"/>
        <v>0</v>
      </c>
      <c r="IK169">
        <v>0</v>
      </c>
    </row>
    <row r="170" spans="1:255" x14ac:dyDescent="0.2">
      <c r="A170" s="2">
        <v>17</v>
      </c>
      <c r="B170" s="2">
        <v>1</v>
      </c>
      <c r="C170" s="2">
        <f>ROW(SmtRes!A79)</f>
        <v>79</v>
      </c>
      <c r="D170" s="2">
        <f>ROW(EtalonRes!A77)</f>
        <v>77</v>
      </c>
      <c r="E170" s="2" t="s">
        <v>140</v>
      </c>
      <c r="F170" s="2" t="s">
        <v>40</v>
      </c>
      <c r="G170" s="2" t="s">
        <v>41</v>
      </c>
      <c r="H170" s="2" t="s">
        <v>36</v>
      </c>
      <c r="I170" s="2">
        <v>265.2</v>
      </c>
      <c r="J170" s="2">
        <v>0</v>
      </c>
      <c r="K170" s="2"/>
      <c r="L170" s="2"/>
      <c r="M170" s="2"/>
      <c r="N170" s="2"/>
      <c r="O170" s="2">
        <f t="shared" si="115"/>
        <v>176835.36</v>
      </c>
      <c r="P170" s="2">
        <f t="shared" si="116"/>
        <v>0</v>
      </c>
      <c r="Q170" s="2">
        <f t="shared" si="117"/>
        <v>176835.36</v>
      </c>
      <c r="R170" s="2">
        <f t="shared" si="118"/>
        <v>103428</v>
      </c>
      <c r="S170" s="2">
        <f t="shared" si="119"/>
        <v>0</v>
      </c>
      <c r="T170" s="2">
        <f t="shared" si="120"/>
        <v>0</v>
      </c>
      <c r="U170" s="2">
        <f t="shared" si="121"/>
        <v>0</v>
      </c>
      <c r="V170" s="2">
        <f t="shared" si="122"/>
        <v>0</v>
      </c>
      <c r="W170" s="2">
        <f t="shared" si="123"/>
        <v>0</v>
      </c>
      <c r="X170" s="2">
        <f t="shared" si="124"/>
        <v>0</v>
      </c>
      <c r="Y170" s="2">
        <f t="shared" si="125"/>
        <v>0</v>
      </c>
      <c r="Z170" s="2"/>
      <c r="AA170" s="2">
        <v>37920512</v>
      </c>
      <c r="AB170" s="2">
        <f t="shared" si="126"/>
        <v>666.8</v>
      </c>
      <c r="AC170" s="2">
        <f>ROUND(((ES170*40)),6)</f>
        <v>0</v>
      </c>
      <c r="AD170" s="2">
        <f>ROUND(((((ET170*40))-((EU170*40)))+AE170),6)</f>
        <v>666.8</v>
      </c>
      <c r="AE170" s="2">
        <f>ROUND(((EU170*40)),6)</f>
        <v>390</v>
      </c>
      <c r="AF170" s="2">
        <f>ROUND(((EV170*40)),6)</f>
        <v>0</v>
      </c>
      <c r="AG170" s="2">
        <f t="shared" si="130"/>
        <v>0</v>
      </c>
      <c r="AH170" s="2">
        <f>((EW170*40))</f>
        <v>0</v>
      </c>
      <c r="AI170" s="2">
        <f>((EX170*40))</f>
        <v>0</v>
      </c>
      <c r="AJ170" s="2">
        <f t="shared" si="132"/>
        <v>0</v>
      </c>
      <c r="AK170" s="2">
        <v>16.670000000000002</v>
      </c>
      <c r="AL170" s="2">
        <v>0</v>
      </c>
      <c r="AM170" s="2">
        <v>16.670000000000002</v>
      </c>
      <c r="AN170" s="2">
        <v>9.75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1</v>
      </c>
      <c r="AW170" s="2">
        <v>1</v>
      </c>
      <c r="AX170" s="2"/>
      <c r="AY170" s="2"/>
      <c r="AZ170" s="2">
        <v>1</v>
      </c>
      <c r="BA170" s="2">
        <v>1</v>
      </c>
      <c r="BB170" s="2">
        <v>1</v>
      </c>
      <c r="BC170" s="2">
        <v>1</v>
      </c>
      <c r="BD170" s="2" t="s">
        <v>3</v>
      </c>
      <c r="BE170" s="2" t="s">
        <v>3</v>
      </c>
      <c r="BF170" s="2" t="s">
        <v>3</v>
      </c>
      <c r="BG170" s="2" t="s">
        <v>3</v>
      </c>
      <c r="BH170" s="2">
        <v>0</v>
      </c>
      <c r="BI170" s="2">
        <v>4</v>
      </c>
      <c r="BJ170" s="2" t="s">
        <v>42</v>
      </c>
      <c r="BK170" s="2"/>
      <c r="BL170" s="2"/>
      <c r="BM170" s="2">
        <v>1</v>
      </c>
      <c r="BN170" s="2">
        <v>0</v>
      </c>
      <c r="BO170" s="2" t="s">
        <v>3</v>
      </c>
      <c r="BP170" s="2">
        <v>0</v>
      </c>
      <c r="BQ170" s="2">
        <v>1</v>
      </c>
      <c r="BR170" s="2">
        <v>0</v>
      </c>
      <c r="BS170" s="2">
        <v>1</v>
      </c>
      <c r="BT170" s="2">
        <v>1</v>
      </c>
      <c r="BU170" s="2">
        <v>1</v>
      </c>
      <c r="BV170" s="2">
        <v>1</v>
      </c>
      <c r="BW170" s="2">
        <v>1</v>
      </c>
      <c r="BX170" s="2">
        <v>1</v>
      </c>
      <c r="BY170" s="2" t="s">
        <v>3</v>
      </c>
      <c r="BZ170" s="2">
        <v>0</v>
      </c>
      <c r="CA170" s="2">
        <v>0</v>
      </c>
      <c r="CB170" s="2"/>
      <c r="CC170" s="2"/>
      <c r="CD170" s="2"/>
      <c r="CE170" s="2">
        <v>0</v>
      </c>
      <c r="CF170" s="2">
        <v>0</v>
      </c>
      <c r="CG170" s="2">
        <v>0</v>
      </c>
      <c r="CH170" s="2"/>
      <c r="CI170" s="2"/>
      <c r="CJ170" s="2"/>
      <c r="CK170" s="2"/>
      <c r="CL170" s="2"/>
      <c r="CM170" s="2">
        <v>0</v>
      </c>
      <c r="CN170" s="2" t="s">
        <v>3</v>
      </c>
      <c r="CO170" s="2">
        <v>0</v>
      </c>
      <c r="CP170" s="2">
        <f t="shared" si="133"/>
        <v>176835.36</v>
      </c>
      <c r="CQ170" s="2">
        <f t="shared" si="134"/>
        <v>0</v>
      </c>
      <c r="CR170" s="2">
        <f>(((((ET170*40))*BB170-((EU170*40))*BS170)+AE170*BS170)*AV170)</f>
        <v>666.80000000000007</v>
      </c>
      <c r="CS170" s="2">
        <f t="shared" si="136"/>
        <v>390</v>
      </c>
      <c r="CT170" s="2">
        <f t="shared" si="137"/>
        <v>0</v>
      </c>
      <c r="CU170" s="2">
        <f t="shared" si="138"/>
        <v>0</v>
      </c>
      <c r="CV170" s="2">
        <f t="shared" si="139"/>
        <v>0</v>
      </c>
      <c r="CW170" s="2">
        <f t="shared" si="140"/>
        <v>0</v>
      </c>
      <c r="CX170" s="2">
        <f t="shared" si="141"/>
        <v>0</v>
      </c>
      <c r="CY170" s="2">
        <f t="shared" si="142"/>
        <v>0</v>
      </c>
      <c r="CZ170" s="2">
        <f t="shared" si="143"/>
        <v>0</v>
      </c>
      <c r="DA170" s="2"/>
      <c r="DB170" s="2"/>
      <c r="DC170" s="2" t="s">
        <v>3</v>
      </c>
      <c r="DD170" s="2" t="s">
        <v>43</v>
      </c>
      <c r="DE170" s="2" t="s">
        <v>43</v>
      </c>
      <c r="DF170" s="2" t="s">
        <v>43</v>
      </c>
      <c r="DG170" s="2" t="s">
        <v>43</v>
      </c>
      <c r="DH170" s="2" t="s">
        <v>3</v>
      </c>
      <c r="DI170" s="2" t="s">
        <v>43</v>
      </c>
      <c r="DJ170" s="2" t="s">
        <v>43</v>
      </c>
      <c r="DK170" s="2" t="s">
        <v>3</v>
      </c>
      <c r="DL170" s="2" t="s">
        <v>3</v>
      </c>
      <c r="DM170" s="2" t="s">
        <v>3</v>
      </c>
      <c r="DN170" s="2">
        <v>0</v>
      </c>
      <c r="DO170" s="2">
        <v>0</v>
      </c>
      <c r="DP170" s="2">
        <v>1</v>
      </c>
      <c r="DQ170" s="2">
        <v>1</v>
      </c>
      <c r="DR170" s="2"/>
      <c r="DS170" s="2"/>
      <c r="DT170" s="2"/>
      <c r="DU170" s="2">
        <v>1007</v>
      </c>
      <c r="DV170" s="2" t="s">
        <v>36</v>
      </c>
      <c r="DW170" s="2" t="s">
        <v>36</v>
      </c>
      <c r="DX170" s="2">
        <v>1</v>
      </c>
      <c r="DY170" s="2"/>
      <c r="DZ170" s="2"/>
      <c r="EA170" s="2"/>
      <c r="EB170" s="2"/>
      <c r="EC170" s="2"/>
      <c r="ED170" s="2"/>
      <c r="EE170" s="2">
        <v>37523836</v>
      </c>
      <c r="EF170" s="2">
        <v>1</v>
      </c>
      <c r="EG170" s="2" t="s">
        <v>22</v>
      </c>
      <c r="EH170" s="2">
        <v>0</v>
      </c>
      <c r="EI170" s="2" t="s">
        <v>3</v>
      </c>
      <c r="EJ170" s="2">
        <v>4</v>
      </c>
      <c r="EK170" s="2">
        <v>1</v>
      </c>
      <c r="EL170" s="2" t="s">
        <v>38</v>
      </c>
      <c r="EM170" s="2" t="s">
        <v>24</v>
      </c>
      <c r="EN170" s="2"/>
      <c r="EO170" s="2" t="s">
        <v>3</v>
      </c>
      <c r="EP170" s="2"/>
      <c r="EQ170" s="2">
        <v>0</v>
      </c>
      <c r="ER170" s="2">
        <v>16.670000000000002</v>
      </c>
      <c r="ES170" s="2">
        <v>0</v>
      </c>
      <c r="ET170" s="2">
        <v>16.670000000000002</v>
      </c>
      <c r="EU170" s="2">
        <v>9.75</v>
      </c>
      <c r="EV170" s="2">
        <v>0</v>
      </c>
      <c r="EW170" s="2">
        <v>0</v>
      </c>
      <c r="EX170" s="2">
        <v>0</v>
      </c>
      <c r="EY170" s="2">
        <v>0</v>
      </c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>
        <v>0</v>
      </c>
      <c r="FR170" s="2">
        <f t="shared" si="144"/>
        <v>0</v>
      </c>
      <c r="FS170" s="2">
        <v>0</v>
      </c>
      <c r="FT170" s="2"/>
      <c r="FU170" s="2"/>
      <c r="FV170" s="2"/>
      <c r="FW170" s="2"/>
      <c r="FX170" s="2">
        <v>0</v>
      </c>
      <c r="FY170" s="2">
        <v>0</v>
      </c>
      <c r="FZ170" s="2"/>
      <c r="GA170" s="2" t="s">
        <v>3</v>
      </c>
      <c r="GB170" s="2"/>
      <c r="GC170" s="2"/>
      <c r="GD170" s="2">
        <v>1</v>
      </c>
      <c r="GE170" s="2"/>
      <c r="GF170" s="2">
        <v>-1926785046</v>
      </c>
      <c r="GG170" s="2">
        <v>2</v>
      </c>
      <c r="GH170" s="2">
        <v>1</v>
      </c>
      <c r="GI170" s="2">
        <v>-2</v>
      </c>
      <c r="GJ170" s="2">
        <v>0</v>
      </c>
      <c r="GK170" s="2">
        <v>0</v>
      </c>
      <c r="GL170" s="2">
        <f t="shared" si="145"/>
        <v>0</v>
      </c>
      <c r="GM170" s="2">
        <f>ROUND(O170+X170+Y170,2)+GX170</f>
        <v>176835.36</v>
      </c>
      <c r="GN170" s="2">
        <f>IF(OR(BI170=0,BI170=1),ROUND(O170+X170+Y170,2),0)</f>
        <v>0</v>
      </c>
      <c r="GO170" s="2">
        <f>IF(BI170=2,ROUND(O170+X170+Y170,2),0)</f>
        <v>0</v>
      </c>
      <c r="GP170" s="2">
        <f>IF(BI170=4,ROUND(O170+X170+Y170,2)+GX170,0)</f>
        <v>176835.36</v>
      </c>
      <c r="GQ170" s="2"/>
      <c r="GR170" s="2">
        <v>0</v>
      </c>
      <c r="GS170" s="2">
        <v>3</v>
      </c>
      <c r="GT170" s="2">
        <v>0</v>
      </c>
      <c r="GU170" s="2" t="s">
        <v>43</v>
      </c>
      <c r="GV170" s="2">
        <f>ROUND(((GT170*40)),6)</f>
        <v>0</v>
      </c>
      <c r="GW170" s="2">
        <v>1</v>
      </c>
      <c r="GX170" s="2">
        <f t="shared" si="151"/>
        <v>0</v>
      </c>
      <c r="GY170" s="2"/>
      <c r="GZ170" s="2"/>
      <c r="HA170" s="2">
        <v>0</v>
      </c>
      <c r="HB170" s="2">
        <v>0</v>
      </c>
      <c r="HC170" s="2">
        <f t="shared" si="152"/>
        <v>0</v>
      </c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>
        <v>0</v>
      </c>
      <c r="IL170" s="2"/>
      <c r="IM170" s="2"/>
      <c r="IN170" s="2"/>
      <c r="IO170" s="2"/>
      <c r="IP170" s="2"/>
      <c r="IQ170" s="2"/>
      <c r="IR170" s="2"/>
      <c r="IS170" s="2"/>
      <c r="IT170" s="2"/>
      <c r="IU170" s="2"/>
    </row>
    <row r="171" spans="1:255" x14ac:dyDescent="0.2">
      <c r="A171">
        <v>17</v>
      </c>
      <c r="B171">
        <v>1</v>
      </c>
      <c r="C171">
        <f>ROW(SmtRes!A80)</f>
        <v>80</v>
      </c>
      <c r="D171">
        <f>ROW(EtalonRes!A78)</f>
        <v>78</v>
      </c>
      <c r="E171" t="s">
        <v>140</v>
      </c>
      <c r="F171" t="s">
        <v>40</v>
      </c>
      <c r="G171" t="s">
        <v>41</v>
      </c>
      <c r="H171" t="s">
        <v>36</v>
      </c>
      <c r="I171">
        <v>265.2</v>
      </c>
      <c r="J171">
        <v>0</v>
      </c>
      <c r="O171">
        <f t="shared" si="115"/>
        <v>176835.36</v>
      </c>
      <c r="P171">
        <f t="shared" si="116"/>
        <v>0</v>
      </c>
      <c r="Q171">
        <f t="shared" si="117"/>
        <v>176835.36</v>
      </c>
      <c r="R171">
        <f t="shared" si="118"/>
        <v>103428</v>
      </c>
      <c r="S171">
        <f t="shared" si="119"/>
        <v>0</v>
      </c>
      <c r="T171">
        <f t="shared" si="120"/>
        <v>0</v>
      </c>
      <c r="U171">
        <f t="shared" si="121"/>
        <v>0</v>
      </c>
      <c r="V171">
        <f t="shared" si="122"/>
        <v>0</v>
      </c>
      <c r="W171">
        <f t="shared" si="123"/>
        <v>0</v>
      </c>
      <c r="X171">
        <f t="shared" si="124"/>
        <v>0</v>
      </c>
      <c r="Y171">
        <f t="shared" si="125"/>
        <v>0</v>
      </c>
      <c r="AA171">
        <v>37920513</v>
      </c>
      <c r="AB171">
        <f t="shared" si="126"/>
        <v>666.8</v>
      </c>
      <c r="AC171">
        <f>ROUND(((ES171*40)),6)</f>
        <v>0</v>
      </c>
      <c r="AD171">
        <f>ROUND(((((ET171*40))-((EU171*40)))+AE171),6)</f>
        <v>666.8</v>
      </c>
      <c r="AE171">
        <f>ROUND(((EU171*40)),6)</f>
        <v>390</v>
      </c>
      <c r="AF171">
        <f>ROUND(((EV171*40)),6)</f>
        <v>0</v>
      </c>
      <c r="AG171">
        <f t="shared" si="130"/>
        <v>0</v>
      </c>
      <c r="AH171">
        <f>((EW171*40))</f>
        <v>0</v>
      </c>
      <c r="AI171">
        <f>((EX171*40))</f>
        <v>0</v>
      </c>
      <c r="AJ171">
        <f t="shared" si="132"/>
        <v>0</v>
      </c>
      <c r="AK171">
        <v>16.670000000000002</v>
      </c>
      <c r="AL171">
        <v>0</v>
      </c>
      <c r="AM171">
        <v>16.670000000000002</v>
      </c>
      <c r="AN171">
        <v>9.75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Z171">
        <v>1</v>
      </c>
      <c r="BA171">
        <v>1</v>
      </c>
      <c r="BB171">
        <v>1</v>
      </c>
      <c r="BC171">
        <v>1</v>
      </c>
      <c r="BD171" t="s">
        <v>3</v>
      </c>
      <c r="BE171" t="s">
        <v>3</v>
      </c>
      <c r="BF171" t="s">
        <v>3</v>
      </c>
      <c r="BG171" t="s">
        <v>3</v>
      </c>
      <c r="BH171">
        <v>0</v>
      </c>
      <c r="BI171">
        <v>4</v>
      </c>
      <c r="BJ171" t="s">
        <v>42</v>
      </c>
      <c r="BM171">
        <v>1</v>
      </c>
      <c r="BN171">
        <v>0</v>
      </c>
      <c r="BO171" t="s">
        <v>3</v>
      </c>
      <c r="BP171">
        <v>0</v>
      </c>
      <c r="BQ171">
        <v>1</v>
      </c>
      <c r="BR171">
        <v>0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 t="s">
        <v>3</v>
      </c>
      <c r="BZ171">
        <v>0</v>
      </c>
      <c r="CA171">
        <v>0</v>
      </c>
      <c r="CE171">
        <v>0</v>
      </c>
      <c r="CF171">
        <v>0</v>
      </c>
      <c r="CG171">
        <v>0</v>
      </c>
      <c r="CM171">
        <v>0</v>
      </c>
      <c r="CN171" t="s">
        <v>3</v>
      </c>
      <c r="CO171">
        <v>0</v>
      </c>
      <c r="CP171">
        <f t="shared" si="133"/>
        <v>176835.36</v>
      </c>
      <c r="CQ171">
        <f t="shared" si="134"/>
        <v>0</v>
      </c>
      <c r="CR171">
        <f>(((((ET171*40))*BB171-((EU171*40))*BS171)+AE171*BS171)*AV171)</f>
        <v>666.80000000000007</v>
      </c>
      <c r="CS171">
        <f t="shared" si="136"/>
        <v>390</v>
      </c>
      <c r="CT171">
        <f t="shared" si="137"/>
        <v>0</v>
      </c>
      <c r="CU171">
        <f t="shared" si="138"/>
        <v>0</v>
      </c>
      <c r="CV171">
        <f t="shared" si="139"/>
        <v>0</v>
      </c>
      <c r="CW171">
        <f t="shared" si="140"/>
        <v>0</v>
      </c>
      <c r="CX171">
        <f t="shared" si="141"/>
        <v>0</v>
      </c>
      <c r="CY171">
        <f t="shared" si="142"/>
        <v>0</v>
      </c>
      <c r="CZ171">
        <f t="shared" si="143"/>
        <v>0</v>
      </c>
      <c r="DC171" t="s">
        <v>3</v>
      </c>
      <c r="DD171" t="s">
        <v>43</v>
      </c>
      <c r="DE171" t="s">
        <v>43</v>
      </c>
      <c r="DF171" t="s">
        <v>43</v>
      </c>
      <c r="DG171" t="s">
        <v>43</v>
      </c>
      <c r="DH171" t="s">
        <v>3</v>
      </c>
      <c r="DI171" t="s">
        <v>43</v>
      </c>
      <c r="DJ171" t="s">
        <v>43</v>
      </c>
      <c r="DK171" t="s">
        <v>3</v>
      </c>
      <c r="DL171" t="s">
        <v>3</v>
      </c>
      <c r="DM171" t="s">
        <v>3</v>
      </c>
      <c r="DN171">
        <v>0</v>
      </c>
      <c r="DO171">
        <v>0</v>
      </c>
      <c r="DP171">
        <v>1</v>
      </c>
      <c r="DQ171">
        <v>1</v>
      </c>
      <c r="DU171">
        <v>1007</v>
      </c>
      <c r="DV171" t="s">
        <v>36</v>
      </c>
      <c r="DW171" t="s">
        <v>36</v>
      </c>
      <c r="DX171">
        <v>1</v>
      </c>
      <c r="EE171">
        <v>37523836</v>
      </c>
      <c r="EF171">
        <v>1</v>
      </c>
      <c r="EG171" t="s">
        <v>22</v>
      </c>
      <c r="EH171">
        <v>0</v>
      </c>
      <c r="EI171" t="s">
        <v>3</v>
      </c>
      <c r="EJ171">
        <v>4</v>
      </c>
      <c r="EK171">
        <v>1</v>
      </c>
      <c r="EL171" t="s">
        <v>38</v>
      </c>
      <c r="EM171" t="s">
        <v>24</v>
      </c>
      <c r="EO171" t="s">
        <v>3</v>
      </c>
      <c r="EQ171">
        <v>0</v>
      </c>
      <c r="ER171">
        <v>16.670000000000002</v>
      </c>
      <c r="ES171">
        <v>0</v>
      </c>
      <c r="ET171">
        <v>16.670000000000002</v>
      </c>
      <c r="EU171">
        <v>9.75</v>
      </c>
      <c r="EV171">
        <v>0</v>
      </c>
      <c r="EW171">
        <v>0</v>
      </c>
      <c r="EX171">
        <v>0</v>
      </c>
      <c r="EY171">
        <v>0</v>
      </c>
      <c r="FQ171">
        <v>0</v>
      </c>
      <c r="FR171">
        <f t="shared" si="144"/>
        <v>0</v>
      </c>
      <c r="FS171">
        <v>0</v>
      </c>
      <c r="FX171">
        <v>0</v>
      </c>
      <c r="FY171">
        <v>0</v>
      </c>
      <c r="GA171" t="s">
        <v>3</v>
      </c>
      <c r="GD171">
        <v>1</v>
      </c>
      <c r="GF171">
        <v>-1926785046</v>
      </c>
      <c r="GG171">
        <v>2</v>
      </c>
      <c r="GH171">
        <v>1</v>
      </c>
      <c r="GI171">
        <v>-2</v>
      </c>
      <c r="GJ171">
        <v>0</v>
      </c>
      <c r="GK171">
        <v>0</v>
      </c>
      <c r="GL171">
        <f t="shared" si="145"/>
        <v>0</v>
      </c>
      <c r="GM171">
        <f>ROUND(O171+X171+Y171,2)+GX171</f>
        <v>176835.36</v>
      </c>
      <c r="GN171">
        <f>IF(OR(BI171=0,BI171=1),ROUND(O171+X171+Y171,2),0)</f>
        <v>0</v>
      </c>
      <c r="GO171">
        <f>IF(BI171=2,ROUND(O171+X171+Y171,2),0)</f>
        <v>0</v>
      </c>
      <c r="GP171">
        <f>IF(BI171=4,ROUND(O171+X171+Y171,2)+GX171,0)</f>
        <v>176835.36</v>
      </c>
      <c r="GR171">
        <v>0</v>
      </c>
      <c r="GS171">
        <v>3</v>
      </c>
      <c r="GT171">
        <v>0</v>
      </c>
      <c r="GU171" t="s">
        <v>43</v>
      </c>
      <c r="GV171">
        <f>ROUND(((GT171*40)),6)</f>
        <v>0</v>
      </c>
      <c r="GW171">
        <v>1</v>
      </c>
      <c r="GX171">
        <f t="shared" si="151"/>
        <v>0</v>
      </c>
      <c r="HA171">
        <v>0</v>
      </c>
      <c r="HB171">
        <v>0</v>
      </c>
      <c r="HC171">
        <f t="shared" si="152"/>
        <v>0</v>
      </c>
      <c r="IK171">
        <v>0</v>
      </c>
    </row>
    <row r="172" spans="1:255" x14ac:dyDescent="0.2">
      <c r="A172" s="2">
        <v>17</v>
      </c>
      <c r="B172" s="2">
        <v>1</v>
      </c>
      <c r="C172" s="2"/>
      <c r="D172" s="2"/>
      <c r="E172" s="2" t="s">
        <v>141</v>
      </c>
      <c r="F172" s="2" t="s">
        <v>45</v>
      </c>
      <c r="G172" s="2" t="s">
        <v>46</v>
      </c>
      <c r="H172" s="2" t="s">
        <v>47</v>
      </c>
      <c r="I172" s="2">
        <f>ROUND(265.2*1.4,9)</f>
        <v>371.28</v>
      </c>
      <c r="J172" s="2">
        <v>0</v>
      </c>
      <c r="K172" s="2"/>
      <c r="L172" s="2"/>
      <c r="M172" s="2"/>
      <c r="N172" s="2"/>
      <c r="O172" s="2">
        <f t="shared" si="115"/>
        <v>57043.46</v>
      </c>
      <c r="P172" s="2">
        <f t="shared" si="116"/>
        <v>57043.46</v>
      </c>
      <c r="Q172" s="2">
        <f t="shared" si="117"/>
        <v>0</v>
      </c>
      <c r="R172" s="2">
        <f t="shared" si="118"/>
        <v>0</v>
      </c>
      <c r="S172" s="2">
        <f t="shared" si="119"/>
        <v>0</v>
      </c>
      <c r="T172" s="2">
        <f t="shared" si="120"/>
        <v>0</v>
      </c>
      <c r="U172" s="2">
        <f t="shared" si="121"/>
        <v>0</v>
      </c>
      <c r="V172" s="2">
        <f t="shared" si="122"/>
        <v>0</v>
      </c>
      <c r="W172" s="2">
        <f t="shared" si="123"/>
        <v>0</v>
      </c>
      <c r="X172" s="2">
        <f t="shared" si="124"/>
        <v>0</v>
      </c>
      <c r="Y172" s="2">
        <f t="shared" si="125"/>
        <v>0</v>
      </c>
      <c r="Z172" s="2"/>
      <c r="AA172" s="2">
        <v>37920512</v>
      </c>
      <c r="AB172" s="2">
        <f t="shared" si="126"/>
        <v>153.63999999999999</v>
      </c>
      <c r="AC172" s="2">
        <f t="shared" ref="AC172:AC191" si="153">ROUND((ES172),6)</f>
        <v>153.63999999999999</v>
      </c>
      <c r="AD172" s="2">
        <f t="shared" ref="AD172:AD191" si="154">ROUND((((ET172)-(EU172))+AE172),6)</f>
        <v>0</v>
      </c>
      <c r="AE172" s="2">
        <f t="shared" ref="AE172:AE191" si="155">ROUND((EU172),6)</f>
        <v>0</v>
      </c>
      <c r="AF172" s="2">
        <f t="shared" ref="AF172:AF191" si="156">ROUND((EV172),6)</f>
        <v>0</v>
      </c>
      <c r="AG172" s="2">
        <f t="shared" si="130"/>
        <v>0</v>
      </c>
      <c r="AH172" s="2">
        <f t="shared" ref="AH172:AH191" si="157">(EW172)</f>
        <v>0</v>
      </c>
      <c r="AI172" s="2">
        <f t="shared" ref="AI172:AI191" si="158">(EX172)</f>
        <v>0</v>
      </c>
      <c r="AJ172" s="2">
        <f t="shared" si="132"/>
        <v>0</v>
      </c>
      <c r="AK172" s="2">
        <v>153.63999999999999</v>
      </c>
      <c r="AL172" s="2">
        <v>153.63999999999999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70</v>
      </c>
      <c r="AU172" s="2">
        <v>10</v>
      </c>
      <c r="AV172" s="2">
        <v>1</v>
      </c>
      <c r="AW172" s="2">
        <v>1</v>
      </c>
      <c r="AX172" s="2"/>
      <c r="AY172" s="2"/>
      <c r="AZ172" s="2">
        <v>1</v>
      </c>
      <c r="BA172" s="2">
        <v>1</v>
      </c>
      <c r="BB172" s="2">
        <v>1</v>
      </c>
      <c r="BC172" s="2">
        <v>1</v>
      </c>
      <c r="BD172" s="2" t="s">
        <v>3</v>
      </c>
      <c r="BE172" s="2" t="s">
        <v>3</v>
      </c>
      <c r="BF172" s="2" t="s">
        <v>3</v>
      </c>
      <c r="BG172" s="2" t="s">
        <v>3</v>
      </c>
      <c r="BH172" s="2">
        <v>3</v>
      </c>
      <c r="BI172" s="2">
        <v>4</v>
      </c>
      <c r="BJ172" s="2" t="s">
        <v>48</v>
      </c>
      <c r="BK172" s="2"/>
      <c r="BL172" s="2"/>
      <c r="BM172" s="2">
        <v>0</v>
      </c>
      <c r="BN172" s="2">
        <v>0</v>
      </c>
      <c r="BO172" s="2" t="s">
        <v>3</v>
      </c>
      <c r="BP172" s="2">
        <v>0</v>
      </c>
      <c r="BQ172" s="2">
        <v>1</v>
      </c>
      <c r="BR172" s="2">
        <v>0</v>
      </c>
      <c r="BS172" s="2">
        <v>1</v>
      </c>
      <c r="BT172" s="2">
        <v>1</v>
      </c>
      <c r="BU172" s="2">
        <v>1</v>
      </c>
      <c r="BV172" s="2">
        <v>1</v>
      </c>
      <c r="BW172" s="2">
        <v>1</v>
      </c>
      <c r="BX172" s="2">
        <v>1</v>
      </c>
      <c r="BY172" s="2" t="s">
        <v>3</v>
      </c>
      <c r="BZ172" s="2">
        <v>70</v>
      </c>
      <c r="CA172" s="2">
        <v>10</v>
      </c>
      <c r="CB172" s="2"/>
      <c r="CC172" s="2"/>
      <c r="CD172" s="2"/>
      <c r="CE172" s="2">
        <v>0</v>
      </c>
      <c r="CF172" s="2">
        <v>0</v>
      </c>
      <c r="CG172" s="2">
        <v>0</v>
      </c>
      <c r="CH172" s="2"/>
      <c r="CI172" s="2"/>
      <c r="CJ172" s="2"/>
      <c r="CK172" s="2"/>
      <c r="CL172" s="2"/>
      <c r="CM172" s="2">
        <v>0</v>
      </c>
      <c r="CN172" s="2" t="s">
        <v>3</v>
      </c>
      <c r="CO172" s="2">
        <v>0</v>
      </c>
      <c r="CP172" s="2">
        <f t="shared" si="133"/>
        <v>57043.46</v>
      </c>
      <c r="CQ172" s="2">
        <f t="shared" si="134"/>
        <v>153.63999999999999</v>
      </c>
      <c r="CR172" s="2">
        <f t="shared" ref="CR172:CR191" si="159">((((ET172)*BB172-(EU172)*BS172)+AE172*BS172)*AV172)</f>
        <v>0</v>
      </c>
      <c r="CS172" s="2">
        <f t="shared" si="136"/>
        <v>0</v>
      </c>
      <c r="CT172" s="2">
        <f t="shared" si="137"/>
        <v>0</v>
      </c>
      <c r="CU172" s="2">
        <f t="shared" si="138"/>
        <v>0</v>
      </c>
      <c r="CV172" s="2">
        <f t="shared" si="139"/>
        <v>0</v>
      </c>
      <c r="CW172" s="2">
        <f t="shared" si="140"/>
        <v>0</v>
      </c>
      <c r="CX172" s="2">
        <f t="shared" si="141"/>
        <v>0</v>
      </c>
      <c r="CY172" s="2">
        <f t="shared" si="142"/>
        <v>0</v>
      </c>
      <c r="CZ172" s="2">
        <f t="shared" si="143"/>
        <v>0</v>
      </c>
      <c r="DA172" s="2"/>
      <c r="DB172" s="2"/>
      <c r="DC172" s="2" t="s">
        <v>3</v>
      </c>
      <c r="DD172" s="2" t="s">
        <v>3</v>
      </c>
      <c r="DE172" s="2" t="s">
        <v>3</v>
      </c>
      <c r="DF172" s="2" t="s">
        <v>3</v>
      </c>
      <c r="DG172" s="2" t="s">
        <v>3</v>
      </c>
      <c r="DH172" s="2" t="s">
        <v>3</v>
      </c>
      <c r="DI172" s="2" t="s">
        <v>3</v>
      </c>
      <c r="DJ172" s="2" t="s">
        <v>3</v>
      </c>
      <c r="DK172" s="2" t="s">
        <v>3</v>
      </c>
      <c r="DL172" s="2" t="s">
        <v>3</v>
      </c>
      <c r="DM172" s="2" t="s">
        <v>3</v>
      </c>
      <c r="DN172" s="2">
        <v>0</v>
      </c>
      <c r="DO172" s="2">
        <v>0</v>
      </c>
      <c r="DP172" s="2">
        <v>1</v>
      </c>
      <c r="DQ172" s="2">
        <v>1</v>
      </c>
      <c r="DR172" s="2"/>
      <c r="DS172" s="2"/>
      <c r="DT172" s="2"/>
      <c r="DU172" s="2">
        <v>1009</v>
      </c>
      <c r="DV172" s="2" t="s">
        <v>47</v>
      </c>
      <c r="DW172" s="2" t="s">
        <v>47</v>
      </c>
      <c r="DX172" s="2">
        <v>1000</v>
      </c>
      <c r="DY172" s="2"/>
      <c r="DZ172" s="2"/>
      <c r="EA172" s="2"/>
      <c r="EB172" s="2"/>
      <c r="EC172" s="2"/>
      <c r="ED172" s="2"/>
      <c r="EE172" s="2">
        <v>37523834</v>
      </c>
      <c r="EF172" s="2">
        <v>1</v>
      </c>
      <c r="EG172" s="2" t="s">
        <v>22</v>
      </c>
      <c r="EH172" s="2">
        <v>0</v>
      </c>
      <c r="EI172" s="2" t="s">
        <v>3</v>
      </c>
      <c r="EJ172" s="2">
        <v>4</v>
      </c>
      <c r="EK172" s="2">
        <v>0</v>
      </c>
      <c r="EL172" s="2" t="s">
        <v>23</v>
      </c>
      <c r="EM172" s="2" t="s">
        <v>24</v>
      </c>
      <c r="EN172" s="2"/>
      <c r="EO172" s="2" t="s">
        <v>3</v>
      </c>
      <c r="EP172" s="2"/>
      <c r="EQ172" s="2">
        <v>0</v>
      </c>
      <c r="ER172" s="2">
        <v>153.63999999999999</v>
      </c>
      <c r="ES172" s="2">
        <v>153.63999999999999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>
        <v>0</v>
      </c>
      <c r="FR172" s="2">
        <f t="shared" si="144"/>
        <v>0</v>
      </c>
      <c r="FS172" s="2">
        <v>0</v>
      </c>
      <c r="FT172" s="2"/>
      <c r="FU172" s="2"/>
      <c r="FV172" s="2"/>
      <c r="FW172" s="2"/>
      <c r="FX172" s="2">
        <v>70</v>
      </c>
      <c r="FY172" s="2">
        <v>10</v>
      </c>
      <c r="FZ172" s="2"/>
      <c r="GA172" s="2" t="s">
        <v>3</v>
      </c>
      <c r="GB172" s="2"/>
      <c r="GC172" s="2"/>
      <c r="GD172" s="2">
        <v>0</v>
      </c>
      <c r="GE172" s="2"/>
      <c r="GF172" s="2">
        <v>1792542980</v>
      </c>
      <c r="GG172" s="2">
        <v>2</v>
      </c>
      <c r="GH172" s="2">
        <v>1</v>
      </c>
      <c r="GI172" s="2">
        <v>-2</v>
      </c>
      <c r="GJ172" s="2">
        <v>0</v>
      </c>
      <c r="GK172" s="2">
        <f>ROUND(R172*(R12)/100,2)</f>
        <v>0</v>
      </c>
      <c r="GL172" s="2">
        <f t="shared" si="145"/>
        <v>0</v>
      </c>
      <c r="GM172" s="2">
        <f t="shared" ref="GM172:GM197" si="160">ROUND(O172+X172+Y172+GK172,2)+GX172</f>
        <v>57043.46</v>
      </c>
      <c r="GN172" s="2">
        <f t="shared" ref="GN172:GN197" si="161">IF(OR(BI172=0,BI172=1),ROUND(O172+X172+Y172+GK172,2),0)</f>
        <v>0</v>
      </c>
      <c r="GO172" s="2">
        <f t="shared" ref="GO172:GO197" si="162">IF(BI172=2,ROUND(O172+X172+Y172+GK172,2),0)</f>
        <v>0</v>
      </c>
      <c r="GP172" s="2">
        <f t="shared" ref="GP172:GP197" si="163">IF(BI172=4,ROUND(O172+X172+Y172+GK172,2)+GX172,0)</f>
        <v>57043.46</v>
      </c>
      <c r="GQ172" s="2"/>
      <c r="GR172" s="2">
        <v>0</v>
      </c>
      <c r="GS172" s="2">
        <v>3</v>
      </c>
      <c r="GT172" s="2">
        <v>0</v>
      </c>
      <c r="GU172" s="2" t="s">
        <v>3</v>
      </c>
      <c r="GV172" s="2">
        <f t="shared" ref="GV172:GV191" si="164">ROUND((GT172),6)</f>
        <v>0</v>
      </c>
      <c r="GW172" s="2">
        <v>1</v>
      </c>
      <c r="GX172" s="2">
        <f t="shared" si="151"/>
        <v>0</v>
      </c>
      <c r="GY172" s="2"/>
      <c r="GZ172" s="2"/>
      <c r="HA172" s="2">
        <v>0</v>
      </c>
      <c r="HB172" s="2">
        <v>0</v>
      </c>
      <c r="HC172" s="2">
        <f t="shared" si="152"/>
        <v>0</v>
      </c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>
        <v>0</v>
      </c>
      <c r="IL172" s="2"/>
      <c r="IM172" s="2"/>
      <c r="IN172" s="2"/>
      <c r="IO172" s="2"/>
      <c r="IP172" s="2"/>
      <c r="IQ172" s="2"/>
      <c r="IR172" s="2"/>
      <c r="IS172" s="2"/>
      <c r="IT172" s="2"/>
      <c r="IU172" s="2"/>
    </row>
    <row r="173" spans="1:255" x14ac:dyDescent="0.2">
      <c r="A173">
        <v>17</v>
      </c>
      <c r="B173">
        <v>1</v>
      </c>
      <c r="E173" t="s">
        <v>141</v>
      </c>
      <c r="F173" t="s">
        <v>45</v>
      </c>
      <c r="G173" t="s">
        <v>46</v>
      </c>
      <c r="H173" t="s">
        <v>47</v>
      </c>
      <c r="I173">
        <f>ROUND(265.2*1.4,9)</f>
        <v>371.28</v>
      </c>
      <c r="J173">
        <v>0</v>
      </c>
      <c r="O173">
        <f t="shared" si="115"/>
        <v>57043.46</v>
      </c>
      <c r="P173">
        <f t="shared" si="116"/>
        <v>57043.46</v>
      </c>
      <c r="Q173">
        <f t="shared" si="117"/>
        <v>0</v>
      </c>
      <c r="R173">
        <f t="shared" si="118"/>
        <v>0</v>
      </c>
      <c r="S173">
        <f t="shared" si="119"/>
        <v>0</v>
      </c>
      <c r="T173">
        <f t="shared" si="120"/>
        <v>0</v>
      </c>
      <c r="U173">
        <f t="shared" si="121"/>
        <v>0</v>
      </c>
      <c r="V173">
        <f t="shared" si="122"/>
        <v>0</v>
      </c>
      <c r="W173">
        <f t="shared" si="123"/>
        <v>0</v>
      </c>
      <c r="X173">
        <f t="shared" si="124"/>
        <v>0</v>
      </c>
      <c r="Y173">
        <f t="shared" si="125"/>
        <v>0</v>
      </c>
      <c r="AA173">
        <v>37920513</v>
      </c>
      <c r="AB173">
        <f t="shared" si="126"/>
        <v>153.63999999999999</v>
      </c>
      <c r="AC173">
        <f t="shared" si="153"/>
        <v>153.63999999999999</v>
      </c>
      <c r="AD173">
        <f t="shared" si="154"/>
        <v>0</v>
      </c>
      <c r="AE173">
        <f t="shared" si="155"/>
        <v>0</v>
      </c>
      <c r="AF173">
        <f t="shared" si="156"/>
        <v>0</v>
      </c>
      <c r="AG173">
        <f t="shared" si="130"/>
        <v>0</v>
      </c>
      <c r="AH173">
        <f t="shared" si="157"/>
        <v>0</v>
      </c>
      <c r="AI173">
        <f t="shared" si="158"/>
        <v>0</v>
      </c>
      <c r="AJ173">
        <f t="shared" si="132"/>
        <v>0</v>
      </c>
      <c r="AK173">
        <v>153.63999999999999</v>
      </c>
      <c r="AL173">
        <v>153.63999999999999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70</v>
      </c>
      <c r="AU173">
        <v>10</v>
      </c>
      <c r="AV173">
        <v>1</v>
      </c>
      <c r="AW173">
        <v>1</v>
      </c>
      <c r="AZ173">
        <v>1</v>
      </c>
      <c r="BA173">
        <v>1</v>
      </c>
      <c r="BB173">
        <v>1</v>
      </c>
      <c r="BC173">
        <v>1</v>
      </c>
      <c r="BD173" t="s">
        <v>3</v>
      </c>
      <c r="BE173" t="s">
        <v>3</v>
      </c>
      <c r="BF173" t="s">
        <v>3</v>
      </c>
      <c r="BG173" t="s">
        <v>3</v>
      </c>
      <c r="BH173">
        <v>3</v>
      </c>
      <c r="BI173">
        <v>4</v>
      </c>
      <c r="BJ173" t="s">
        <v>48</v>
      </c>
      <c r="BM173">
        <v>0</v>
      </c>
      <c r="BN173">
        <v>0</v>
      </c>
      <c r="BO173" t="s">
        <v>3</v>
      </c>
      <c r="BP173">
        <v>0</v>
      </c>
      <c r="BQ173">
        <v>1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 t="s">
        <v>3</v>
      </c>
      <c r="BZ173">
        <v>70</v>
      </c>
      <c r="CA173">
        <v>10</v>
      </c>
      <c r="CE173">
        <v>0</v>
      </c>
      <c r="CF173">
        <v>0</v>
      </c>
      <c r="CG173">
        <v>0</v>
      </c>
      <c r="CM173">
        <v>0</v>
      </c>
      <c r="CN173" t="s">
        <v>3</v>
      </c>
      <c r="CO173">
        <v>0</v>
      </c>
      <c r="CP173">
        <f t="shared" si="133"/>
        <v>57043.46</v>
      </c>
      <c r="CQ173">
        <f t="shared" si="134"/>
        <v>153.63999999999999</v>
      </c>
      <c r="CR173">
        <f t="shared" si="159"/>
        <v>0</v>
      </c>
      <c r="CS173">
        <f t="shared" si="136"/>
        <v>0</v>
      </c>
      <c r="CT173">
        <f t="shared" si="137"/>
        <v>0</v>
      </c>
      <c r="CU173">
        <f t="shared" si="138"/>
        <v>0</v>
      </c>
      <c r="CV173">
        <f t="shared" si="139"/>
        <v>0</v>
      </c>
      <c r="CW173">
        <f t="shared" si="140"/>
        <v>0</v>
      </c>
      <c r="CX173">
        <f t="shared" si="141"/>
        <v>0</v>
      </c>
      <c r="CY173">
        <f t="shared" si="142"/>
        <v>0</v>
      </c>
      <c r="CZ173">
        <f t="shared" si="143"/>
        <v>0</v>
      </c>
      <c r="DC173" t="s">
        <v>3</v>
      </c>
      <c r="DD173" t="s">
        <v>3</v>
      </c>
      <c r="DE173" t="s">
        <v>3</v>
      </c>
      <c r="DF173" t="s">
        <v>3</v>
      </c>
      <c r="DG173" t="s">
        <v>3</v>
      </c>
      <c r="DH173" t="s">
        <v>3</v>
      </c>
      <c r="DI173" t="s">
        <v>3</v>
      </c>
      <c r="DJ173" t="s">
        <v>3</v>
      </c>
      <c r="DK173" t="s">
        <v>3</v>
      </c>
      <c r="DL173" t="s">
        <v>3</v>
      </c>
      <c r="DM173" t="s">
        <v>3</v>
      </c>
      <c r="DN173">
        <v>0</v>
      </c>
      <c r="DO173">
        <v>0</v>
      </c>
      <c r="DP173">
        <v>1</v>
      </c>
      <c r="DQ173">
        <v>1</v>
      </c>
      <c r="DU173">
        <v>1009</v>
      </c>
      <c r="DV173" t="s">
        <v>47</v>
      </c>
      <c r="DW173" t="s">
        <v>47</v>
      </c>
      <c r="DX173">
        <v>1000</v>
      </c>
      <c r="EE173">
        <v>37523834</v>
      </c>
      <c r="EF173">
        <v>1</v>
      </c>
      <c r="EG173" t="s">
        <v>22</v>
      </c>
      <c r="EH173">
        <v>0</v>
      </c>
      <c r="EI173" t="s">
        <v>3</v>
      </c>
      <c r="EJ173">
        <v>4</v>
      </c>
      <c r="EK173">
        <v>0</v>
      </c>
      <c r="EL173" t="s">
        <v>23</v>
      </c>
      <c r="EM173" t="s">
        <v>24</v>
      </c>
      <c r="EO173" t="s">
        <v>3</v>
      </c>
      <c r="EQ173">
        <v>0</v>
      </c>
      <c r="ER173">
        <v>153.63999999999999</v>
      </c>
      <c r="ES173">
        <v>153.63999999999999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FQ173">
        <v>0</v>
      </c>
      <c r="FR173">
        <f t="shared" si="144"/>
        <v>0</v>
      </c>
      <c r="FS173">
        <v>0</v>
      </c>
      <c r="FX173">
        <v>70</v>
      </c>
      <c r="FY173">
        <v>10</v>
      </c>
      <c r="GA173" t="s">
        <v>3</v>
      </c>
      <c r="GD173">
        <v>0</v>
      </c>
      <c r="GF173">
        <v>1792542980</v>
      </c>
      <c r="GG173">
        <v>2</v>
      </c>
      <c r="GH173">
        <v>1</v>
      </c>
      <c r="GI173">
        <v>-2</v>
      </c>
      <c r="GJ173">
        <v>0</v>
      </c>
      <c r="GK173">
        <f>ROUND(R173*(S12)/100,2)</f>
        <v>0</v>
      </c>
      <c r="GL173">
        <f t="shared" si="145"/>
        <v>0</v>
      </c>
      <c r="GM173">
        <f t="shared" si="160"/>
        <v>57043.46</v>
      </c>
      <c r="GN173">
        <f t="shared" si="161"/>
        <v>0</v>
      </c>
      <c r="GO173">
        <f t="shared" si="162"/>
        <v>0</v>
      </c>
      <c r="GP173">
        <f t="shared" si="163"/>
        <v>57043.46</v>
      </c>
      <c r="GR173">
        <v>0</v>
      </c>
      <c r="GS173">
        <v>3</v>
      </c>
      <c r="GT173">
        <v>0</v>
      </c>
      <c r="GU173" t="s">
        <v>3</v>
      </c>
      <c r="GV173">
        <f t="shared" si="164"/>
        <v>0</v>
      </c>
      <c r="GW173">
        <v>1</v>
      </c>
      <c r="GX173">
        <f t="shared" si="151"/>
        <v>0</v>
      </c>
      <c r="HA173">
        <v>0</v>
      </c>
      <c r="HB173">
        <v>0</v>
      </c>
      <c r="HC173">
        <f t="shared" si="152"/>
        <v>0</v>
      </c>
      <c r="IK173">
        <v>0</v>
      </c>
    </row>
    <row r="174" spans="1:255" x14ac:dyDescent="0.2">
      <c r="A174" s="2">
        <v>17</v>
      </c>
      <c r="B174" s="2">
        <v>1</v>
      </c>
      <c r="C174" s="2">
        <f>ROW(SmtRes!A88)</f>
        <v>88</v>
      </c>
      <c r="D174" s="2">
        <f>ROW(EtalonRes!A86)</f>
        <v>86</v>
      </c>
      <c r="E174" s="2" t="s">
        <v>142</v>
      </c>
      <c r="F174" s="2" t="s">
        <v>50</v>
      </c>
      <c r="G174" s="2" t="s">
        <v>51</v>
      </c>
      <c r="H174" s="2" t="s">
        <v>20</v>
      </c>
      <c r="I174" s="2">
        <f>ROUND(1020*0.1/100,9)</f>
        <v>1.02</v>
      </c>
      <c r="J174" s="2">
        <v>0</v>
      </c>
      <c r="K174" s="2"/>
      <c r="L174" s="2"/>
      <c r="M174" s="2"/>
      <c r="N174" s="2"/>
      <c r="O174" s="2">
        <f t="shared" si="115"/>
        <v>77898.73</v>
      </c>
      <c r="P174" s="2">
        <f t="shared" si="116"/>
        <v>66457.539999999994</v>
      </c>
      <c r="Q174" s="2">
        <f t="shared" si="117"/>
        <v>8430.33</v>
      </c>
      <c r="R174" s="2">
        <f t="shared" si="118"/>
        <v>3409.59</v>
      </c>
      <c r="S174" s="2">
        <f t="shared" si="119"/>
        <v>3010.86</v>
      </c>
      <c r="T174" s="2">
        <f t="shared" si="120"/>
        <v>0</v>
      </c>
      <c r="U174" s="2">
        <f t="shared" si="121"/>
        <v>16.891199999999998</v>
      </c>
      <c r="V174" s="2">
        <f t="shared" si="122"/>
        <v>0</v>
      </c>
      <c r="W174" s="2">
        <f t="shared" si="123"/>
        <v>0</v>
      </c>
      <c r="X174" s="2">
        <f t="shared" si="124"/>
        <v>2107.6</v>
      </c>
      <c r="Y174" s="2">
        <f t="shared" si="125"/>
        <v>301.08999999999997</v>
      </c>
      <c r="Z174" s="2"/>
      <c r="AA174" s="2">
        <v>37920512</v>
      </c>
      <c r="AB174" s="2">
        <f t="shared" si="126"/>
        <v>76371.3</v>
      </c>
      <c r="AC174" s="2">
        <f t="shared" si="153"/>
        <v>65154.45</v>
      </c>
      <c r="AD174" s="2">
        <f t="shared" si="154"/>
        <v>8265.0300000000007</v>
      </c>
      <c r="AE174" s="2">
        <f t="shared" si="155"/>
        <v>3342.74</v>
      </c>
      <c r="AF174" s="2">
        <f t="shared" si="156"/>
        <v>2951.82</v>
      </c>
      <c r="AG174" s="2">
        <f t="shared" si="130"/>
        <v>0</v>
      </c>
      <c r="AH174" s="2">
        <f t="shared" si="157"/>
        <v>16.559999999999999</v>
      </c>
      <c r="AI174" s="2">
        <f t="shared" si="158"/>
        <v>0</v>
      </c>
      <c r="AJ174" s="2">
        <f t="shared" si="132"/>
        <v>0</v>
      </c>
      <c r="AK174" s="2">
        <v>76371.3</v>
      </c>
      <c r="AL174" s="2">
        <v>65154.45</v>
      </c>
      <c r="AM174" s="2">
        <v>8265.0300000000007</v>
      </c>
      <c r="AN174" s="2">
        <v>3342.74</v>
      </c>
      <c r="AO174" s="2">
        <v>2951.82</v>
      </c>
      <c r="AP174" s="2">
        <v>0</v>
      </c>
      <c r="AQ174" s="2">
        <v>16.559999999999999</v>
      </c>
      <c r="AR174" s="2">
        <v>0</v>
      </c>
      <c r="AS174" s="2">
        <v>0</v>
      </c>
      <c r="AT174" s="2">
        <v>70</v>
      </c>
      <c r="AU174" s="2">
        <v>10</v>
      </c>
      <c r="AV174" s="2">
        <v>1</v>
      </c>
      <c r="AW174" s="2">
        <v>1</v>
      </c>
      <c r="AX174" s="2"/>
      <c r="AY174" s="2"/>
      <c r="AZ174" s="2">
        <v>1</v>
      </c>
      <c r="BA174" s="2">
        <v>1</v>
      </c>
      <c r="BB174" s="2">
        <v>1</v>
      </c>
      <c r="BC174" s="2">
        <v>1</v>
      </c>
      <c r="BD174" s="2" t="s">
        <v>3</v>
      </c>
      <c r="BE174" s="2" t="s">
        <v>3</v>
      </c>
      <c r="BF174" s="2" t="s">
        <v>3</v>
      </c>
      <c r="BG174" s="2" t="s">
        <v>3</v>
      </c>
      <c r="BH174" s="2">
        <v>0</v>
      </c>
      <c r="BI174" s="2">
        <v>4</v>
      </c>
      <c r="BJ174" s="2" t="s">
        <v>52</v>
      </c>
      <c r="BK174" s="2"/>
      <c r="BL174" s="2"/>
      <c r="BM174" s="2">
        <v>0</v>
      </c>
      <c r="BN174" s="2">
        <v>0</v>
      </c>
      <c r="BO174" s="2" t="s">
        <v>3</v>
      </c>
      <c r="BP174" s="2">
        <v>0</v>
      </c>
      <c r="BQ174" s="2">
        <v>1</v>
      </c>
      <c r="BR174" s="2">
        <v>0</v>
      </c>
      <c r="BS174" s="2">
        <v>1</v>
      </c>
      <c r="BT174" s="2">
        <v>1</v>
      </c>
      <c r="BU174" s="2">
        <v>1</v>
      </c>
      <c r="BV174" s="2">
        <v>1</v>
      </c>
      <c r="BW174" s="2">
        <v>1</v>
      </c>
      <c r="BX174" s="2">
        <v>1</v>
      </c>
      <c r="BY174" s="2" t="s">
        <v>3</v>
      </c>
      <c r="BZ174" s="2">
        <v>70</v>
      </c>
      <c r="CA174" s="2">
        <v>10</v>
      </c>
      <c r="CB174" s="2"/>
      <c r="CC174" s="2"/>
      <c r="CD174" s="2"/>
      <c r="CE174" s="2">
        <v>0</v>
      </c>
      <c r="CF174" s="2">
        <v>0</v>
      </c>
      <c r="CG174" s="2">
        <v>0</v>
      </c>
      <c r="CH174" s="2"/>
      <c r="CI174" s="2"/>
      <c r="CJ174" s="2"/>
      <c r="CK174" s="2"/>
      <c r="CL174" s="2"/>
      <c r="CM174" s="2">
        <v>0</v>
      </c>
      <c r="CN174" s="2" t="s">
        <v>3</v>
      </c>
      <c r="CO174" s="2">
        <v>0</v>
      </c>
      <c r="CP174" s="2">
        <f t="shared" si="133"/>
        <v>77898.73</v>
      </c>
      <c r="CQ174" s="2">
        <f t="shared" si="134"/>
        <v>65154.45</v>
      </c>
      <c r="CR174" s="2">
        <f t="shared" si="159"/>
        <v>8265.0300000000007</v>
      </c>
      <c r="CS174" s="2">
        <f t="shared" si="136"/>
        <v>3342.74</v>
      </c>
      <c r="CT174" s="2">
        <f t="shared" si="137"/>
        <v>2951.82</v>
      </c>
      <c r="CU174" s="2">
        <f t="shared" si="138"/>
        <v>0</v>
      </c>
      <c r="CV174" s="2">
        <f t="shared" si="139"/>
        <v>16.559999999999999</v>
      </c>
      <c r="CW174" s="2">
        <f t="shared" si="140"/>
        <v>0</v>
      </c>
      <c r="CX174" s="2">
        <f t="shared" si="141"/>
        <v>0</v>
      </c>
      <c r="CY174" s="2">
        <f t="shared" si="142"/>
        <v>2107.6020000000003</v>
      </c>
      <c r="CZ174" s="2">
        <f t="shared" si="143"/>
        <v>301.08600000000001</v>
      </c>
      <c r="DA174" s="2"/>
      <c r="DB174" s="2"/>
      <c r="DC174" s="2" t="s">
        <v>3</v>
      </c>
      <c r="DD174" s="2" t="s">
        <v>3</v>
      </c>
      <c r="DE174" s="2" t="s">
        <v>3</v>
      </c>
      <c r="DF174" s="2" t="s">
        <v>3</v>
      </c>
      <c r="DG174" s="2" t="s">
        <v>3</v>
      </c>
      <c r="DH174" s="2" t="s">
        <v>3</v>
      </c>
      <c r="DI174" s="2" t="s">
        <v>3</v>
      </c>
      <c r="DJ174" s="2" t="s">
        <v>3</v>
      </c>
      <c r="DK174" s="2" t="s">
        <v>3</v>
      </c>
      <c r="DL174" s="2" t="s">
        <v>3</v>
      </c>
      <c r="DM174" s="2" t="s">
        <v>3</v>
      </c>
      <c r="DN174" s="2">
        <v>0</v>
      </c>
      <c r="DO174" s="2">
        <v>0</v>
      </c>
      <c r="DP174" s="2">
        <v>1</v>
      </c>
      <c r="DQ174" s="2">
        <v>1</v>
      </c>
      <c r="DR174" s="2"/>
      <c r="DS174" s="2"/>
      <c r="DT174" s="2"/>
      <c r="DU174" s="2">
        <v>1007</v>
      </c>
      <c r="DV174" s="2" t="s">
        <v>20</v>
      </c>
      <c r="DW174" s="2" t="s">
        <v>20</v>
      </c>
      <c r="DX174" s="2">
        <v>100</v>
      </c>
      <c r="DY174" s="2"/>
      <c r="DZ174" s="2"/>
      <c r="EA174" s="2"/>
      <c r="EB174" s="2"/>
      <c r="EC174" s="2"/>
      <c r="ED174" s="2"/>
      <c r="EE174" s="2">
        <v>37523834</v>
      </c>
      <c r="EF174" s="2">
        <v>1</v>
      </c>
      <c r="EG174" s="2" t="s">
        <v>22</v>
      </c>
      <c r="EH174" s="2">
        <v>0</v>
      </c>
      <c r="EI174" s="2" t="s">
        <v>3</v>
      </c>
      <c r="EJ174" s="2">
        <v>4</v>
      </c>
      <c r="EK174" s="2">
        <v>0</v>
      </c>
      <c r="EL174" s="2" t="s">
        <v>23</v>
      </c>
      <c r="EM174" s="2" t="s">
        <v>24</v>
      </c>
      <c r="EN174" s="2"/>
      <c r="EO174" s="2" t="s">
        <v>3</v>
      </c>
      <c r="EP174" s="2"/>
      <c r="EQ174" s="2">
        <v>0</v>
      </c>
      <c r="ER174" s="2">
        <v>76371.3</v>
      </c>
      <c r="ES174" s="2">
        <v>65154.45</v>
      </c>
      <c r="ET174" s="2">
        <v>8265.0300000000007</v>
      </c>
      <c r="EU174" s="2">
        <v>3342.74</v>
      </c>
      <c r="EV174" s="2">
        <v>2951.82</v>
      </c>
      <c r="EW174" s="2">
        <v>16.559999999999999</v>
      </c>
      <c r="EX174" s="2">
        <v>0</v>
      </c>
      <c r="EY174" s="2">
        <v>0</v>
      </c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>
        <v>0</v>
      </c>
      <c r="FR174" s="2">
        <f t="shared" si="144"/>
        <v>0</v>
      </c>
      <c r="FS174" s="2">
        <v>0</v>
      </c>
      <c r="FT174" s="2"/>
      <c r="FU174" s="2"/>
      <c r="FV174" s="2"/>
      <c r="FW174" s="2"/>
      <c r="FX174" s="2">
        <v>70</v>
      </c>
      <c r="FY174" s="2">
        <v>10</v>
      </c>
      <c r="FZ174" s="2"/>
      <c r="GA174" s="2" t="s">
        <v>3</v>
      </c>
      <c r="GB174" s="2"/>
      <c r="GC174" s="2"/>
      <c r="GD174" s="2">
        <v>0</v>
      </c>
      <c r="GE174" s="2"/>
      <c r="GF174" s="2">
        <v>-2044529547</v>
      </c>
      <c r="GG174" s="2">
        <v>2</v>
      </c>
      <c r="GH174" s="2">
        <v>1</v>
      </c>
      <c r="GI174" s="2">
        <v>-2</v>
      </c>
      <c r="GJ174" s="2">
        <v>0</v>
      </c>
      <c r="GK174" s="2">
        <f>ROUND(R174*(R12)/100,2)</f>
        <v>3682.36</v>
      </c>
      <c r="GL174" s="2">
        <f t="shared" si="145"/>
        <v>0</v>
      </c>
      <c r="GM174" s="2">
        <f t="shared" si="160"/>
        <v>83989.78</v>
      </c>
      <c r="GN174" s="2">
        <f t="shared" si="161"/>
        <v>0</v>
      </c>
      <c r="GO174" s="2">
        <f t="shared" si="162"/>
        <v>0</v>
      </c>
      <c r="GP174" s="2">
        <f t="shared" si="163"/>
        <v>83989.78</v>
      </c>
      <c r="GQ174" s="2"/>
      <c r="GR174" s="2">
        <v>0</v>
      </c>
      <c r="GS174" s="2">
        <v>3</v>
      </c>
      <c r="GT174" s="2">
        <v>0</v>
      </c>
      <c r="GU174" s="2" t="s">
        <v>3</v>
      </c>
      <c r="GV174" s="2">
        <f t="shared" si="164"/>
        <v>0</v>
      </c>
      <c r="GW174" s="2">
        <v>1</v>
      </c>
      <c r="GX174" s="2">
        <f t="shared" si="151"/>
        <v>0</v>
      </c>
      <c r="GY174" s="2"/>
      <c r="GZ174" s="2"/>
      <c r="HA174" s="2">
        <v>0</v>
      </c>
      <c r="HB174" s="2">
        <v>0</v>
      </c>
      <c r="HC174" s="2">
        <f t="shared" si="152"/>
        <v>0</v>
      </c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>
        <v>0</v>
      </c>
      <c r="IL174" s="2"/>
      <c r="IM174" s="2"/>
      <c r="IN174" s="2"/>
      <c r="IO174" s="2"/>
      <c r="IP174" s="2"/>
      <c r="IQ174" s="2"/>
      <c r="IR174" s="2"/>
      <c r="IS174" s="2"/>
      <c r="IT174" s="2"/>
      <c r="IU174" s="2"/>
    </row>
    <row r="175" spans="1:255" x14ac:dyDescent="0.2">
      <c r="A175">
        <v>17</v>
      </c>
      <c r="B175">
        <v>1</v>
      </c>
      <c r="C175">
        <f>ROW(SmtRes!A96)</f>
        <v>96</v>
      </c>
      <c r="D175">
        <f>ROW(EtalonRes!A94)</f>
        <v>94</v>
      </c>
      <c r="E175" t="s">
        <v>142</v>
      </c>
      <c r="F175" t="s">
        <v>50</v>
      </c>
      <c r="G175" t="s">
        <v>51</v>
      </c>
      <c r="H175" t="s">
        <v>20</v>
      </c>
      <c r="I175">
        <f>ROUND(1020*0.1/100,9)</f>
        <v>1.02</v>
      </c>
      <c r="J175">
        <v>0</v>
      </c>
      <c r="O175">
        <f t="shared" si="115"/>
        <v>77898.73</v>
      </c>
      <c r="P175">
        <f t="shared" si="116"/>
        <v>66457.539999999994</v>
      </c>
      <c r="Q175">
        <f t="shared" si="117"/>
        <v>8430.33</v>
      </c>
      <c r="R175">
        <f t="shared" si="118"/>
        <v>3409.59</v>
      </c>
      <c r="S175">
        <f t="shared" si="119"/>
        <v>3010.86</v>
      </c>
      <c r="T175">
        <f t="shared" si="120"/>
        <v>0</v>
      </c>
      <c r="U175">
        <f t="shared" si="121"/>
        <v>16.891199999999998</v>
      </c>
      <c r="V175">
        <f t="shared" si="122"/>
        <v>0</v>
      </c>
      <c r="W175">
        <f t="shared" si="123"/>
        <v>0</v>
      </c>
      <c r="X175">
        <f t="shared" si="124"/>
        <v>2107.6</v>
      </c>
      <c r="Y175">
        <f t="shared" si="125"/>
        <v>301.08999999999997</v>
      </c>
      <c r="AA175">
        <v>37920513</v>
      </c>
      <c r="AB175">
        <f t="shared" si="126"/>
        <v>76371.3</v>
      </c>
      <c r="AC175">
        <f t="shared" si="153"/>
        <v>65154.45</v>
      </c>
      <c r="AD175">
        <f t="shared" si="154"/>
        <v>8265.0300000000007</v>
      </c>
      <c r="AE175">
        <f t="shared" si="155"/>
        <v>3342.74</v>
      </c>
      <c r="AF175">
        <f t="shared" si="156"/>
        <v>2951.82</v>
      </c>
      <c r="AG175">
        <f t="shared" si="130"/>
        <v>0</v>
      </c>
      <c r="AH175">
        <f t="shared" si="157"/>
        <v>16.559999999999999</v>
      </c>
      <c r="AI175">
        <f t="shared" si="158"/>
        <v>0</v>
      </c>
      <c r="AJ175">
        <f t="shared" si="132"/>
        <v>0</v>
      </c>
      <c r="AK175">
        <v>76371.3</v>
      </c>
      <c r="AL175">
        <v>65154.45</v>
      </c>
      <c r="AM175">
        <v>8265.0300000000007</v>
      </c>
      <c r="AN175">
        <v>3342.74</v>
      </c>
      <c r="AO175">
        <v>2951.82</v>
      </c>
      <c r="AP175">
        <v>0</v>
      </c>
      <c r="AQ175">
        <v>16.559999999999999</v>
      </c>
      <c r="AR175">
        <v>0</v>
      </c>
      <c r="AS175">
        <v>0</v>
      </c>
      <c r="AT175">
        <v>70</v>
      </c>
      <c r="AU175">
        <v>10</v>
      </c>
      <c r="AV175">
        <v>1</v>
      </c>
      <c r="AW175">
        <v>1</v>
      </c>
      <c r="AZ175">
        <v>1</v>
      </c>
      <c r="BA175">
        <v>1</v>
      </c>
      <c r="BB175">
        <v>1</v>
      </c>
      <c r="BC175">
        <v>1</v>
      </c>
      <c r="BD175" t="s">
        <v>3</v>
      </c>
      <c r="BE175" t="s">
        <v>3</v>
      </c>
      <c r="BF175" t="s">
        <v>3</v>
      </c>
      <c r="BG175" t="s">
        <v>3</v>
      </c>
      <c r="BH175">
        <v>0</v>
      </c>
      <c r="BI175">
        <v>4</v>
      </c>
      <c r="BJ175" t="s">
        <v>52</v>
      </c>
      <c r="BM175">
        <v>0</v>
      </c>
      <c r="BN175">
        <v>0</v>
      </c>
      <c r="BO175" t="s">
        <v>3</v>
      </c>
      <c r="BP175">
        <v>0</v>
      </c>
      <c r="BQ175">
        <v>1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 t="s">
        <v>3</v>
      </c>
      <c r="BZ175">
        <v>70</v>
      </c>
      <c r="CA175">
        <v>10</v>
      </c>
      <c r="CE175">
        <v>0</v>
      </c>
      <c r="CF175">
        <v>0</v>
      </c>
      <c r="CG175">
        <v>0</v>
      </c>
      <c r="CM175">
        <v>0</v>
      </c>
      <c r="CN175" t="s">
        <v>3</v>
      </c>
      <c r="CO175">
        <v>0</v>
      </c>
      <c r="CP175">
        <f t="shared" si="133"/>
        <v>77898.73</v>
      </c>
      <c r="CQ175">
        <f t="shared" si="134"/>
        <v>65154.45</v>
      </c>
      <c r="CR175">
        <f t="shared" si="159"/>
        <v>8265.0300000000007</v>
      </c>
      <c r="CS175">
        <f t="shared" si="136"/>
        <v>3342.74</v>
      </c>
      <c r="CT175">
        <f t="shared" si="137"/>
        <v>2951.82</v>
      </c>
      <c r="CU175">
        <f t="shared" si="138"/>
        <v>0</v>
      </c>
      <c r="CV175">
        <f t="shared" si="139"/>
        <v>16.559999999999999</v>
      </c>
      <c r="CW175">
        <f t="shared" si="140"/>
        <v>0</v>
      </c>
      <c r="CX175">
        <f t="shared" si="141"/>
        <v>0</v>
      </c>
      <c r="CY175">
        <f t="shared" si="142"/>
        <v>2107.6020000000003</v>
      </c>
      <c r="CZ175">
        <f t="shared" si="143"/>
        <v>301.08600000000001</v>
      </c>
      <c r="DC175" t="s">
        <v>3</v>
      </c>
      <c r="DD175" t="s">
        <v>3</v>
      </c>
      <c r="DE175" t="s">
        <v>3</v>
      </c>
      <c r="DF175" t="s">
        <v>3</v>
      </c>
      <c r="DG175" t="s">
        <v>3</v>
      </c>
      <c r="DH175" t="s">
        <v>3</v>
      </c>
      <c r="DI175" t="s">
        <v>3</v>
      </c>
      <c r="DJ175" t="s">
        <v>3</v>
      </c>
      <c r="DK175" t="s">
        <v>3</v>
      </c>
      <c r="DL175" t="s">
        <v>3</v>
      </c>
      <c r="DM175" t="s">
        <v>3</v>
      </c>
      <c r="DN175">
        <v>0</v>
      </c>
      <c r="DO175">
        <v>0</v>
      </c>
      <c r="DP175">
        <v>1</v>
      </c>
      <c r="DQ175">
        <v>1</v>
      </c>
      <c r="DU175">
        <v>1007</v>
      </c>
      <c r="DV175" t="s">
        <v>20</v>
      </c>
      <c r="DW175" t="s">
        <v>20</v>
      </c>
      <c r="DX175">
        <v>100</v>
      </c>
      <c r="EE175">
        <v>37523834</v>
      </c>
      <c r="EF175">
        <v>1</v>
      </c>
      <c r="EG175" t="s">
        <v>22</v>
      </c>
      <c r="EH175">
        <v>0</v>
      </c>
      <c r="EI175" t="s">
        <v>3</v>
      </c>
      <c r="EJ175">
        <v>4</v>
      </c>
      <c r="EK175">
        <v>0</v>
      </c>
      <c r="EL175" t="s">
        <v>23</v>
      </c>
      <c r="EM175" t="s">
        <v>24</v>
      </c>
      <c r="EO175" t="s">
        <v>3</v>
      </c>
      <c r="EQ175">
        <v>0</v>
      </c>
      <c r="ER175">
        <v>76371.3</v>
      </c>
      <c r="ES175">
        <v>65154.45</v>
      </c>
      <c r="ET175">
        <v>8265.0300000000007</v>
      </c>
      <c r="EU175">
        <v>3342.74</v>
      </c>
      <c r="EV175">
        <v>2951.82</v>
      </c>
      <c r="EW175">
        <v>16.559999999999999</v>
      </c>
      <c r="EX175">
        <v>0</v>
      </c>
      <c r="EY175">
        <v>0</v>
      </c>
      <c r="FQ175">
        <v>0</v>
      </c>
      <c r="FR175">
        <f t="shared" si="144"/>
        <v>0</v>
      </c>
      <c r="FS175">
        <v>0</v>
      </c>
      <c r="FX175">
        <v>70</v>
      </c>
      <c r="FY175">
        <v>10</v>
      </c>
      <c r="GA175" t="s">
        <v>3</v>
      </c>
      <c r="GD175">
        <v>0</v>
      </c>
      <c r="GF175">
        <v>-2044529547</v>
      </c>
      <c r="GG175">
        <v>2</v>
      </c>
      <c r="GH175">
        <v>1</v>
      </c>
      <c r="GI175">
        <v>-2</v>
      </c>
      <c r="GJ175">
        <v>0</v>
      </c>
      <c r="GK175">
        <f>ROUND(R175*(S12)/100,2)</f>
        <v>3682.36</v>
      </c>
      <c r="GL175">
        <f t="shared" si="145"/>
        <v>0</v>
      </c>
      <c r="GM175">
        <f t="shared" si="160"/>
        <v>83989.78</v>
      </c>
      <c r="GN175">
        <f t="shared" si="161"/>
        <v>0</v>
      </c>
      <c r="GO175">
        <f t="shared" si="162"/>
        <v>0</v>
      </c>
      <c r="GP175">
        <f t="shared" si="163"/>
        <v>83989.78</v>
      </c>
      <c r="GR175">
        <v>0</v>
      </c>
      <c r="GS175">
        <v>3</v>
      </c>
      <c r="GT175">
        <v>0</v>
      </c>
      <c r="GU175" t="s">
        <v>3</v>
      </c>
      <c r="GV175">
        <f t="shared" si="164"/>
        <v>0</v>
      </c>
      <c r="GW175">
        <v>1</v>
      </c>
      <c r="GX175">
        <f t="shared" si="151"/>
        <v>0</v>
      </c>
      <c r="HA175">
        <v>0</v>
      </c>
      <c r="HB175">
        <v>0</v>
      </c>
      <c r="HC175">
        <f t="shared" si="152"/>
        <v>0</v>
      </c>
      <c r="IK175">
        <v>0</v>
      </c>
    </row>
    <row r="176" spans="1:255" x14ac:dyDescent="0.2">
      <c r="A176" s="2">
        <v>17</v>
      </c>
      <c r="B176" s="2">
        <v>1</v>
      </c>
      <c r="C176" s="2">
        <f>ROW(SmtRes!A105)</f>
        <v>105</v>
      </c>
      <c r="D176" s="2">
        <f>ROW(EtalonRes!A103)</f>
        <v>103</v>
      </c>
      <c r="E176" s="2" t="s">
        <v>143</v>
      </c>
      <c r="F176" s="2" t="s">
        <v>54</v>
      </c>
      <c r="G176" s="2" t="s">
        <v>55</v>
      </c>
      <c r="H176" s="2" t="s">
        <v>20</v>
      </c>
      <c r="I176" s="2">
        <f>ROUND(1020*0.1/100,9)</f>
        <v>1.02</v>
      </c>
      <c r="J176" s="2">
        <v>0</v>
      </c>
      <c r="K176" s="2"/>
      <c r="L176" s="2"/>
      <c r="M176" s="2"/>
      <c r="N176" s="2"/>
      <c r="O176" s="2">
        <f t="shared" si="115"/>
        <v>289279.40000000002</v>
      </c>
      <c r="P176" s="2">
        <f t="shared" si="116"/>
        <v>232382.65</v>
      </c>
      <c r="Q176" s="2">
        <f t="shared" si="117"/>
        <v>52380.47</v>
      </c>
      <c r="R176" s="2">
        <f t="shared" si="118"/>
        <v>20593.189999999999</v>
      </c>
      <c r="S176" s="2">
        <f t="shared" si="119"/>
        <v>4516.28</v>
      </c>
      <c r="T176" s="2">
        <f t="shared" si="120"/>
        <v>0</v>
      </c>
      <c r="U176" s="2">
        <f t="shared" si="121"/>
        <v>25.3368</v>
      </c>
      <c r="V176" s="2">
        <f t="shared" si="122"/>
        <v>0</v>
      </c>
      <c r="W176" s="2">
        <f t="shared" si="123"/>
        <v>0</v>
      </c>
      <c r="X176" s="2">
        <f t="shared" si="124"/>
        <v>3161.4</v>
      </c>
      <c r="Y176" s="2">
        <f t="shared" si="125"/>
        <v>451.63</v>
      </c>
      <c r="Z176" s="2"/>
      <c r="AA176" s="2">
        <v>37920512</v>
      </c>
      <c r="AB176" s="2">
        <f t="shared" si="126"/>
        <v>283607.26</v>
      </c>
      <c r="AC176" s="2">
        <f t="shared" si="153"/>
        <v>227826.13</v>
      </c>
      <c r="AD176" s="2">
        <f t="shared" si="154"/>
        <v>51353.4</v>
      </c>
      <c r="AE176" s="2">
        <f t="shared" si="155"/>
        <v>20189.400000000001</v>
      </c>
      <c r="AF176" s="2">
        <f t="shared" si="156"/>
        <v>4427.7299999999996</v>
      </c>
      <c r="AG176" s="2">
        <f t="shared" si="130"/>
        <v>0</v>
      </c>
      <c r="AH176" s="2">
        <f t="shared" si="157"/>
        <v>24.84</v>
      </c>
      <c r="AI176" s="2">
        <f t="shared" si="158"/>
        <v>0</v>
      </c>
      <c r="AJ176" s="2">
        <f t="shared" si="132"/>
        <v>0</v>
      </c>
      <c r="AK176" s="2">
        <v>283607.26</v>
      </c>
      <c r="AL176" s="2">
        <v>227826.13</v>
      </c>
      <c r="AM176" s="2">
        <v>51353.4</v>
      </c>
      <c r="AN176" s="2">
        <v>20189.400000000001</v>
      </c>
      <c r="AO176" s="2">
        <v>4427.7299999999996</v>
      </c>
      <c r="AP176" s="2">
        <v>0</v>
      </c>
      <c r="AQ176" s="2">
        <v>24.84</v>
      </c>
      <c r="AR176" s="2">
        <v>0</v>
      </c>
      <c r="AS176" s="2">
        <v>0</v>
      </c>
      <c r="AT176" s="2">
        <v>70</v>
      </c>
      <c r="AU176" s="2">
        <v>10</v>
      </c>
      <c r="AV176" s="2">
        <v>1</v>
      </c>
      <c r="AW176" s="2">
        <v>1</v>
      </c>
      <c r="AX176" s="2"/>
      <c r="AY176" s="2"/>
      <c r="AZ176" s="2">
        <v>1</v>
      </c>
      <c r="BA176" s="2">
        <v>1</v>
      </c>
      <c r="BB176" s="2">
        <v>1</v>
      </c>
      <c r="BC176" s="2">
        <v>1</v>
      </c>
      <c r="BD176" s="2" t="s">
        <v>3</v>
      </c>
      <c r="BE176" s="2" t="s">
        <v>3</v>
      </c>
      <c r="BF176" s="2" t="s">
        <v>3</v>
      </c>
      <c r="BG176" s="2" t="s">
        <v>3</v>
      </c>
      <c r="BH176" s="2">
        <v>0</v>
      </c>
      <c r="BI176" s="2">
        <v>4</v>
      </c>
      <c r="BJ176" s="2" t="s">
        <v>56</v>
      </c>
      <c r="BK176" s="2"/>
      <c r="BL176" s="2"/>
      <c r="BM176" s="2">
        <v>0</v>
      </c>
      <c r="BN176" s="2">
        <v>0</v>
      </c>
      <c r="BO176" s="2" t="s">
        <v>3</v>
      </c>
      <c r="BP176" s="2">
        <v>0</v>
      </c>
      <c r="BQ176" s="2">
        <v>1</v>
      </c>
      <c r="BR176" s="2">
        <v>0</v>
      </c>
      <c r="BS176" s="2">
        <v>1</v>
      </c>
      <c r="BT176" s="2">
        <v>1</v>
      </c>
      <c r="BU176" s="2">
        <v>1</v>
      </c>
      <c r="BV176" s="2">
        <v>1</v>
      </c>
      <c r="BW176" s="2">
        <v>1</v>
      </c>
      <c r="BX176" s="2">
        <v>1</v>
      </c>
      <c r="BY176" s="2" t="s">
        <v>3</v>
      </c>
      <c r="BZ176" s="2">
        <v>70</v>
      </c>
      <c r="CA176" s="2">
        <v>10</v>
      </c>
      <c r="CB176" s="2"/>
      <c r="CC176" s="2"/>
      <c r="CD176" s="2"/>
      <c r="CE176" s="2">
        <v>0</v>
      </c>
      <c r="CF176" s="2">
        <v>0</v>
      </c>
      <c r="CG176" s="2">
        <v>0</v>
      </c>
      <c r="CH176" s="2"/>
      <c r="CI176" s="2"/>
      <c r="CJ176" s="2"/>
      <c r="CK176" s="2"/>
      <c r="CL176" s="2"/>
      <c r="CM176" s="2">
        <v>0</v>
      </c>
      <c r="CN176" s="2" t="s">
        <v>3</v>
      </c>
      <c r="CO176" s="2">
        <v>0</v>
      </c>
      <c r="CP176" s="2">
        <f t="shared" si="133"/>
        <v>289279.40000000002</v>
      </c>
      <c r="CQ176" s="2">
        <f t="shared" si="134"/>
        <v>227826.13</v>
      </c>
      <c r="CR176" s="2">
        <f t="shared" si="159"/>
        <v>51353.4</v>
      </c>
      <c r="CS176" s="2">
        <f t="shared" si="136"/>
        <v>20189.400000000001</v>
      </c>
      <c r="CT176" s="2">
        <f t="shared" si="137"/>
        <v>4427.7299999999996</v>
      </c>
      <c r="CU176" s="2">
        <f t="shared" si="138"/>
        <v>0</v>
      </c>
      <c r="CV176" s="2">
        <f t="shared" si="139"/>
        <v>24.84</v>
      </c>
      <c r="CW176" s="2">
        <f t="shared" si="140"/>
        <v>0</v>
      </c>
      <c r="CX176" s="2">
        <f t="shared" si="141"/>
        <v>0</v>
      </c>
      <c r="CY176" s="2">
        <f t="shared" si="142"/>
        <v>3161.3959999999997</v>
      </c>
      <c r="CZ176" s="2">
        <f t="shared" si="143"/>
        <v>451.62799999999993</v>
      </c>
      <c r="DA176" s="2"/>
      <c r="DB176" s="2"/>
      <c r="DC176" s="2" t="s">
        <v>3</v>
      </c>
      <c r="DD176" s="2" t="s">
        <v>3</v>
      </c>
      <c r="DE176" s="2" t="s">
        <v>3</v>
      </c>
      <c r="DF176" s="2" t="s">
        <v>3</v>
      </c>
      <c r="DG176" s="2" t="s">
        <v>3</v>
      </c>
      <c r="DH176" s="2" t="s">
        <v>3</v>
      </c>
      <c r="DI176" s="2" t="s">
        <v>3</v>
      </c>
      <c r="DJ176" s="2" t="s">
        <v>3</v>
      </c>
      <c r="DK176" s="2" t="s">
        <v>3</v>
      </c>
      <c r="DL176" s="2" t="s">
        <v>3</v>
      </c>
      <c r="DM176" s="2" t="s">
        <v>3</v>
      </c>
      <c r="DN176" s="2">
        <v>0</v>
      </c>
      <c r="DO176" s="2">
        <v>0</v>
      </c>
      <c r="DP176" s="2">
        <v>1</v>
      </c>
      <c r="DQ176" s="2">
        <v>1</v>
      </c>
      <c r="DR176" s="2"/>
      <c r="DS176" s="2"/>
      <c r="DT176" s="2"/>
      <c r="DU176" s="2">
        <v>1007</v>
      </c>
      <c r="DV176" s="2" t="s">
        <v>20</v>
      </c>
      <c r="DW176" s="2" t="s">
        <v>20</v>
      </c>
      <c r="DX176" s="2">
        <v>100</v>
      </c>
      <c r="DY176" s="2"/>
      <c r="DZ176" s="2"/>
      <c r="EA176" s="2"/>
      <c r="EB176" s="2"/>
      <c r="EC176" s="2"/>
      <c r="ED176" s="2"/>
      <c r="EE176" s="2">
        <v>37523834</v>
      </c>
      <c r="EF176" s="2">
        <v>1</v>
      </c>
      <c r="EG176" s="2" t="s">
        <v>22</v>
      </c>
      <c r="EH176" s="2">
        <v>0</v>
      </c>
      <c r="EI176" s="2" t="s">
        <v>3</v>
      </c>
      <c r="EJ176" s="2">
        <v>4</v>
      </c>
      <c r="EK176" s="2">
        <v>0</v>
      </c>
      <c r="EL176" s="2" t="s">
        <v>23</v>
      </c>
      <c r="EM176" s="2" t="s">
        <v>24</v>
      </c>
      <c r="EN176" s="2"/>
      <c r="EO176" s="2" t="s">
        <v>3</v>
      </c>
      <c r="EP176" s="2"/>
      <c r="EQ176" s="2">
        <v>0</v>
      </c>
      <c r="ER176" s="2">
        <v>283607.26</v>
      </c>
      <c r="ES176" s="2">
        <v>227826.13</v>
      </c>
      <c r="ET176" s="2">
        <v>51353.4</v>
      </c>
      <c r="EU176" s="2">
        <v>20189.400000000001</v>
      </c>
      <c r="EV176" s="2">
        <v>4427.7299999999996</v>
      </c>
      <c r="EW176" s="2">
        <v>24.84</v>
      </c>
      <c r="EX176" s="2">
        <v>0</v>
      </c>
      <c r="EY176" s="2">
        <v>0</v>
      </c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>
        <v>0</v>
      </c>
      <c r="FR176" s="2">
        <f t="shared" si="144"/>
        <v>0</v>
      </c>
      <c r="FS176" s="2">
        <v>0</v>
      </c>
      <c r="FT176" s="2"/>
      <c r="FU176" s="2"/>
      <c r="FV176" s="2"/>
      <c r="FW176" s="2"/>
      <c r="FX176" s="2">
        <v>70</v>
      </c>
      <c r="FY176" s="2">
        <v>10</v>
      </c>
      <c r="FZ176" s="2"/>
      <c r="GA176" s="2" t="s">
        <v>3</v>
      </c>
      <c r="GB176" s="2"/>
      <c r="GC176" s="2"/>
      <c r="GD176" s="2">
        <v>0</v>
      </c>
      <c r="GE176" s="2"/>
      <c r="GF176" s="2">
        <v>1059402930</v>
      </c>
      <c r="GG176" s="2">
        <v>2</v>
      </c>
      <c r="GH176" s="2">
        <v>1</v>
      </c>
      <c r="GI176" s="2">
        <v>-2</v>
      </c>
      <c r="GJ176" s="2">
        <v>0</v>
      </c>
      <c r="GK176" s="2">
        <f>ROUND(R176*(R12)/100,2)</f>
        <v>22240.65</v>
      </c>
      <c r="GL176" s="2">
        <f t="shared" si="145"/>
        <v>0</v>
      </c>
      <c r="GM176" s="2">
        <f t="shared" si="160"/>
        <v>315133.08</v>
      </c>
      <c r="GN176" s="2">
        <f t="shared" si="161"/>
        <v>0</v>
      </c>
      <c r="GO176" s="2">
        <f t="shared" si="162"/>
        <v>0</v>
      </c>
      <c r="GP176" s="2">
        <f t="shared" si="163"/>
        <v>315133.08</v>
      </c>
      <c r="GQ176" s="2"/>
      <c r="GR176" s="2">
        <v>0</v>
      </c>
      <c r="GS176" s="2">
        <v>3</v>
      </c>
      <c r="GT176" s="2">
        <v>0</v>
      </c>
      <c r="GU176" s="2" t="s">
        <v>3</v>
      </c>
      <c r="GV176" s="2">
        <f t="shared" si="164"/>
        <v>0</v>
      </c>
      <c r="GW176" s="2">
        <v>1</v>
      </c>
      <c r="GX176" s="2">
        <f t="shared" si="151"/>
        <v>0</v>
      </c>
      <c r="GY176" s="2"/>
      <c r="GZ176" s="2"/>
      <c r="HA176" s="2">
        <v>0</v>
      </c>
      <c r="HB176" s="2">
        <v>0</v>
      </c>
      <c r="HC176" s="2">
        <f t="shared" si="152"/>
        <v>0</v>
      </c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>
        <v>0</v>
      </c>
      <c r="IL176" s="2"/>
      <c r="IM176" s="2"/>
      <c r="IN176" s="2"/>
      <c r="IO176" s="2"/>
      <c r="IP176" s="2"/>
      <c r="IQ176" s="2"/>
      <c r="IR176" s="2"/>
      <c r="IS176" s="2"/>
      <c r="IT176" s="2"/>
      <c r="IU176" s="2"/>
    </row>
    <row r="177" spans="1:255" x14ac:dyDescent="0.2">
      <c r="A177">
        <v>17</v>
      </c>
      <c r="B177">
        <v>1</v>
      </c>
      <c r="C177">
        <f>ROW(SmtRes!A114)</f>
        <v>114</v>
      </c>
      <c r="D177">
        <f>ROW(EtalonRes!A112)</f>
        <v>112</v>
      </c>
      <c r="E177" t="s">
        <v>143</v>
      </c>
      <c r="F177" t="s">
        <v>54</v>
      </c>
      <c r="G177" t="s">
        <v>55</v>
      </c>
      <c r="H177" t="s">
        <v>20</v>
      </c>
      <c r="I177">
        <f>ROUND(1020*0.1/100,9)</f>
        <v>1.02</v>
      </c>
      <c r="J177">
        <v>0</v>
      </c>
      <c r="O177">
        <f t="shared" si="115"/>
        <v>289279.40000000002</v>
      </c>
      <c r="P177">
        <f t="shared" si="116"/>
        <v>232382.65</v>
      </c>
      <c r="Q177">
        <f t="shared" si="117"/>
        <v>52380.47</v>
      </c>
      <c r="R177">
        <f t="shared" si="118"/>
        <v>20593.189999999999</v>
      </c>
      <c r="S177">
        <f t="shared" si="119"/>
        <v>4516.28</v>
      </c>
      <c r="T177">
        <f t="shared" si="120"/>
        <v>0</v>
      </c>
      <c r="U177">
        <f t="shared" si="121"/>
        <v>25.3368</v>
      </c>
      <c r="V177">
        <f t="shared" si="122"/>
        <v>0</v>
      </c>
      <c r="W177">
        <f t="shared" si="123"/>
        <v>0</v>
      </c>
      <c r="X177">
        <f t="shared" si="124"/>
        <v>3161.4</v>
      </c>
      <c r="Y177">
        <f t="shared" si="125"/>
        <v>451.63</v>
      </c>
      <c r="AA177">
        <v>37920513</v>
      </c>
      <c r="AB177">
        <f t="shared" si="126"/>
        <v>283607.26</v>
      </c>
      <c r="AC177">
        <f t="shared" si="153"/>
        <v>227826.13</v>
      </c>
      <c r="AD177">
        <f t="shared" si="154"/>
        <v>51353.4</v>
      </c>
      <c r="AE177">
        <f t="shared" si="155"/>
        <v>20189.400000000001</v>
      </c>
      <c r="AF177">
        <f t="shared" si="156"/>
        <v>4427.7299999999996</v>
      </c>
      <c r="AG177">
        <f t="shared" si="130"/>
        <v>0</v>
      </c>
      <c r="AH177">
        <f t="shared" si="157"/>
        <v>24.84</v>
      </c>
      <c r="AI177">
        <f t="shared" si="158"/>
        <v>0</v>
      </c>
      <c r="AJ177">
        <f t="shared" si="132"/>
        <v>0</v>
      </c>
      <c r="AK177">
        <v>283607.26</v>
      </c>
      <c r="AL177">
        <v>227826.13</v>
      </c>
      <c r="AM177">
        <v>51353.4</v>
      </c>
      <c r="AN177">
        <v>20189.400000000001</v>
      </c>
      <c r="AO177">
        <v>4427.7299999999996</v>
      </c>
      <c r="AP177">
        <v>0</v>
      </c>
      <c r="AQ177">
        <v>24.84</v>
      </c>
      <c r="AR177">
        <v>0</v>
      </c>
      <c r="AS177">
        <v>0</v>
      </c>
      <c r="AT177">
        <v>70</v>
      </c>
      <c r="AU177">
        <v>10</v>
      </c>
      <c r="AV177">
        <v>1</v>
      </c>
      <c r="AW177">
        <v>1</v>
      </c>
      <c r="AZ177">
        <v>1</v>
      </c>
      <c r="BA177">
        <v>1</v>
      </c>
      <c r="BB177">
        <v>1</v>
      </c>
      <c r="BC177">
        <v>1</v>
      </c>
      <c r="BD177" t="s">
        <v>3</v>
      </c>
      <c r="BE177" t="s">
        <v>3</v>
      </c>
      <c r="BF177" t="s">
        <v>3</v>
      </c>
      <c r="BG177" t="s">
        <v>3</v>
      </c>
      <c r="BH177">
        <v>0</v>
      </c>
      <c r="BI177">
        <v>4</v>
      </c>
      <c r="BJ177" t="s">
        <v>56</v>
      </c>
      <c r="BM177">
        <v>0</v>
      </c>
      <c r="BN177">
        <v>0</v>
      </c>
      <c r="BO177" t="s">
        <v>3</v>
      </c>
      <c r="BP177">
        <v>0</v>
      </c>
      <c r="BQ177">
        <v>1</v>
      </c>
      <c r="BR177">
        <v>0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 t="s">
        <v>3</v>
      </c>
      <c r="BZ177">
        <v>70</v>
      </c>
      <c r="CA177">
        <v>10</v>
      </c>
      <c r="CE177">
        <v>0</v>
      </c>
      <c r="CF177">
        <v>0</v>
      </c>
      <c r="CG177">
        <v>0</v>
      </c>
      <c r="CM177">
        <v>0</v>
      </c>
      <c r="CN177" t="s">
        <v>3</v>
      </c>
      <c r="CO177">
        <v>0</v>
      </c>
      <c r="CP177">
        <f t="shared" si="133"/>
        <v>289279.40000000002</v>
      </c>
      <c r="CQ177">
        <f t="shared" si="134"/>
        <v>227826.13</v>
      </c>
      <c r="CR177">
        <f t="shared" si="159"/>
        <v>51353.4</v>
      </c>
      <c r="CS177">
        <f t="shared" si="136"/>
        <v>20189.400000000001</v>
      </c>
      <c r="CT177">
        <f t="shared" si="137"/>
        <v>4427.7299999999996</v>
      </c>
      <c r="CU177">
        <f t="shared" si="138"/>
        <v>0</v>
      </c>
      <c r="CV177">
        <f t="shared" si="139"/>
        <v>24.84</v>
      </c>
      <c r="CW177">
        <f t="shared" si="140"/>
        <v>0</v>
      </c>
      <c r="CX177">
        <f t="shared" si="141"/>
        <v>0</v>
      </c>
      <c r="CY177">
        <f t="shared" si="142"/>
        <v>3161.3959999999997</v>
      </c>
      <c r="CZ177">
        <f t="shared" si="143"/>
        <v>451.62799999999993</v>
      </c>
      <c r="DC177" t="s">
        <v>3</v>
      </c>
      <c r="DD177" t="s">
        <v>3</v>
      </c>
      <c r="DE177" t="s">
        <v>3</v>
      </c>
      <c r="DF177" t="s">
        <v>3</v>
      </c>
      <c r="DG177" t="s">
        <v>3</v>
      </c>
      <c r="DH177" t="s">
        <v>3</v>
      </c>
      <c r="DI177" t="s">
        <v>3</v>
      </c>
      <c r="DJ177" t="s">
        <v>3</v>
      </c>
      <c r="DK177" t="s">
        <v>3</v>
      </c>
      <c r="DL177" t="s">
        <v>3</v>
      </c>
      <c r="DM177" t="s">
        <v>3</v>
      </c>
      <c r="DN177">
        <v>0</v>
      </c>
      <c r="DO177">
        <v>0</v>
      </c>
      <c r="DP177">
        <v>1</v>
      </c>
      <c r="DQ177">
        <v>1</v>
      </c>
      <c r="DU177">
        <v>1007</v>
      </c>
      <c r="DV177" t="s">
        <v>20</v>
      </c>
      <c r="DW177" t="s">
        <v>20</v>
      </c>
      <c r="DX177">
        <v>100</v>
      </c>
      <c r="EE177">
        <v>37523834</v>
      </c>
      <c r="EF177">
        <v>1</v>
      </c>
      <c r="EG177" t="s">
        <v>22</v>
      </c>
      <c r="EH177">
        <v>0</v>
      </c>
      <c r="EI177" t="s">
        <v>3</v>
      </c>
      <c r="EJ177">
        <v>4</v>
      </c>
      <c r="EK177">
        <v>0</v>
      </c>
      <c r="EL177" t="s">
        <v>23</v>
      </c>
      <c r="EM177" t="s">
        <v>24</v>
      </c>
      <c r="EO177" t="s">
        <v>3</v>
      </c>
      <c r="EQ177">
        <v>0</v>
      </c>
      <c r="ER177">
        <v>283607.26</v>
      </c>
      <c r="ES177">
        <v>227826.13</v>
      </c>
      <c r="ET177">
        <v>51353.4</v>
      </c>
      <c r="EU177">
        <v>20189.400000000001</v>
      </c>
      <c r="EV177">
        <v>4427.7299999999996</v>
      </c>
      <c r="EW177">
        <v>24.84</v>
      </c>
      <c r="EX177">
        <v>0</v>
      </c>
      <c r="EY177">
        <v>0</v>
      </c>
      <c r="FQ177">
        <v>0</v>
      </c>
      <c r="FR177">
        <f t="shared" si="144"/>
        <v>0</v>
      </c>
      <c r="FS177">
        <v>0</v>
      </c>
      <c r="FX177">
        <v>70</v>
      </c>
      <c r="FY177">
        <v>10</v>
      </c>
      <c r="GA177" t="s">
        <v>3</v>
      </c>
      <c r="GD177">
        <v>0</v>
      </c>
      <c r="GF177">
        <v>1059402930</v>
      </c>
      <c r="GG177">
        <v>2</v>
      </c>
      <c r="GH177">
        <v>1</v>
      </c>
      <c r="GI177">
        <v>-2</v>
      </c>
      <c r="GJ177">
        <v>0</v>
      </c>
      <c r="GK177">
        <f>ROUND(R177*(S12)/100,2)</f>
        <v>22240.65</v>
      </c>
      <c r="GL177">
        <f t="shared" si="145"/>
        <v>0</v>
      </c>
      <c r="GM177">
        <f t="shared" si="160"/>
        <v>315133.08</v>
      </c>
      <c r="GN177">
        <f t="shared" si="161"/>
        <v>0</v>
      </c>
      <c r="GO177">
        <f t="shared" si="162"/>
        <v>0</v>
      </c>
      <c r="GP177">
        <f t="shared" si="163"/>
        <v>315133.08</v>
      </c>
      <c r="GR177">
        <v>0</v>
      </c>
      <c r="GS177">
        <v>3</v>
      </c>
      <c r="GT177">
        <v>0</v>
      </c>
      <c r="GU177" t="s">
        <v>3</v>
      </c>
      <c r="GV177">
        <f t="shared" si="164"/>
        <v>0</v>
      </c>
      <c r="GW177">
        <v>1</v>
      </c>
      <c r="GX177">
        <f t="shared" si="151"/>
        <v>0</v>
      </c>
      <c r="HA177">
        <v>0</v>
      </c>
      <c r="HB177">
        <v>0</v>
      </c>
      <c r="HC177">
        <f t="shared" si="152"/>
        <v>0</v>
      </c>
      <c r="IK177">
        <v>0</v>
      </c>
    </row>
    <row r="178" spans="1:255" x14ac:dyDescent="0.2">
      <c r="A178" s="2">
        <v>17</v>
      </c>
      <c r="B178" s="2">
        <v>1</v>
      </c>
      <c r="C178" s="2">
        <f>ROW(SmtRes!A119)</f>
        <v>119</v>
      </c>
      <c r="D178" s="2">
        <f>ROW(EtalonRes!A116)</f>
        <v>116</v>
      </c>
      <c r="E178" s="2" t="s">
        <v>144</v>
      </c>
      <c r="F178" s="2" t="s">
        <v>58</v>
      </c>
      <c r="G178" s="2" t="s">
        <v>59</v>
      </c>
      <c r="H178" s="2" t="s">
        <v>60</v>
      </c>
      <c r="I178" s="2">
        <f>ROUND(1020/100,9)</f>
        <v>10.199999999999999</v>
      </c>
      <c r="J178" s="2">
        <v>0</v>
      </c>
      <c r="K178" s="2"/>
      <c r="L178" s="2"/>
      <c r="M178" s="2"/>
      <c r="N178" s="2"/>
      <c r="O178" s="2">
        <f t="shared" si="115"/>
        <v>312377.03999999998</v>
      </c>
      <c r="P178" s="2">
        <f t="shared" si="116"/>
        <v>266535.08</v>
      </c>
      <c r="Q178" s="2">
        <f t="shared" si="117"/>
        <v>15700.96</v>
      </c>
      <c r="R178" s="2">
        <f t="shared" si="118"/>
        <v>9513.44</v>
      </c>
      <c r="S178" s="2">
        <f t="shared" si="119"/>
        <v>30141</v>
      </c>
      <c r="T178" s="2">
        <f t="shared" si="120"/>
        <v>0</v>
      </c>
      <c r="U178" s="2">
        <f t="shared" si="121"/>
        <v>138.41399999999999</v>
      </c>
      <c r="V178" s="2">
        <f t="shared" si="122"/>
        <v>0</v>
      </c>
      <c r="W178" s="2">
        <f t="shared" si="123"/>
        <v>0</v>
      </c>
      <c r="X178" s="2">
        <f t="shared" si="124"/>
        <v>21098.7</v>
      </c>
      <c r="Y178" s="2">
        <f t="shared" si="125"/>
        <v>3014.1</v>
      </c>
      <c r="Z178" s="2"/>
      <c r="AA178" s="2">
        <v>37920512</v>
      </c>
      <c r="AB178" s="2">
        <f t="shared" si="126"/>
        <v>30625.200000000001</v>
      </c>
      <c r="AC178" s="2">
        <f t="shared" si="153"/>
        <v>26130.89</v>
      </c>
      <c r="AD178" s="2">
        <f t="shared" si="154"/>
        <v>1539.31</v>
      </c>
      <c r="AE178" s="2">
        <f t="shared" si="155"/>
        <v>932.69</v>
      </c>
      <c r="AF178" s="2">
        <f t="shared" si="156"/>
        <v>2955</v>
      </c>
      <c r="AG178" s="2">
        <f t="shared" si="130"/>
        <v>0</v>
      </c>
      <c r="AH178" s="2">
        <f t="shared" si="157"/>
        <v>13.57</v>
      </c>
      <c r="AI178" s="2">
        <f t="shared" si="158"/>
        <v>0</v>
      </c>
      <c r="AJ178" s="2">
        <f t="shared" si="132"/>
        <v>0</v>
      </c>
      <c r="AK178" s="2">
        <v>30625.200000000001</v>
      </c>
      <c r="AL178" s="2">
        <v>26130.89</v>
      </c>
      <c r="AM178" s="2">
        <v>1539.31</v>
      </c>
      <c r="AN178" s="2">
        <v>932.69</v>
      </c>
      <c r="AO178" s="2">
        <v>2955</v>
      </c>
      <c r="AP178" s="2">
        <v>0</v>
      </c>
      <c r="AQ178" s="2">
        <v>13.57</v>
      </c>
      <c r="AR178" s="2">
        <v>0</v>
      </c>
      <c r="AS178" s="2">
        <v>0</v>
      </c>
      <c r="AT178" s="2">
        <v>70</v>
      </c>
      <c r="AU178" s="2">
        <v>10</v>
      </c>
      <c r="AV178" s="2">
        <v>1</v>
      </c>
      <c r="AW178" s="2">
        <v>1</v>
      </c>
      <c r="AX178" s="2"/>
      <c r="AY178" s="2"/>
      <c r="AZ178" s="2">
        <v>1</v>
      </c>
      <c r="BA178" s="2">
        <v>1</v>
      </c>
      <c r="BB178" s="2">
        <v>1</v>
      </c>
      <c r="BC178" s="2">
        <v>1</v>
      </c>
      <c r="BD178" s="2" t="s">
        <v>3</v>
      </c>
      <c r="BE178" s="2" t="s">
        <v>3</v>
      </c>
      <c r="BF178" s="2" t="s">
        <v>3</v>
      </c>
      <c r="BG178" s="2" t="s">
        <v>3</v>
      </c>
      <c r="BH178" s="2">
        <v>0</v>
      </c>
      <c r="BI178" s="2">
        <v>4</v>
      </c>
      <c r="BJ178" s="2" t="s">
        <v>61</v>
      </c>
      <c r="BK178" s="2"/>
      <c r="BL178" s="2"/>
      <c r="BM178" s="2">
        <v>0</v>
      </c>
      <c r="BN178" s="2">
        <v>0</v>
      </c>
      <c r="BO178" s="2" t="s">
        <v>3</v>
      </c>
      <c r="BP178" s="2">
        <v>0</v>
      </c>
      <c r="BQ178" s="2">
        <v>1</v>
      </c>
      <c r="BR178" s="2">
        <v>0</v>
      </c>
      <c r="BS178" s="2">
        <v>1</v>
      </c>
      <c r="BT178" s="2">
        <v>1</v>
      </c>
      <c r="BU178" s="2">
        <v>1</v>
      </c>
      <c r="BV178" s="2">
        <v>1</v>
      </c>
      <c r="BW178" s="2">
        <v>1</v>
      </c>
      <c r="BX178" s="2">
        <v>1</v>
      </c>
      <c r="BY178" s="2" t="s">
        <v>3</v>
      </c>
      <c r="BZ178" s="2">
        <v>70</v>
      </c>
      <c r="CA178" s="2">
        <v>10</v>
      </c>
      <c r="CB178" s="2"/>
      <c r="CC178" s="2"/>
      <c r="CD178" s="2"/>
      <c r="CE178" s="2">
        <v>0</v>
      </c>
      <c r="CF178" s="2">
        <v>0</v>
      </c>
      <c r="CG178" s="2">
        <v>0</v>
      </c>
      <c r="CH178" s="2"/>
      <c r="CI178" s="2"/>
      <c r="CJ178" s="2"/>
      <c r="CK178" s="2"/>
      <c r="CL178" s="2"/>
      <c r="CM178" s="2">
        <v>0</v>
      </c>
      <c r="CN178" s="2" t="s">
        <v>3</v>
      </c>
      <c r="CO178" s="2">
        <v>0</v>
      </c>
      <c r="CP178" s="2">
        <f t="shared" si="133"/>
        <v>312377.04000000004</v>
      </c>
      <c r="CQ178" s="2">
        <f t="shared" si="134"/>
        <v>26130.89</v>
      </c>
      <c r="CR178" s="2">
        <f t="shared" si="159"/>
        <v>1539.31</v>
      </c>
      <c r="CS178" s="2">
        <f t="shared" si="136"/>
        <v>932.69</v>
      </c>
      <c r="CT178" s="2">
        <f t="shared" si="137"/>
        <v>2955</v>
      </c>
      <c r="CU178" s="2">
        <f t="shared" si="138"/>
        <v>0</v>
      </c>
      <c r="CV178" s="2">
        <f t="shared" si="139"/>
        <v>13.57</v>
      </c>
      <c r="CW178" s="2">
        <f t="shared" si="140"/>
        <v>0</v>
      </c>
      <c r="CX178" s="2">
        <f t="shared" si="141"/>
        <v>0</v>
      </c>
      <c r="CY178" s="2">
        <f t="shared" si="142"/>
        <v>21098.7</v>
      </c>
      <c r="CZ178" s="2">
        <f t="shared" si="143"/>
        <v>3014.1</v>
      </c>
      <c r="DA178" s="2"/>
      <c r="DB178" s="2"/>
      <c r="DC178" s="2" t="s">
        <v>3</v>
      </c>
      <c r="DD178" s="2" t="s">
        <v>3</v>
      </c>
      <c r="DE178" s="2" t="s">
        <v>3</v>
      </c>
      <c r="DF178" s="2" t="s">
        <v>3</v>
      </c>
      <c r="DG178" s="2" t="s">
        <v>3</v>
      </c>
      <c r="DH178" s="2" t="s">
        <v>3</v>
      </c>
      <c r="DI178" s="2" t="s">
        <v>3</v>
      </c>
      <c r="DJ178" s="2" t="s">
        <v>3</v>
      </c>
      <c r="DK178" s="2" t="s">
        <v>3</v>
      </c>
      <c r="DL178" s="2" t="s">
        <v>3</v>
      </c>
      <c r="DM178" s="2" t="s">
        <v>3</v>
      </c>
      <c r="DN178" s="2">
        <v>0</v>
      </c>
      <c r="DO178" s="2">
        <v>0</v>
      </c>
      <c r="DP178" s="2">
        <v>1</v>
      </c>
      <c r="DQ178" s="2">
        <v>1</v>
      </c>
      <c r="DR178" s="2"/>
      <c r="DS178" s="2"/>
      <c r="DT178" s="2"/>
      <c r="DU178" s="2">
        <v>1005</v>
      </c>
      <c r="DV178" s="2" t="s">
        <v>60</v>
      </c>
      <c r="DW178" s="2" t="s">
        <v>60</v>
      </c>
      <c r="DX178" s="2">
        <v>100</v>
      </c>
      <c r="DY178" s="2"/>
      <c r="DZ178" s="2"/>
      <c r="EA178" s="2"/>
      <c r="EB178" s="2"/>
      <c r="EC178" s="2"/>
      <c r="ED178" s="2"/>
      <c r="EE178" s="2">
        <v>37523834</v>
      </c>
      <c r="EF178" s="2">
        <v>1</v>
      </c>
      <c r="EG178" s="2" t="s">
        <v>22</v>
      </c>
      <c r="EH178" s="2">
        <v>0</v>
      </c>
      <c r="EI178" s="2" t="s">
        <v>3</v>
      </c>
      <c r="EJ178" s="2">
        <v>4</v>
      </c>
      <c r="EK178" s="2">
        <v>0</v>
      </c>
      <c r="EL178" s="2" t="s">
        <v>23</v>
      </c>
      <c r="EM178" s="2" t="s">
        <v>24</v>
      </c>
      <c r="EN178" s="2"/>
      <c r="EO178" s="2" t="s">
        <v>3</v>
      </c>
      <c r="EP178" s="2"/>
      <c r="EQ178" s="2">
        <v>0</v>
      </c>
      <c r="ER178" s="2">
        <v>30625.200000000001</v>
      </c>
      <c r="ES178" s="2">
        <v>26130.89</v>
      </c>
      <c r="ET178" s="2">
        <v>1539.31</v>
      </c>
      <c r="EU178" s="2">
        <v>932.69</v>
      </c>
      <c r="EV178" s="2">
        <v>2955</v>
      </c>
      <c r="EW178" s="2">
        <v>13.57</v>
      </c>
      <c r="EX178" s="2">
        <v>0</v>
      </c>
      <c r="EY178" s="2">
        <v>0</v>
      </c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>
        <v>0</v>
      </c>
      <c r="FR178" s="2">
        <f t="shared" si="144"/>
        <v>0</v>
      </c>
      <c r="FS178" s="2">
        <v>0</v>
      </c>
      <c r="FT178" s="2"/>
      <c r="FU178" s="2"/>
      <c r="FV178" s="2"/>
      <c r="FW178" s="2"/>
      <c r="FX178" s="2">
        <v>70</v>
      </c>
      <c r="FY178" s="2">
        <v>10</v>
      </c>
      <c r="FZ178" s="2"/>
      <c r="GA178" s="2" t="s">
        <v>3</v>
      </c>
      <c r="GB178" s="2"/>
      <c r="GC178" s="2"/>
      <c r="GD178" s="2">
        <v>0</v>
      </c>
      <c r="GE178" s="2"/>
      <c r="GF178" s="2">
        <v>-588042694</v>
      </c>
      <c r="GG178" s="2">
        <v>2</v>
      </c>
      <c r="GH178" s="2">
        <v>1</v>
      </c>
      <c r="GI178" s="2">
        <v>-2</v>
      </c>
      <c r="GJ178" s="2">
        <v>0</v>
      </c>
      <c r="GK178" s="2">
        <f>ROUND(R178*(R12)/100,2)</f>
        <v>10274.52</v>
      </c>
      <c r="GL178" s="2">
        <f t="shared" si="145"/>
        <v>0</v>
      </c>
      <c r="GM178" s="2">
        <f t="shared" si="160"/>
        <v>346764.36</v>
      </c>
      <c r="GN178" s="2">
        <f t="shared" si="161"/>
        <v>0</v>
      </c>
      <c r="GO178" s="2">
        <f t="shared" si="162"/>
        <v>0</v>
      </c>
      <c r="GP178" s="2">
        <f t="shared" si="163"/>
        <v>346764.36</v>
      </c>
      <c r="GQ178" s="2"/>
      <c r="GR178" s="2">
        <v>0</v>
      </c>
      <c r="GS178" s="2">
        <v>3</v>
      </c>
      <c r="GT178" s="2">
        <v>0</v>
      </c>
      <c r="GU178" s="2" t="s">
        <v>3</v>
      </c>
      <c r="GV178" s="2">
        <f t="shared" si="164"/>
        <v>0</v>
      </c>
      <c r="GW178" s="2">
        <v>1</v>
      </c>
      <c r="GX178" s="2">
        <f t="shared" si="151"/>
        <v>0</v>
      </c>
      <c r="GY178" s="2"/>
      <c r="GZ178" s="2"/>
      <c r="HA178" s="2">
        <v>0</v>
      </c>
      <c r="HB178" s="2">
        <v>0</v>
      </c>
      <c r="HC178" s="2">
        <f t="shared" si="152"/>
        <v>0</v>
      </c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>
        <v>0</v>
      </c>
      <c r="IL178" s="2"/>
      <c r="IM178" s="2"/>
      <c r="IN178" s="2"/>
      <c r="IO178" s="2"/>
      <c r="IP178" s="2"/>
      <c r="IQ178" s="2"/>
      <c r="IR178" s="2"/>
      <c r="IS178" s="2"/>
      <c r="IT178" s="2"/>
      <c r="IU178" s="2"/>
    </row>
    <row r="179" spans="1:255" x14ac:dyDescent="0.2">
      <c r="A179">
        <v>17</v>
      </c>
      <c r="B179">
        <v>1</v>
      </c>
      <c r="C179">
        <f>ROW(SmtRes!A124)</f>
        <v>124</v>
      </c>
      <c r="D179">
        <f>ROW(EtalonRes!A120)</f>
        <v>120</v>
      </c>
      <c r="E179" t="s">
        <v>144</v>
      </c>
      <c r="F179" t="s">
        <v>58</v>
      </c>
      <c r="G179" t="s">
        <v>59</v>
      </c>
      <c r="H179" t="s">
        <v>60</v>
      </c>
      <c r="I179">
        <f>ROUND(1020/100,9)</f>
        <v>10.199999999999999</v>
      </c>
      <c r="J179">
        <v>0</v>
      </c>
      <c r="O179">
        <f t="shared" si="115"/>
        <v>312377.03999999998</v>
      </c>
      <c r="P179">
        <f t="shared" si="116"/>
        <v>266535.08</v>
      </c>
      <c r="Q179">
        <f t="shared" si="117"/>
        <v>15700.96</v>
      </c>
      <c r="R179">
        <f t="shared" si="118"/>
        <v>9513.44</v>
      </c>
      <c r="S179">
        <f t="shared" si="119"/>
        <v>30141</v>
      </c>
      <c r="T179">
        <f t="shared" si="120"/>
        <v>0</v>
      </c>
      <c r="U179">
        <f t="shared" si="121"/>
        <v>138.41399999999999</v>
      </c>
      <c r="V179">
        <f t="shared" si="122"/>
        <v>0</v>
      </c>
      <c r="W179">
        <f t="shared" si="123"/>
        <v>0</v>
      </c>
      <c r="X179">
        <f t="shared" si="124"/>
        <v>21098.7</v>
      </c>
      <c r="Y179">
        <f t="shared" si="125"/>
        <v>3014.1</v>
      </c>
      <c r="AA179">
        <v>37920513</v>
      </c>
      <c r="AB179">
        <f t="shared" si="126"/>
        <v>30625.200000000001</v>
      </c>
      <c r="AC179">
        <f t="shared" si="153"/>
        <v>26130.89</v>
      </c>
      <c r="AD179">
        <f t="shared" si="154"/>
        <v>1539.31</v>
      </c>
      <c r="AE179">
        <f t="shared" si="155"/>
        <v>932.69</v>
      </c>
      <c r="AF179">
        <f t="shared" si="156"/>
        <v>2955</v>
      </c>
      <c r="AG179">
        <f t="shared" si="130"/>
        <v>0</v>
      </c>
      <c r="AH179">
        <f t="shared" si="157"/>
        <v>13.57</v>
      </c>
      <c r="AI179">
        <f t="shared" si="158"/>
        <v>0</v>
      </c>
      <c r="AJ179">
        <f t="shared" si="132"/>
        <v>0</v>
      </c>
      <c r="AK179">
        <v>30625.200000000001</v>
      </c>
      <c r="AL179">
        <v>26130.89</v>
      </c>
      <c r="AM179">
        <v>1539.31</v>
      </c>
      <c r="AN179">
        <v>932.69</v>
      </c>
      <c r="AO179">
        <v>2955</v>
      </c>
      <c r="AP179">
        <v>0</v>
      </c>
      <c r="AQ179">
        <v>13.57</v>
      </c>
      <c r="AR179">
        <v>0</v>
      </c>
      <c r="AS179">
        <v>0</v>
      </c>
      <c r="AT179">
        <v>70</v>
      </c>
      <c r="AU179">
        <v>10</v>
      </c>
      <c r="AV179">
        <v>1</v>
      </c>
      <c r="AW179">
        <v>1</v>
      </c>
      <c r="AZ179">
        <v>1</v>
      </c>
      <c r="BA179">
        <v>1</v>
      </c>
      <c r="BB179">
        <v>1</v>
      </c>
      <c r="BC179">
        <v>1</v>
      </c>
      <c r="BD179" t="s">
        <v>3</v>
      </c>
      <c r="BE179" t="s">
        <v>3</v>
      </c>
      <c r="BF179" t="s">
        <v>3</v>
      </c>
      <c r="BG179" t="s">
        <v>3</v>
      </c>
      <c r="BH179">
        <v>0</v>
      </c>
      <c r="BI179">
        <v>4</v>
      </c>
      <c r="BJ179" t="s">
        <v>61</v>
      </c>
      <c r="BM179">
        <v>0</v>
      </c>
      <c r="BN179">
        <v>0</v>
      </c>
      <c r="BO179" t="s">
        <v>3</v>
      </c>
      <c r="BP179">
        <v>0</v>
      </c>
      <c r="BQ179">
        <v>1</v>
      </c>
      <c r="BR179">
        <v>0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 t="s">
        <v>3</v>
      </c>
      <c r="BZ179">
        <v>70</v>
      </c>
      <c r="CA179">
        <v>10</v>
      </c>
      <c r="CE179">
        <v>0</v>
      </c>
      <c r="CF179">
        <v>0</v>
      </c>
      <c r="CG179">
        <v>0</v>
      </c>
      <c r="CM179">
        <v>0</v>
      </c>
      <c r="CN179" t="s">
        <v>3</v>
      </c>
      <c r="CO179">
        <v>0</v>
      </c>
      <c r="CP179">
        <f t="shared" si="133"/>
        <v>312377.04000000004</v>
      </c>
      <c r="CQ179">
        <f t="shared" si="134"/>
        <v>26130.89</v>
      </c>
      <c r="CR179">
        <f t="shared" si="159"/>
        <v>1539.31</v>
      </c>
      <c r="CS179">
        <f t="shared" si="136"/>
        <v>932.69</v>
      </c>
      <c r="CT179">
        <f t="shared" si="137"/>
        <v>2955</v>
      </c>
      <c r="CU179">
        <f t="shared" si="138"/>
        <v>0</v>
      </c>
      <c r="CV179">
        <f t="shared" si="139"/>
        <v>13.57</v>
      </c>
      <c r="CW179">
        <f t="shared" si="140"/>
        <v>0</v>
      </c>
      <c r="CX179">
        <f t="shared" si="141"/>
        <v>0</v>
      </c>
      <c r="CY179">
        <f t="shared" si="142"/>
        <v>21098.7</v>
      </c>
      <c r="CZ179">
        <f t="shared" si="143"/>
        <v>3014.1</v>
      </c>
      <c r="DC179" t="s">
        <v>3</v>
      </c>
      <c r="DD179" t="s">
        <v>3</v>
      </c>
      <c r="DE179" t="s">
        <v>3</v>
      </c>
      <c r="DF179" t="s">
        <v>3</v>
      </c>
      <c r="DG179" t="s">
        <v>3</v>
      </c>
      <c r="DH179" t="s">
        <v>3</v>
      </c>
      <c r="DI179" t="s">
        <v>3</v>
      </c>
      <c r="DJ179" t="s">
        <v>3</v>
      </c>
      <c r="DK179" t="s">
        <v>3</v>
      </c>
      <c r="DL179" t="s">
        <v>3</v>
      </c>
      <c r="DM179" t="s">
        <v>3</v>
      </c>
      <c r="DN179">
        <v>0</v>
      </c>
      <c r="DO179">
        <v>0</v>
      </c>
      <c r="DP179">
        <v>1</v>
      </c>
      <c r="DQ179">
        <v>1</v>
      </c>
      <c r="DU179">
        <v>1005</v>
      </c>
      <c r="DV179" t="s">
        <v>60</v>
      </c>
      <c r="DW179" t="s">
        <v>60</v>
      </c>
      <c r="DX179">
        <v>100</v>
      </c>
      <c r="EE179">
        <v>37523834</v>
      </c>
      <c r="EF179">
        <v>1</v>
      </c>
      <c r="EG179" t="s">
        <v>22</v>
      </c>
      <c r="EH179">
        <v>0</v>
      </c>
      <c r="EI179" t="s">
        <v>3</v>
      </c>
      <c r="EJ179">
        <v>4</v>
      </c>
      <c r="EK179">
        <v>0</v>
      </c>
      <c r="EL179" t="s">
        <v>23</v>
      </c>
      <c r="EM179" t="s">
        <v>24</v>
      </c>
      <c r="EO179" t="s">
        <v>3</v>
      </c>
      <c r="EQ179">
        <v>0</v>
      </c>
      <c r="ER179">
        <v>30625.200000000001</v>
      </c>
      <c r="ES179">
        <v>26130.89</v>
      </c>
      <c r="ET179">
        <v>1539.31</v>
      </c>
      <c r="EU179">
        <v>932.69</v>
      </c>
      <c r="EV179">
        <v>2955</v>
      </c>
      <c r="EW179">
        <v>13.57</v>
      </c>
      <c r="EX179">
        <v>0</v>
      </c>
      <c r="EY179">
        <v>0</v>
      </c>
      <c r="FQ179">
        <v>0</v>
      </c>
      <c r="FR179">
        <f t="shared" si="144"/>
        <v>0</v>
      </c>
      <c r="FS179">
        <v>0</v>
      </c>
      <c r="FX179">
        <v>70</v>
      </c>
      <c r="FY179">
        <v>10</v>
      </c>
      <c r="GA179" t="s">
        <v>3</v>
      </c>
      <c r="GD179">
        <v>0</v>
      </c>
      <c r="GF179">
        <v>-588042694</v>
      </c>
      <c r="GG179">
        <v>2</v>
      </c>
      <c r="GH179">
        <v>1</v>
      </c>
      <c r="GI179">
        <v>-2</v>
      </c>
      <c r="GJ179">
        <v>0</v>
      </c>
      <c r="GK179">
        <f>ROUND(R179*(S12)/100,2)</f>
        <v>10274.52</v>
      </c>
      <c r="GL179">
        <f t="shared" si="145"/>
        <v>0</v>
      </c>
      <c r="GM179">
        <f t="shared" si="160"/>
        <v>346764.36</v>
      </c>
      <c r="GN179">
        <f t="shared" si="161"/>
        <v>0</v>
      </c>
      <c r="GO179">
        <f t="shared" si="162"/>
        <v>0</v>
      </c>
      <c r="GP179">
        <f t="shared" si="163"/>
        <v>346764.36</v>
      </c>
      <c r="GR179">
        <v>0</v>
      </c>
      <c r="GS179">
        <v>3</v>
      </c>
      <c r="GT179">
        <v>0</v>
      </c>
      <c r="GU179" t="s">
        <v>3</v>
      </c>
      <c r="GV179">
        <f t="shared" si="164"/>
        <v>0</v>
      </c>
      <c r="GW179">
        <v>1</v>
      </c>
      <c r="GX179">
        <f t="shared" si="151"/>
        <v>0</v>
      </c>
      <c r="HA179">
        <v>0</v>
      </c>
      <c r="HB179">
        <v>0</v>
      </c>
      <c r="HC179">
        <f t="shared" si="152"/>
        <v>0</v>
      </c>
      <c r="IK179">
        <v>0</v>
      </c>
    </row>
    <row r="180" spans="1:255" x14ac:dyDescent="0.2">
      <c r="A180" s="2">
        <v>18</v>
      </c>
      <c r="B180" s="2">
        <v>1</v>
      </c>
      <c r="C180" s="2">
        <v>118</v>
      </c>
      <c r="D180" s="2"/>
      <c r="E180" s="2" t="s">
        <v>145</v>
      </c>
      <c r="F180" s="2" t="s">
        <v>63</v>
      </c>
      <c r="G180" s="2" t="s">
        <v>64</v>
      </c>
      <c r="H180" s="2" t="s">
        <v>47</v>
      </c>
      <c r="I180" s="2">
        <f>I178*J180</f>
        <v>-97.715999999999994</v>
      </c>
      <c r="J180" s="2">
        <v>-9.58</v>
      </c>
      <c r="K180" s="2"/>
      <c r="L180" s="2"/>
      <c r="M180" s="2"/>
      <c r="N180" s="2"/>
      <c r="O180" s="2">
        <f t="shared" si="115"/>
        <v>-266535.05</v>
      </c>
      <c r="P180" s="2">
        <f t="shared" si="116"/>
        <v>-266535.05</v>
      </c>
      <c r="Q180" s="2">
        <f t="shared" si="117"/>
        <v>0</v>
      </c>
      <c r="R180" s="2">
        <f t="shared" si="118"/>
        <v>0</v>
      </c>
      <c r="S180" s="2">
        <f t="shared" si="119"/>
        <v>0</v>
      </c>
      <c r="T180" s="2">
        <f t="shared" si="120"/>
        <v>0</v>
      </c>
      <c r="U180" s="2">
        <f t="shared" si="121"/>
        <v>0</v>
      </c>
      <c r="V180" s="2">
        <f t="shared" si="122"/>
        <v>0</v>
      </c>
      <c r="W180" s="2">
        <f t="shared" si="123"/>
        <v>0</v>
      </c>
      <c r="X180" s="2">
        <f t="shared" si="124"/>
        <v>0</v>
      </c>
      <c r="Y180" s="2">
        <f t="shared" si="125"/>
        <v>0</v>
      </c>
      <c r="Z180" s="2"/>
      <c r="AA180" s="2">
        <v>37920512</v>
      </c>
      <c r="AB180" s="2">
        <f t="shared" si="126"/>
        <v>2727.65</v>
      </c>
      <c r="AC180" s="2">
        <f t="shared" si="153"/>
        <v>2727.65</v>
      </c>
      <c r="AD180" s="2">
        <f t="shared" si="154"/>
        <v>0</v>
      </c>
      <c r="AE180" s="2">
        <f t="shared" si="155"/>
        <v>0</v>
      </c>
      <c r="AF180" s="2">
        <f t="shared" si="156"/>
        <v>0</v>
      </c>
      <c r="AG180" s="2">
        <f t="shared" si="130"/>
        <v>0</v>
      </c>
      <c r="AH180" s="2">
        <f t="shared" si="157"/>
        <v>0</v>
      </c>
      <c r="AI180" s="2">
        <f t="shared" si="158"/>
        <v>0</v>
      </c>
      <c r="AJ180" s="2">
        <f t="shared" si="132"/>
        <v>0</v>
      </c>
      <c r="AK180" s="2">
        <v>2727.65</v>
      </c>
      <c r="AL180" s="2">
        <v>2727.65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70</v>
      </c>
      <c r="AU180" s="2">
        <v>10</v>
      </c>
      <c r="AV180" s="2">
        <v>1</v>
      </c>
      <c r="AW180" s="2">
        <v>1</v>
      </c>
      <c r="AX180" s="2"/>
      <c r="AY180" s="2"/>
      <c r="AZ180" s="2">
        <v>1</v>
      </c>
      <c r="BA180" s="2">
        <v>1</v>
      </c>
      <c r="BB180" s="2">
        <v>1</v>
      </c>
      <c r="BC180" s="2">
        <v>1</v>
      </c>
      <c r="BD180" s="2" t="s">
        <v>3</v>
      </c>
      <c r="BE180" s="2" t="s">
        <v>3</v>
      </c>
      <c r="BF180" s="2" t="s">
        <v>3</v>
      </c>
      <c r="BG180" s="2" t="s">
        <v>3</v>
      </c>
      <c r="BH180" s="2">
        <v>3</v>
      </c>
      <c r="BI180" s="2">
        <v>4</v>
      </c>
      <c r="BJ180" s="2" t="s">
        <v>65</v>
      </c>
      <c r="BK180" s="2"/>
      <c r="BL180" s="2"/>
      <c r="BM180" s="2">
        <v>0</v>
      </c>
      <c r="BN180" s="2">
        <v>0</v>
      </c>
      <c r="BO180" s="2" t="s">
        <v>3</v>
      </c>
      <c r="BP180" s="2">
        <v>0</v>
      </c>
      <c r="BQ180" s="2">
        <v>1</v>
      </c>
      <c r="BR180" s="2">
        <v>1</v>
      </c>
      <c r="BS180" s="2">
        <v>1</v>
      </c>
      <c r="BT180" s="2">
        <v>1</v>
      </c>
      <c r="BU180" s="2">
        <v>1</v>
      </c>
      <c r="BV180" s="2">
        <v>1</v>
      </c>
      <c r="BW180" s="2">
        <v>1</v>
      </c>
      <c r="BX180" s="2">
        <v>1</v>
      </c>
      <c r="BY180" s="2" t="s">
        <v>3</v>
      </c>
      <c r="BZ180" s="2">
        <v>70</v>
      </c>
      <c r="CA180" s="2">
        <v>10</v>
      </c>
      <c r="CB180" s="2"/>
      <c r="CC180" s="2"/>
      <c r="CD180" s="2"/>
      <c r="CE180" s="2">
        <v>0</v>
      </c>
      <c r="CF180" s="2">
        <v>0</v>
      </c>
      <c r="CG180" s="2">
        <v>0</v>
      </c>
      <c r="CH180" s="2"/>
      <c r="CI180" s="2"/>
      <c r="CJ180" s="2"/>
      <c r="CK180" s="2"/>
      <c r="CL180" s="2"/>
      <c r="CM180" s="2">
        <v>0</v>
      </c>
      <c r="CN180" s="2" t="s">
        <v>3</v>
      </c>
      <c r="CO180" s="2">
        <v>0</v>
      </c>
      <c r="CP180" s="2">
        <f t="shared" si="133"/>
        <v>-266535.05</v>
      </c>
      <c r="CQ180" s="2">
        <f t="shared" si="134"/>
        <v>2727.65</v>
      </c>
      <c r="CR180" s="2">
        <f t="shared" si="159"/>
        <v>0</v>
      </c>
      <c r="CS180" s="2">
        <f t="shared" si="136"/>
        <v>0</v>
      </c>
      <c r="CT180" s="2">
        <f t="shared" si="137"/>
        <v>0</v>
      </c>
      <c r="CU180" s="2">
        <f t="shared" si="138"/>
        <v>0</v>
      </c>
      <c r="CV180" s="2">
        <f t="shared" si="139"/>
        <v>0</v>
      </c>
      <c r="CW180" s="2">
        <f t="shared" si="140"/>
        <v>0</v>
      </c>
      <c r="CX180" s="2">
        <f t="shared" si="141"/>
        <v>0</v>
      </c>
      <c r="CY180" s="2">
        <f t="shared" si="142"/>
        <v>0</v>
      </c>
      <c r="CZ180" s="2">
        <f t="shared" si="143"/>
        <v>0</v>
      </c>
      <c r="DA180" s="2"/>
      <c r="DB180" s="2"/>
      <c r="DC180" s="2" t="s">
        <v>3</v>
      </c>
      <c r="DD180" s="2" t="s">
        <v>3</v>
      </c>
      <c r="DE180" s="2" t="s">
        <v>3</v>
      </c>
      <c r="DF180" s="2" t="s">
        <v>3</v>
      </c>
      <c r="DG180" s="2" t="s">
        <v>3</v>
      </c>
      <c r="DH180" s="2" t="s">
        <v>3</v>
      </c>
      <c r="DI180" s="2" t="s">
        <v>3</v>
      </c>
      <c r="DJ180" s="2" t="s">
        <v>3</v>
      </c>
      <c r="DK180" s="2" t="s">
        <v>3</v>
      </c>
      <c r="DL180" s="2" t="s">
        <v>3</v>
      </c>
      <c r="DM180" s="2" t="s">
        <v>3</v>
      </c>
      <c r="DN180" s="2">
        <v>0</v>
      </c>
      <c r="DO180" s="2">
        <v>0</v>
      </c>
      <c r="DP180" s="2">
        <v>1</v>
      </c>
      <c r="DQ180" s="2">
        <v>1</v>
      </c>
      <c r="DR180" s="2"/>
      <c r="DS180" s="2"/>
      <c r="DT180" s="2"/>
      <c r="DU180" s="2">
        <v>1009</v>
      </c>
      <c r="DV180" s="2" t="s">
        <v>47</v>
      </c>
      <c r="DW180" s="2" t="s">
        <v>47</v>
      </c>
      <c r="DX180" s="2">
        <v>1000</v>
      </c>
      <c r="DY180" s="2"/>
      <c r="DZ180" s="2"/>
      <c r="EA180" s="2"/>
      <c r="EB180" s="2"/>
      <c r="EC180" s="2"/>
      <c r="ED180" s="2"/>
      <c r="EE180" s="2">
        <v>37523834</v>
      </c>
      <c r="EF180" s="2">
        <v>1</v>
      </c>
      <c r="EG180" s="2" t="s">
        <v>22</v>
      </c>
      <c r="EH180" s="2">
        <v>0</v>
      </c>
      <c r="EI180" s="2" t="s">
        <v>3</v>
      </c>
      <c r="EJ180" s="2">
        <v>4</v>
      </c>
      <c r="EK180" s="2">
        <v>0</v>
      </c>
      <c r="EL180" s="2" t="s">
        <v>23</v>
      </c>
      <c r="EM180" s="2" t="s">
        <v>24</v>
      </c>
      <c r="EN180" s="2"/>
      <c r="EO180" s="2" t="s">
        <v>3</v>
      </c>
      <c r="EP180" s="2"/>
      <c r="EQ180" s="2">
        <v>0</v>
      </c>
      <c r="ER180" s="2">
        <v>2727.65</v>
      </c>
      <c r="ES180" s="2">
        <v>2727.65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>
        <v>0</v>
      </c>
      <c r="FR180" s="2">
        <f t="shared" si="144"/>
        <v>0</v>
      </c>
      <c r="FS180" s="2">
        <v>0</v>
      </c>
      <c r="FT180" s="2"/>
      <c r="FU180" s="2"/>
      <c r="FV180" s="2"/>
      <c r="FW180" s="2"/>
      <c r="FX180" s="2">
        <v>70</v>
      </c>
      <c r="FY180" s="2">
        <v>10</v>
      </c>
      <c r="FZ180" s="2"/>
      <c r="GA180" s="2" t="s">
        <v>3</v>
      </c>
      <c r="GB180" s="2"/>
      <c r="GC180" s="2"/>
      <c r="GD180" s="2">
        <v>0</v>
      </c>
      <c r="GE180" s="2"/>
      <c r="GF180" s="2">
        <v>1866054802</v>
      </c>
      <c r="GG180" s="2">
        <v>2</v>
      </c>
      <c r="GH180" s="2">
        <v>1</v>
      </c>
      <c r="GI180" s="2">
        <v>-2</v>
      </c>
      <c r="GJ180" s="2">
        <v>0</v>
      </c>
      <c r="GK180" s="2">
        <f>ROUND(R180*(R12)/100,2)</f>
        <v>0</v>
      </c>
      <c r="GL180" s="2">
        <f t="shared" si="145"/>
        <v>0</v>
      </c>
      <c r="GM180" s="2">
        <f t="shared" si="160"/>
        <v>-266535.05</v>
      </c>
      <c r="GN180" s="2">
        <f t="shared" si="161"/>
        <v>0</v>
      </c>
      <c r="GO180" s="2">
        <f t="shared" si="162"/>
        <v>0</v>
      </c>
      <c r="GP180" s="2">
        <f t="shared" si="163"/>
        <v>-266535.05</v>
      </c>
      <c r="GQ180" s="2"/>
      <c r="GR180" s="2">
        <v>0</v>
      </c>
      <c r="GS180" s="2">
        <v>3</v>
      </c>
      <c r="GT180" s="2">
        <v>0</v>
      </c>
      <c r="GU180" s="2" t="s">
        <v>3</v>
      </c>
      <c r="GV180" s="2">
        <f t="shared" si="164"/>
        <v>0</v>
      </c>
      <c r="GW180" s="2">
        <v>1</v>
      </c>
      <c r="GX180" s="2">
        <f t="shared" si="151"/>
        <v>0</v>
      </c>
      <c r="GY180" s="2"/>
      <c r="GZ180" s="2"/>
      <c r="HA180" s="2">
        <v>0</v>
      </c>
      <c r="HB180" s="2">
        <v>0</v>
      </c>
      <c r="HC180" s="2">
        <f t="shared" si="152"/>
        <v>0</v>
      </c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>
        <v>0</v>
      </c>
      <c r="IL180" s="2"/>
      <c r="IM180" s="2"/>
      <c r="IN180" s="2"/>
      <c r="IO180" s="2"/>
      <c r="IP180" s="2"/>
      <c r="IQ180" s="2"/>
      <c r="IR180" s="2"/>
      <c r="IS180" s="2"/>
      <c r="IT180" s="2"/>
      <c r="IU180" s="2"/>
    </row>
    <row r="181" spans="1:255" x14ac:dyDescent="0.2">
      <c r="A181">
        <v>18</v>
      </c>
      <c r="B181">
        <v>1</v>
      </c>
      <c r="C181">
        <v>123</v>
      </c>
      <c r="E181" t="s">
        <v>145</v>
      </c>
      <c r="F181" t="s">
        <v>63</v>
      </c>
      <c r="G181" t="s">
        <v>64</v>
      </c>
      <c r="H181" t="s">
        <v>47</v>
      </c>
      <c r="I181">
        <f>I179*J181</f>
        <v>-97.715999999999994</v>
      </c>
      <c r="J181">
        <v>-9.58</v>
      </c>
      <c r="O181">
        <f t="shared" si="115"/>
        <v>-266535.05</v>
      </c>
      <c r="P181">
        <f t="shared" si="116"/>
        <v>-266535.05</v>
      </c>
      <c r="Q181">
        <f t="shared" si="117"/>
        <v>0</v>
      </c>
      <c r="R181">
        <f t="shared" si="118"/>
        <v>0</v>
      </c>
      <c r="S181">
        <f t="shared" si="119"/>
        <v>0</v>
      </c>
      <c r="T181">
        <f t="shared" si="120"/>
        <v>0</v>
      </c>
      <c r="U181">
        <f t="shared" si="121"/>
        <v>0</v>
      </c>
      <c r="V181">
        <f t="shared" si="122"/>
        <v>0</v>
      </c>
      <c r="W181">
        <f t="shared" si="123"/>
        <v>0</v>
      </c>
      <c r="X181">
        <f t="shared" si="124"/>
        <v>0</v>
      </c>
      <c r="Y181">
        <f t="shared" si="125"/>
        <v>0</v>
      </c>
      <c r="AA181">
        <v>37920513</v>
      </c>
      <c r="AB181">
        <f t="shared" si="126"/>
        <v>2727.65</v>
      </c>
      <c r="AC181">
        <f t="shared" si="153"/>
        <v>2727.65</v>
      </c>
      <c r="AD181">
        <f t="shared" si="154"/>
        <v>0</v>
      </c>
      <c r="AE181">
        <f t="shared" si="155"/>
        <v>0</v>
      </c>
      <c r="AF181">
        <f t="shared" si="156"/>
        <v>0</v>
      </c>
      <c r="AG181">
        <f t="shared" si="130"/>
        <v>0</v>
      </c>
      <c r="AH181">
        <f t="shared" si="157"/>
        <v>0</v>
      </c>
      <c r="AI181">
        <f t="shared" si="158"/>
        <v>0</v>
      </c>
      <c r="AJ181">
        <f t="shared" si="132"/>
        <v>0</v>
      </c>
      <c r="AK181">
        <v>2727.65</v>
      </c>
      <c r="AL181">
        <v>2727.65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70</v>
      </c>
      <c r="AU181">
        <v>10</v>
      </c>
      <c r="AV181">
        <v>1</v>
      </c>
      <c r="AW181">
        <v>1</v>
      </c>
      <c r="AZ181">
        <v>1</v>
      </c>
      <c r="BA181">
        <v>1</v>
      </c>
      <c r="BB181">
        <v>1</v>
      </c>
      <c r="BC181">
        <v>1</v>
      </c>
      <c r="BD181" t="s">
        <v>3</v>
      </c>
      <c r="BE181" t="s">
        <v>3</v>
      </c>
      <c r="BF181" t="s">
        <v>3</v>
      </c>
      <c r="BG181" t="s">
        <v>3</v>
      </c>
      <c r="BH181">
        <v>3</v>
      </c>
      <c r="BI181">
        <v>4</v>
      </c>
      <c r="BJ181" t="s">
        <v>65</v>
      </c>
      <c r="BM181">
        <v>0</v>
      </c>
      <c r="BN181">
        <v>0</v>
      </c>
      <c r="BO181" t="s">
        <v>3</v>
      </c>
      <c r="BP181">
        <v>0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 t="s">
        <v>3</v>
      </c>
      <c r="BZ181">
        <v>70</v>
      </c>
      <c r="CA181">
        <v>10</v>
      </c>
      <c r="CE181">
        <v>0</v>
      </c>
      <c r="CF181">
        <v>0</v>
      </c>
      <c r="CG181">
        <v>0</v>
      </c>
      <c r="CM181">
        <v>0</v>
      </c>
      <c r="CN181" t="s">
        <v>3</v>
      </c>
      <c r="CO181">
        <v>0</v>
      </c>
      <c r="CP181">
        <f t="shared" si="133"/>
        <v>-266535.05</v>
      </c>
      <c r="CQ181">
        <f t="shared" si="134"/>
        <v>2727.65</v>
      </c>
      <c r="CR181">
        <f t="shared" si="159"/>
        <v>0</v>
      </c>
      <c r="CS181">
        <f t="shared" si="136"/>
        <v>0</v>
      </c>
      <c r="CT181">
        <f t="shared" si="137"/>
        <v>0</v>
      </c>
      <c r="CU181">
        <f t="shared" si="138"/>
        <v>0</v>
      </c>
      <c r="CV181">
        <f t="shared" si="139"/>
        <v>0</v>
      </c>
      <c r="CW181">
        <f t="shared" si="140"/>
        <v>0</v>
      </c>
      <c r="CX181">
        <f t="shared" si="141"/>
        <v>0</v>
      </c>
      <c r="CY181">
        <f t="shared" si="142"/>
        <v>0</v>
      </c>
      <c r="CZ181">
        <f t="shared" si="143"/>
        <v>0</v>
      </c>
      <c r="DC181" t="s">
        <v>3</v>
      </c>
      <c r="DD181" t="s">
        <v>3</v>
      </c>
      <c r="DE181" t="s">
        <v>3</v>
      </c>
      <c r="DF181" t="s">
        <v>3</v>
      </c>
      <c r="DG181" t="s">
        <v>3</v>
      </c>
      <c r="DH181" t="s">
        <v>3</v>
      </c>
      <c r="DI181" t="s">
        <v>3</v>
      </c>
      <c r="DJ181" t="s">
        <v>3</v>
      </c>
      <c r="DK181" t="s">
        <v>3</v>
      </c>
      <c r="DL181" t="s">
        <v>3</v>
      </c>
      <c r="DM181" t="s">
        <v>3</v>
      </c>
      <c r="DN181">
        <v>0</v>
      </c>
      <c r="DO181">
        <v>0</v>
      </c>
      <c r="DP181">
        <v>1</v>
      </c>
      <c r="DQ181">
        <v>1</v>
      </c>
      <c r="DU181">
        <v>1009</v>
      </c>
      <c r="DV181" t="s">
        <v>47</v>
      </c>
      <c r="DW181" t="s">
        <v>47</v>
      </c>
      <c r="DX181">
        <v>1000</v>
      </c>
      <c r="EE181">
        <v>37523834</v>
      </c>
      <c r="EF181">
        <v>1</v>
      </c>
      <c r="EG181" t="s">
        <v>22</v>
      </c>
      <c r="EH181">
        <v>0</v>
      </c>
      <c r="EI181" t="s">
        <v>3</v>
      </c>
      <c r="EJ181">
        <v>4</v>
      </c>
      <c r="EK181">
        <v>0</v>
      </c>
      <c r="EL181" t="s">
        <v>23</v>
      </c>
      <c r="EM181" t="s">
        <v>24</v>
      </c>
      <c r="EO181" t="s">
        <v>3</v>
      </c>
      <c r="EQ181">
        <v>0</v>
      </c>
      <c r="ER181">
        <v>2727.65</v>
      </c>
      <c r="ES181">
        <v>2727.65</v>
      </c>
      <c r="ET181">
        <v>0</v>
      </c>
      <c r="EU181">
        <v>0</v>
      </c>
      <c r="EV181">
        <v>0</v>
      </c>
      <c r="EW181">
        <v>0</v>
      </c>
      <c r="EX181">
        <v>0</v>
      </c>
      <c r="FQ181">
        <v>0</v>
      </c>
      <c r="FR181">
        <f t="shared" si="144"/>
        <v>0</v>
      </c>
      <c r="FS181">
        <v>0</v>
      </c>
      <c r="FX181">
        <v>70</v>
      </c>
      <c r="FY181">
        <v>10</v>
      </c>
      <c r="GA181" t="s">
        <v>3</v>
      </c>
      <c r="GD181">
        <v>0</v>
      </c>
      <c r="GF181">
        <v>1866054802</v>
      </c>
      <c r="GG181">
        <v>2</v>
      </c>
      <c r="GH181">
        <v>1</v>
      </c>
      <c r="GI181">
        <v>-2</v>
      </c>
      <c r="GJ181">
        <v>0</v>
      </c>
      <c r="GK181">
        <f>ROUND(R181*(S12)/100,2)</f>
        <v>0</v>
      </c>
      <c r="GL181">
        <f t="shared" si="145"/>
        <v>0</v>
      </c>
      <c r="GM181">
        <f t="shared" si="160"/>
        <v>-266535.05</v>
      </c>
      <c r="GN181">
        <f t="shared" si="161"/>
        <v>0</v>
      </c>
      <c r="GO181">
        <f t="shared" si="162"/>
        <v>0</v>
      </c>
      <c r="GP181">
        <f t="shared" si="163"/>
        <v>-266535.05</v>
      </c>
      <c r="GR181">
        <v>0</v>
      </c>
      <c r="GS181">
        <v>3</v>
      </c>
      <c r="GT181">
        <v>0</v>
      </c>
      <c r="GU181" t="s">
        <v>3</v>
      </c>
      <c r="GV181">
        <f t="shared" si="164"/>
        <v>0</v>
      </c>
      <c r="GW181">
        <v>1</v>
      </c>
      <c r="GX181">
        <f t="shared" si="151"/>
        <v>0</v>
      </c>
      <c r="HA181">
        <v>0</v>
      </c>
      <c r="HB181">
        <v>0</v>
      </c>
      <c r="HC181">
        <f t="shared" si="152"/>
        <v>0</v>
      </c>
      <c r="IK181">
        <v>0</v>
      </c>
    </row>
    <row r="182" spans="1:255" x14ac:dyDescent="0.2">
      <c r="A182" s="2">
        <v>18</v>
      </c>
      <c r="B182" s="2">
        <v>1</v>
      </c>
      <c r="C182" s="2">
        <v>119</v>
      </c>
      <c r="D182" s="2"/>
      <c r="E182" s="2" t="s">
        <v>146</v>
      </c>
      <c r="F182" s="2" t="s">
        <v>67</v>
      </c>
      <c r="G182" s="2" t="s">
        <v>68</v>
      </c>
      <c r="H182" s="2" t="s">
        <v>47</v>
      </c>
      <c r="I182" s="2">
        <f>I178*J182</f>
        <v>95.165999999999997</v>
      </c>
      <c r="J182" s="2">
        <v>9.33</v>
      </c>
      <c r="K182" s="2"/>
      <c r="L182" s="2"/>
      <c r="M182" s="2"/>
      <c r="N182" s="2"/>
      <c r="O182" s="2">
        <f t="shared" si="115"/>
        <v>250115.28</v>
      </c>
      <c r="P182" s="2">
        <f t="shared" si="116"/>
        <v>250115.28</v>
      </c>
      <c r="Q182" s="2">
        <f t="shared" si="117"/>
        <v>0</v>
      </c>
      <c r="R182" s="2">
        <f t="shared" si="118"/>
        <v>0</v>
      </c>
      <c r="S182" s="2">
        <f t="shared" si="119"/>
        <v>0</v>
      </c>
      <c r="T182" s="2">
        <f t="shared" si="120"/>
        <v>0</v>
      </c>
      <c r="U182" s="2">
        <f t="shared" si="121"/>
        <v>0</v>
      </c>
      <c r="V182" s="2">
        <f t="shared" si="122"/>
        <v>0</v>
      </c>
      <c r="W182" s="2">
        <f t="shared" si="123"/>
        <v>0</v>
      </c>
      <c r="X182" s="2">
        <f t="shared" si="124"/>
        <v>0</v>
      </c>
      <c r="Y182" s="2">
        <f t="shared" si="125"/>
        <v>0</v>
      </c>
      <c r="Z182" s="2"/>
      <c r="AA182" s="2">
        <v>37920512</v>
      </c>
      <c r="AB182" s="2">
        <f t="shared" si="126"/>
        <v>2628.2</v>
      </c>
      <c r="AC182" s="2">
        <f t="shared" si="153"/>
        <v>2628.2</v>
      </c>
      <c r="AD182" s="2">
        <f t="shared" si="154"/>
        <v>0</v>
      </c>
      <c r="AE182" s="2">
        <f t="shared" si="155"/>
        <v>0</v>
      </c>
      <c r="AF182" s="2">
        <f t="shared" si="156"/>
        <v>0</v>
      </c>
      <c r="AG182" s="2">
        <f t="shared" si="130"/>
        <v>0</v>
      </c>
      <c r="AH182" s="2">
        <f t="shared" si="157"/>
        <v>0</v>
      </c>
      <c r="AI182" s="2">
        <f t="shared" si="158"/>
        <v>0</v>
      </c>
      <c r="AJ182" s="2">
        <f t="shared" si="132"/>
        <v>0</v>
      </c>
      <c r="AK182" s="2">
        <v>2628.2</v>
      </c>
      <c r="AL182" s="2">
        <v>2628.2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70</v>
      </c>
      <c r="AU182" s="2">
        <v>10</v>
      </c>
      <c r="AV182" s="2">
        <v>1</v>
      </c>
      <c r="AW182" s="2">
        <v>1</v>
      </c>
      <c r="AX182" s="2"/>
      <c r="AY182" s="2"/>
      <c r="AZ182" s="2">
        <v>1</v>
      </c>
      <c r="BA182" s="2">
        <v>1</v>
      </c>
      <c r="BB182" s="2">
        <v>1</v>
      </c>
      <c r="BC182" s="2">
        <v>1</v>
      </c>
      <c r="BD182" s="2" t="s">
        <v>3</v>
      </c>
      <c r="BE182" s="2" t="s">
        <v>3</v>
      </c>
      <c r="BF182" s="2" t="s">
        <v>3</v>
      </c>
      <c r="BG182" s="2" t="s">
        <v>3</v>
      </c>
      <c r="BH182" s="2">
        <v>3</v>
      </c>
      <c r="BI182" s="2">
        <v>4</v>
      </c>
      <c r="BJ182" s="2" t="s">
        <v>69</v>
      </c>
      <c r="BK182" s="2"/>
      <c r="BL182" s="2"/>
      <c r="BM182" s="2">
        <v>0</v>
      </c>
      <c r="BN182" s="2">
        <v>0</v>
      </c>
      <c r="BO182" s="2" t="s">
        <v>3</v>
      </c>
      <c r="BP182" s="2">
        <v>0</v>
      </c>
      <c r="BQ182" s="2">
        <v>1</v>
      </c>
      <c r="BR182" s="2">
        <v>0</v>
      </c>
      <c r="BS182" s="2">
        <v>1</v>
      </c>
      <c r="BT182" s="2">
        <v>1</v>
      </c>
      <c r="BU182" s="2">
        <v>1</v>
      </c>
      <c r="BV182" s="2">
        <v>1</v>
      </c>
      <c r="BW182" s="2">
        <v>1</v>
      </c>
      <c r="BX182" s="2">
        <v>1</v>
      </c>
      <c r="BY182" s="2" t="s">
        <v>3</v>
      </c>
      <c r="BZ182" s="2">
        <v>70</v>
      </c>
      <c r="CA182" s="2">
        <v>10</v>
      </c>
      <c r="CB182" s="2"/>
      <c r="CC182" s="2"/>
      <c r="CD182" s="2"/>
      <c r="CE182" s="2">
        <v>0</v>
      </c>
      <c r="CF182" s="2">
        <v>0</v>
      </c>
      <c r="CG182" s="2">
        <v>0</v>
      </c>
      <c r="CH182" s="2"/>
      <c r="CI182" s="2"/>
      <c r="CJ182" s="2"/>
      <c r="CK182" s="2"/>
      <c r="CL182" s="2"/>
      <c r="CM182" s="2">
        <v>0</v>
      </c>
      <c r="CN182" s="2" t="s">
        <v>3</v>
      </c>
      <c r="CO182" s="2">
        <v>0</v>
      </c>
      <c r="CP182" s="2">
        <f t="shared" si="133"/>
        <v>250115.28</v>
      </c>
      <c r="CQ182" s="2">
        <f t="shared" si="134"/>
        <v>2628.2</v>
      </c>
      <c r="CR182" s="2">
        <f t="shared" si="159"/>
        <v>0</v>
      </c>
      <c r="CS182" s="2">
        <f t="shared" si="136"/>
        <v>0</v>
      </c>
      <c r="CT182" s="2">
        <f t="shared" si="137"/>
        <v>0</v>
      </c>
      <c r="CU182" s="2">
        <f t="shared" si="138"/>
        <v>0</v>
      </c>
      <c r="CV182" s="2">
        <f t="shared" si="139"/>
        <v>0</v>
      </c>
      <c r="CW182" s="2">
        <f t="shared" si="140"/>
        <v>0</v>
      </c>
      <c r="CX182" s="2">
        <f t="shared" si="141"/>
        <v>0</v>
      </c>
      <c r="CY182" s="2">
        <f t="shared" si="142"/>
        <v>0</v>
      </c>
      <c r="CZ182" s="2">
        <f t="shared" si="143"/>
        <v>0</v>
      </c>
      <c r="DA182" s="2"/>
      <c r="DB182" s="2"/>
      <c r="DC182" s="2" t="s">
        <v>3</v>
      </c>
      <c r="DD182" s="2" t="s">
        <v>3</v>
      </c>
      <c r="DE182" s="2" t="s">
        <v>3</v>
      </c>
      <c r="DF182" s="2" t="s">
        <v>3</v>
      </c>
      <c r="DG182" s="2" t="s">
        <v>3</v>
      </c>
      <c r="DH182" s="2" t="s">
        <v>3</v>
      </c>
      <c r="DI182" s="2" t="s">
        <v>3</v>
      </c>
      <c r="DJ182" s="2" t="s">
        <v>3</v>
      </c>
      <c r="DK182" s="2" t="s">
        <v>3</v>
      </c>
      <c r="DL182" s="2" t="s">
        <v>3</v>
      </c>
      <c r="DM182" s="2" t="s">
        <v>3</v>
      </c>
      <c r="DN182" s="2">
        <v>0</v>
      </c>
      <c r="DO182" s="2">
        <v>0</v>
      </c>
      <c r="DP182" s="2">
        <v>1</v>
      </c>
      <c r="DQ182" s="2">
        <v>1</v>
      </c>
      <c r="DR182" s="2"/>
      <c r="DS182" s="2"/>
      <c r="DT182" s="2"/>
      <c r="DU182" s="2">
        <v>1009</v>
      </c>
      <c r="DV182" s="2" t="s">
        <v>47</v>
      </c>
      <c r="DW182" s="2" t="s">
        <v>47</v>
      </c>
      <c r="DX182" s="2">
        <v>1000</v>
      </c>
      <c r="DY182" s="2"/>
      <c r="DZ182" s="2"/>
      <c r="EA182" s="2"/>
      <c r="EB182" s="2"/>
      <c r="EC182" s="2"/>
      <c r="ED182" s="2"/>
      <c r="EE182" s="2">
        <v>37523834</v>
      </c>
      <c r="EF182" s="2">
        <v>1</v>
      </c>
      <c r="EG182" s="2" t="s">
        <v>22</v>
      </c>
      <c r="EH182" s="2">
        <v>0</v>
      </c>
      <c r="EI182" s="2" t="s">
        <v>3</v>
      </c>
      <c r="EJ182" s="2">
        <v>4</v>
      </c>
      <c r="EK182" s="2">
        <v>0</v>
      </c>
      <c r="EL182" s="2" t="s">
        <v>23</v>
      </c>
      <c r="EM182" s="2" t="s">
        <v>24</v>
      </c>
      <c r="EN182" s="2"/>
      <c r="EO182" s="2" t="s">
        <v>3</v>
      </c>
      <c r="EP182" s="2"/>
      <c r="EQ182" s="2">
        <v>0</v>
      </c>
      <c r="ER182" s="2">
        <v>2628.2</v>
      </c>
      <c r="ES182" s="2">
        <v>2628.2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>
        <v>0</v>
      </c>
      <c r="FR182" s="2">
        <f t="shared" si="144"/>
        <v>0</v>
      </c>
      <c r="FS182" s="2">
        <v>0</v>
      </c>
      <c r="FT182" s="2"/>
      <c r="FU182" s="2"/>
      <c r="FV182" s="2"/>
      <c r="FW182" s="2"/>
      <c r="FX182" s="2">
        <v>70</v>
      </c>
      <c r="FY182" s="2">
        <v>10</v>
      </c>
      <c r="FZ182" s="2"/>
      <c r="GA182" s="2" t="s">
        <v>3</v>
      </c>
      <c r="GB182" s="2"/>
      <c r="GC182" s="2"/>
      <c r="GD182" s="2">
        <v>0</v>
      </c>
      <c r="GE182" s="2"/>
      <c r="GF182" s="2">
        <v>1680765387</v>
      </c>
      <c r="GG182" s="2">
        <v>2</v>
      </c>
      <c r="GH182" s="2">
        <v>1</v>
      </c>
      <c r="GI182" s="2">
        <v>-2</v>
      </c>
      <c r="GJ182" s="2">
        <v>0</v>
      </c>
      <c r="GK182" s="2">
        <f>ROUND(R182*(R12)/100,2)</f>
        <v>0</v>
      </c>
      <c r="GL182" s="2">
        <f t="shared" si="145"/>
        <v>0</v>
      </c>
      <c r="GM182" s="2">
        <f t="shared" si="160"/>
        <v>250115.28</v>
      </c>
      <c r="GN182" s="2">
        <f t="shared" si="161"/>
        <v>0</v>
      </c>
      <c r="GO182" s="2">
        <f t="shared" si="162"/>
        <v>0</v>
      </c>
      <c r="GP182" s="2">
        <f t="shared" si="163"/>
        <v>250115.28</v>
      </c>
      <c r="GQ182" s="2"/>
      <c r="GR182" s="2">
        <v>0</v>
      </c>
      <c r="GS182" s="2">
        <v>3</v>
      </c>
      <c r="GT182" s="2">
        <v>0</v>
      </c>
      <c r="GU182" s="2" t="s">
        <v>3</v>
      </c>
      <c r="GV182" s="2">
        <f t="shared" si="164"/>
        <v>0</v>
      </c>
      <c r="GW182" s="2">
        <v>1</v>
      </c>
      <c r="GX182" s="2">
        <f t="shared" si="151"/>
        <v>0</v>
      </c>
      <c r="GY182" s="2"/>
      <c r="GZ182" s="2"/>
      <c r="HA182" s="2">
        <v>0</v>
      </c>
      <c r="HB182" s="2">
        <v>0</v>
      </c>
      <c r="HC182" s="2">
        <f t="shared" si="152"/>
        <v>0</v>
      </c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>
        <v>0</v>
      </c>
      <c r="IL182" s="2"/>
      <c r="IM182" s="2"/>
      <c r="IN182" s="2"/>
      <c r="IO182" s="2"/>
      <c r="IP182" s="2"/>
      <c r="IQ182" s="2"/>
      <c r="IR182" s="2"/>
      <c r="IS182" s="2"/>
      <c r="IT182" s="2"/>
      <c r="IU182" s="2"/>
    </row>
    <row r="183" spans="1:255" x14ac:dyDescent="0.2">
      <c r="A183">
        <v>18</v>
      </c>
      <c r="B183">
        <v>1</v>
      </c>
      <c r="C183">
        <v>124</v>
      </c>
      <c r="E183" t="s">
        <v>146</v>
      </c>
      <c r="F183" t="s">
        <v>67</v>
      </c>
      <c r="G183" t="s">
        <v>68</v>
      </c>
      <c r="H183" t="s">
        <v>47</v>
      </c>
      <c r="I183">
        <f>I179*J183</f>
        <v>95.165999999999997</v>
      </c>
      <c r="J183">
        <v>9.33</v>
      </c>
      <c r="O183">
        <f t="shared" si="115"/>
        <v>250115.28</v>
      </c>
      <c r="P183">
        <f t="shared" si="116"/>
        <v>250115.28</v>
      </c>
      <c r="Q183">
        <f t="shared" si="117"/>
        <v>0</v>
      </c>
      <c r="R183">
        <f t="shared" si="118"/>
        <v>0</v>
      </c>
      <c r="S183">
        <f t="shared" si="119"/>
        <v>0</v>
      </c>
      <c r="T183">
        <f t="shared" si="120"/>
        <v>0</v>
      </c>
      <c r="U183">
        <f t="shared" si="121"/>
        <v>0</v>
      </c>
      <c r="V183">
        <f t="shared" si="122"/>
        <v>0</v>
      </c>
      <c r="W183">
        <f t="shared" si="123"/>
        <v>0</v>
      </c>
      <c r="X183">
        <f t="shared" si="124"/>
        <v>0</v>
      </c>
      <c r="Y183">
        <f t="shared" si="125"/>
        <v>0</v>
      </c>
      <c r="AA183">
        <v>37920513</v>
      </c>
      <c r="AB183">
        <f t="shared" si="126"/>
        <v>2628.2</v>
      </c>
      <c r="AC183">
        <f t="shared" si="153"/>
        <v>2628.2</v>
      </c>
      <c r="AD183">
        <f t="shared" si="154"/>
        <v>0</v>
      </c>
      <c r="AE183">
        <f t="shared" si="155"/>
        <v>0</v>
      </c>
      <c r="AF183">
        <f t="shared" si="156"/>
        <v>0</v>
      </c>
      <c r="AG183">
        <f t="shared" si="130"/>
        <v>0</v>
      </c>
      <c r="AH183">
        <f t="shared" si="157"/>
        <v>0</v>
      </c>
      <c r="AI183">
        <f t="shared" si="158"/>
        <v>0</v>
      </c>
      <c r="AJ183">
        <f t="shared" si="132"/>
        <v>0</v>
      </c>
      <c r="AK183">
        <v>2628.2</v>
      </c>
      <c r="AL183">
        <v>2628.2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70</v>
      </c>
      <c r="AU183">
        <v>10</v>
      </c>
      <c r="AV183">
        <v>1</v>
      </c>
      <c r="AW183">
        <v>1</v>
      </c>
      <c r="AZ183">
        <v>1</v>
      </c>
      <c r="BA183">
        <v>1</v>
      </c>
      <c r="BB183">
        <v>1</v>
      </c>
      <c r="BC183">
        <v>1</v>
      </c>
      <c r="BD183" t="s">
        <v>3</v>
      </c>
      <c r="BE183" t="s">
        <v>3</v>
      </c>
      <c r="BF183" t="s">
        <v>3</v>
      </c>
      <c r="BG183" t="s">
        <v>3</v>
      </c>
      <c r="BH183">
        <v>3</v>
      </c>
      <c r="BI183">
        <v>4</v>
      </c>
      <c r="BJ183" t="s">
        <v>69</v>
      </c>
      <c r="BM183">
        <v>0</v>
      </c>
      <c r="BN183">
        <v>0</v>
      </c>
      <c r="BO183" t="s">
        <v>3</v>
      </c>
      <c r="BP183">
        <v>0</v>
      </c>
      <c r="BQ183">
        <v>1</v>
      </c>
      <c r="BR183">
        <v>0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 t="s">
        <v>3</v>
      </c>
      <c r="BZ183">
        <v>70</v>
      </c>
      <c r="CA183">
        <v>10</v>
      </c>
      <c r="CE183">
        <v>0</v>
      </c>
      <c r="CF183">
        <v>0</v>
      </c>
      <c r="CG183">
        <v>0</v>
      </c>
      <c r="CM183">
        <v>0</v>
      </c>
      <c r="CN183" t="s">
        <v>3</v>
      </c>
      <c r="CO183">
        <v>0</v>
      </c>
      <c r="CP183">
        <f t="shared" si="133"/>
        <v>250115.28</v>
      </c>
      <c r="CQ183">
        <f t="shared" si="134"/>
        <v>2628.2</v>
      </c>
      <c r="CR183">
        <f t="shared" si="159"/>
        <v>0</v>
      </c>
      <c r="CS183">
        <f t="shared" si="136"/>
        <v>0</v>
      </c>
      <c r="CT183">
        <f t="shared" si="137"/>
        <v>0</v>
      </c>
      <c r="CU183">
        <f t="shared" si="138"/>
        <v>0</v>
      </c>
      <c r="CV183">
        <f t="shared" si="139"/>
        <v>0</v>
      </c>
      <c r="CW183">
        <f t="shared" si="140"/>
        <v>0</v>
      </c>
      <c r="CX183">
        <f t="shared" si="141"/>
        <v>0</v>
      </c>
      <c r="CY183">
        <f t="shared" si="142"/>
        <v>0</v>
      </c>
      <c r="CZ183">
        <f t="shared" si="143"/>
        <v>0</v>
      </c>
      <c r="DC183" t="s">
        <v>3</v>
      </c>
      <c r="DD183" t="s">
        <v>3</v>
      </c>
      <c r="DE183" t="s">
        <v>3</v>
      </c>
      <c r="DF183" t="s">
        <v>3</v>
      </c>
      <c r="DG183" t="s">
        <v>3</v>
      </c>
      <c r="DH183" t="s">
        <v>3</v>
      </c>
      <c r="DI183" t="s">
        <v>3</v>
      </c>
      <c r="DJ183" t="s">
        <v>3</v>
      </c>
      <c r="DK183" t="s">
        <v>3</v>
      </c>
      <c r="DL183" t="s">
        <v>3</v>
      </c>
      <c r="DM183" t="s">
        <v>3</v>
      </c>
      <c r="DN183">
        <v>0</v>
      </c>
      <c r="DO183">
        <v>0</v>
      </c>
      <c r="DP183">
        <v>1</v>
      </c>
      <c r="DQ183">
        <v>1</v>
      </c>
      <c r="DU183">
        <v>1009</v>
      </c>
      <c r="DV183" t="s">
        <v>47</v>
      </c>
      <c r="DW183" t="s">
        <v>47</v>
      </c>
      <c r="DX183">
        <v>1000</v>
      </c>
      <c r="EE183">
        <v>37523834</v>
      </c>
      <c r="EF183">
        <v>1</v>
      </c>
      <c r="EG183" t="s">
        <v>22</v>
      </c>
      <c r="EH183">
        <v>0</v>
      </c>
      <c r="EI183" t="s">
        <v>3</v>
      </c>
      <c r="EJ183">
        <v>4</v>
      </c>
      <c r="EK183">
        <v>0</v>
      </c>
      <c r="EL183" t="s">
        <v>23</v>
      </c>
      <c r="EM183" t="s">
        <v>24</v>
      </c>
      <c r="EO183" t="s">
        <v>3</v>
      </c>
      <c r="EQ183">
        <v>0</v>
      </c>
      <c r="ER183">
        <v>2628.2</v>
      </c>
      <c r="ES183">
        <v>2628.2</v>
      </c>
      <c r="ET183">
        <v>0</v>
      </c>
      <c r="EU183">
        <v>0</v>
      </c>
      <c r="EV183">
        <v>0</v>
      </c>
      <c r="EW183">
        <v>0</v>
      </c>
      <c r="EX183">
        <v>0</v>
      </c>
      <c r="FQ183">
        <v>0</v>
      </c>
      <c r="FR183">
        <f t="shared" si="144"/>
        <v>0</v>
      </c>
      <c r="FS183">
        <v>0</v>
      </c>
      <c r="FX183">
        <v>70</v>
      </c>
      <c r="FY183">
        <v>10</v>
      </c>
      <c r="GA183" t="s">
        <v>3</v>
      </c>
      <c r="GD183">
        <v>0</v>
      </c>
      <c r="GF183">
        <v>1680765387</v>
      </c>
      <c r="GG183">
        <v>2</v>
      </c>
      <c r="GH183">
        <v>1</v>
      </c>
      <c r="GI183">
        <v>-2</v>
      </c>
      <c r="GJ183">
        <v>0</v>
      </c>
      <c r="GK183">
        <f>ROUND(R183*(S12)/100,2)</f>
        <v>0</v>
      </c>
      <c r="GL183">
        <f t="shared" si="145"/>
        <v>0</v>
      </c>
      <c r="GM183">
        <f t="shared" si="160"/>
        <v>250115.28</v>
      </c>
      <c r="GN183">
        <f t="shared" si="161"/>
        <v>0</v>
      </c>
      <c r="GO183">
        <f t="shared" si="162"/>
        <v>0</v>
      </c>
      <c r="GP183">
        <f t="shared" si="163"/>
        <v>250115.28</v>
      </c>
      <c r="GR183">
        <v>0</v>
      </c>
      <c r="GS183">
        <v>3</v>
      </c>
      <c r="GT183">
        <v>0</v>
      </c>
      <c r="GU183" t="s">
        <v>3</v>
      </c>
      <c r="GV183">
        <f t="shared" si="164"/>
        <v>0</v>
      </c>
      <c r="GW183">
        <v>1</v>
      </c>
      <c r="GX183">
        <f t="shared" si="151"/>
        <v>0</v>
      </c>
      <c r="HA183">
        <v>0</v>
      </c>
      <c r="HB183">
        <v>0</v>
      </c>
      <c r="HC183">
        <f t="shared" si="152"/>
        <v>0</v>
      </c>
      <c r="IK183">
        <v>0</v>
      </c>
    </row>
    <row r="184" spans="1:255" x14ac:dyDescent="0.2">
      <c r="A184" s="2">
        <v>17</v>
      </c>
      <c r="B184" s="2">
        <v>1</v>
      </c>
      <c r="C184" s="2">
        <f>ROW(SmtRes!A135)</f>
        <v>135</v>
      </c>
      <c r="D184" s="2">
        <f>ROW(EtalonRes!A130)</f>
        <v>130</v>
      </c>
      <c r="E184" s="2" t="s">
        <v>147</v>
      </c>
      <c r="F184" s="2" t="s">
        <v>148</v>
      </c>
      <c r="G184" s="2" t="s">
        <v>149</v>
      </c>
      <c r="H184" s="2" t="s">
        <v>60</v>
      </c>
      <c r="I184" s="2">
        <f>ROUND(1020/100,9)</f>
        <v>10.199999999999999</v>
      </c>
      <c r="J184" s="2">
        <v>0</v>
      </c>
      <c r="K184" s="2"/>
      <c r="L184" s="2"/>
      <c r="M184" s="2"/>
      <c r="N184" s="2"/>
      <c r="O184" s="2">
        <f t="shared" si="115"/>
        <v>1082844.45</v>
      </c>
      <c r="P184" s="2">
        <f t="shared" si="116"/>
        <v>1017686.44</v>
      </c>
      <c r="Q184" s="2">
        <f t="shared" si="117"/>
        <v>25556.41</v>
      </c>
      <c r="R184" s="2">
        <f t="shared" si="118"/>
        <v>20029.84</v>
      </c>
      <c r="S184" s="2">
        <f t="shared" si="119"/>
        <v>39601.599999999999</v>
      </c>
      <c r="T184" s="2">
        <f t="shared" si="120"/>
        <v>0</v>
      </c>
      <c r="U184" s="2">
        <f t="shared" si="121"/>
        <v>188.08799999999999</v>
      </c>
      <c r="V184" s="2">
        <f t="shared" si="122"/>
        <v>0</v>
      </c>
      <c r="W184" s="2">
        <f t="shared" si="123"/>
        <v>0</v>
      </c>
      <c r="X184" s="2">
        <f t="shared" si="124"/>
        <v>27721.119999999999</v>
      </c>
      <c r="Y184" s="2">
        <f t="shared" si="125"/>
        <v>3960.16</v>
      </c>
      <c r="Z184" s="2"/>
      <c r="AA184" s="2">
        <v>37920512</v>
      </c>
      <c r="AB184" s="2">
        <f t="shared" si="126"/>
        <v>106161.22</v>
      </c>
      <c r="AC184" s="2">
        <f t="shared" si="153"/>
        <v>99773.18</v>
      </c>
      <c r="AD184" s="2">
        <f t="shared" si="154"/>
        <v>2505.5300000000002</v>
      </c>
      <c r="AE184" s="2">
        <f t="shared" si="155"/>
        <v>1963.71</v>
      </c>
      <c r="AF184" s="2">
        <f t="shared" si="156"/>
        <v>3882.51</v>
      </c>
      <c r="AG184" s="2">
        <f t="shared" si="130"/>
        <v>0</v>
      </c>
      <c r="AH184" s="2">
        <f t="shared" si="157"/>
        <v>18.440000000000001</v>
      </c>
      <c r="AI184" s="2">
        <f t="shared" si="158"/>
        <v>0</v>
      </c>
      <c r="AJ184" s="2">
        <f t="shared" si="132"/>
        <v>0</v>
      </c>
      <c r="AK184" s="2">
        <v>106161.22</v>
      </c>
      <c r="AL184" s="2">
        <v>99773.18</v>
      </c>
      <c r="AM184" s="2">
        <v>2505.5300000000002</v>
      </c>
      <c r="AN184" s="2">
        <v>1963.71</v>
      </c>
      <c r="AO184" s="2">
        <v>3882.51</v>
      </c>
      <c r="AP184" s="2">
        <v>0</v>
      </c>
      <c r="AQ184" s="2">
        <v>18.440000000000001</v>
      </c>
      <c r="AR184" s="2">
        <v>0</v>
      </c>
      <c r="AS184" s="2">
        <v>0</v>
      </c>
      <c r="AT184" s="2">
        <v>70</v>
      </c>
      <c r="AU184" s="2">
        <v>10</v>
      </c>
      <c r="AV184" s="2">
        <v>1</v>
      </c>
      <c r="AW184" s="2">
        <v>1</v>
      </c>
      <c r="AX184" s="2"/>
      <c r="AY184" s="2"/>
      <c r="AZ184" s="2">
        <v>1</v>
      </c>
      <c r="BA184" s="2">
        <v>1</v>
      </c>
      <c r="BB184" s="2">
        <v>1</v>
      </c>
      <c r="BC184" s="2">
        <v>1</v>
      </c>
      <c r="BD184" s="2" t="s">
        <v>3</v>
      </c>
      <c r="BE184" s="2" t="s">
        <v>3</v>
      </c>
      <c r="BF184" s="2" t="s">
        <v>3</v>
      </c>
      <c r="BG184" s="2" t="s">
        <v>3</v>
      </c>
      <c r="BH184" s="2">
        <v>0</v>
      </c>
      <c r="BI184" s="2">
        <v>4</v>
      </c>
      <c r="BJ184" s="2" t="s">
        <v>150</v>
      </c>
      <c r="BK184" s="2"/>
      <c r="BL184" s="2"/>
      <c r="BM184" s="2">
        <v>0</v>
      </c>
      <c r="BN184" s="2">
        <v>0</v>
      </c>
      <c r="BO184" s="2" t="s">
        <v>3</v>
      </c>
      <c r="BP184" s="2">
        <v>0</v>
      </c>
      <c r="BQ184" s="2">
        <v>1</v>
      </c>
      <c r="BR184" s="2">
        <v>0</v>
      </c>
      <c r="BS184" s="2">
        <v>1</v>
      </c>
      <c r="BT184" s="2">
        <v>1</v>
      </c>
      <c r="BU184" s="2">
        <v>1</v>
      </c>
      <c r="BV184" s="2">
        <v>1</v>
      </c>
      <c r="BW184" s="2">
        <v>1</v>
      </c>
      <c r="BX184" s="2">
        <v>1</v>
      </c>
      <c r="BY184" s="2" t="s">
        <v>3</v>
      </c>
      <c r="BZ184" s="2">
        <v>70</v>
      </c>
      <c r="CA184" s="2">
        <v>10</v>
      </c>
      <c r="CB184" s="2"/>
      <c r="CC184" s="2"/>
      <c r="CD184" s="2"/>
      <c r="CE184" s="2">
        <v>0</v>
      </c>
      <c r="CF184" s="2">
        <v>0</v>
      </c>
      <c r="CG184" s="2">
        <v>0</v>
      </c>
      <c r="CH184" s="2"/>
      <c r="CI184" s="2"/>
      <c r="CJ184" s="2"/>
      <c r="CK184" s="2"/>
      <c r="CL184" s="2"/>
      <c r="CM184" s="2">
        <v>0</v>
      </c>
      <c r="CN184" s="2" t="s">
        <v>3</v>
      </c>
      <c r="CO184" s="2">
        <v>0</v>
      </c>
      <c r="CP184" s="2">
        <f t="shared" si="133"/>
        <v>1082844.45</v>
      </c>
      <c r="CQ184" s="2">
        <f t="shared" si="134"/>
        <v>99773.18</v>
      </c>
      <c r="CR184" s="2">
        <f t="shared" si="159"/>
        <v>2505.5300000000002</v>
      </c>
      <c r="CS184" s="2">
        <f t="shared" si="136"/>
        <v>1963.71</v>
      </c>
      <c r="CT184" s="2">
        <f t="shared" si="137"/>
        <v>3882.51</v>
      </c>
      <c r="CU184" s="2">
        <f t="shared" si="138"/>
        <v>0</v>
      </c>
      <c r="CV184" s="2">
        <f t="shared" si="139"/>
        <v>18.440000000000001</v>
      </c>
      <c r="CW184" s="2">
        <f t="shared" si="140"/>
        <v>0</v>
      </c>
      <c r="CX184" s="2">
        <f t="shared" si="141"/>
        <v>0</v>
      </c>
      <c r="CY184" s="2">
        <f t="shared" si="142"/>
        <v>27721.119999999999</v>
      </c>
      <c r="CZ184" s="2">
        <f t="shared" si="143"/>
        <v>3960.16</v>
      </c>
      <c r="DA184" s="2"/>
      <c r="DB184" s="2"/>
      <c r="DC184" s="2" t="s">
        <v>3</v>
      </c>
      <c r="DD184" s="2" t="s">
        <v>3</v>
      </c>
      <c r="DE184" s="2" t="s">
        <v>3</v>
      </c>
      <c r="DF184" s="2" t="s">
        <v>3</v>
      </c>
      <c r="DG184" s="2" t="s">
        <v>3</v>
      </c>
      <c r="DH184" s="2" t="s">
        <v>3</v>
      </c>
      <c r="DI184" s="2" t="s">
        <v>3</v>
      </c>
      <c r="DJ184" s="2" t="s">
        <v>3</v>
      </c>
      <c r="DK184" s="2" t="s">
        <v>3</v>
      </c>
      <c r="DL184" s="2" t="s">
        <v>3</v>
      </c>
      <c r="DM184" s="2" t="s">
        <v>3</v>
      </c>
      <c r="DN184" s="2">
        <v>0</v>
      </c>
      <c r="DO184" s="2">
        <v>0</v>
      </c>
      <c r="DP184" s="2">
        <v>1</v>
      </c>
      <c r="DQ184" s="2">
        <v>1</v>
      </c>
      <c r="DR184" s="2"/>
      <c r="DS184" s="2"/>
      <c r="DT184" s="2"/>
      <c r="DU184" s="2">
        <v>1005</v>
      </c>
      <c r="DV184" s="2" t="s">
        <v>60</v>
      </c>
      <c r="DW184" s="2" t="s">
        <v>60</v>
      </c>
      <c r="DX184" s="2">
        <v>100</v>
      </c>
      <c r="DY184" s="2"/>
      <c r="DZ184" s="2"/>
      <c r="EA184" s="2"/>
      <c r="EB184" s="2"/>
      <c r="EC184" s="2"/>
      <c r="ED184" s="2"/>
      <c r="EE184" s="2">
        <v>37523834</v>
      </c>
      <c r="EF184" s="2">
        <v>1</v>
      </c>
      <c r="EG184" s="2" t="s">
        <v>22</v>
      </c>
      <c r="EH184" s="2">
        <v>0</v>
      </c>
      <c r="EI184" s="2" t="s">
        <v>3</v>
      </c>
      <c r="EJ184" s="2">
        <v>4</v>
      </c>
      <c r="EK184" s="2">
        <v>0</v>
      </c>
      <c r="EL184" s="2" t="s">
        <v>23</v>
      </c>
      <c r="EM184" s="2" t="s">
        <v>24</v>
      </c>
      <c r="EN184" s="2"/>
      <c r="EO184" s="2" t="s">
        <v>3</v>
      </c>
      <c r="EP184" s="2"/>
      <c r="EQ184" s="2">
        <v>0</v>
      </c>
      <c r="ER184" s="2">
        <v>106161.22</v>
      </c>
      <c r="ES184" s="2">
        <v>99773.18</v>
      </c>
      <c r="ET184" s="2">
        <v>2505.5300000000002</v>
      </c>
      <c r="EU184" s="2">
        <v>1963.71</v>
      </c>
      <c r="EV184" s="2">
        <v>3882.51</v>
      </c>
      <c r="EW184" s="2">
        <v>18.440000000000001</v>
      </c>
      <c r="EX184" s="2">
        <v>0</v>
      </c>
      <c r="EY184" s="2">
        <v>0</v>
      </c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>
        <v>0</v>
      </c>
      <c r="FR184" s="2">
        <f t="shared" si="144"/>
        <v>0</v>
      </c>
      <c r="FS184" s="2">
        <v>0</v>
      </c>
      <c r="FT184" s="2"/>
      <c r="FU184" s="2"/>
      <c r="FV184" s="2"/>
      <c r="FW184" s="2"/>
      <c r="FX184" s="2">
        <v>70</v>
      </c>
      <c r="FY184" s="2">
        <v>10</v>
      </c>
      <c r="FZ184" s="2"/>
      <c r="GA184" s="2" t="s">
        <v>3</v>
      </c>
      <c r="GB184" s="2"/>
      <c r="GC184" s="2"/>
      <c r="GD184" s="2">
        <v>0</v>
      </c>
      <c r="GE184" s="2"/>
      <c r="GF184" s="2">
        <v>-1313452407</v>
      </c>
      <c r="GG184" s="2">
        <v>2</v>
      </c>
      <c r="GH184" s="2">
        <v>1</v>
      </c>
      <c r="GI184" s="2">
        <v>-2</v>
      </c>
      <c r="GJ184" s="2">
        <v>0</v>
      </c>
      <c r="GK184" s="2">
        <f>ROUND(R184*(R12)/100,2)</f>
        <v>21632.23</v>
      </c>
      <c r="GL184" s="2">
        <f t="shared" si="145"/>
        <v>0</v>
      </c>
      <c r="GM184" s="2">
        <f t="shared" si="160"/>
        <v>1136157.96</v>
      </c>
      <c r="GN184" s="2">
        <f t="shared" si="161"/>
        <v>0</v>
      </c>
      <c r="GO184" s="2">
        <f t="shared" si="162"/>
        <v>0</v>
      </c>
      <c r="GP184" s="2">
        <f t="shared" si="163"/>
        <v>1136157.96</v>
      </c>
      <c r="GQ184" s="2"/>
      <c r="GR184" s="2">
        <v>0</v>
      </c>
      <c r="GS184" s="2">
        <v>3</v>
      </c>
      <c r="GT184" s="2">
        <v>0</v>
      </c>
      <c r="GU184" s="2" t="s">
        <v>3</v>
      </c>
      <c r="GV184" s="2">
        <f t="shared" si="164"/>
        <v>0</v>
      </c>
      <c r="GW184" s="2">
        <v>1</v>
      </c>
      <c r="GX184" s="2">
        <f t="shared" si="151"/>
        <v>0</v>
      </c>
      <c r="GY184" s="2"/>
      <c r="GZ184" s="2"/>
      <c r="HA184" s="2">
        <v>0</v>
      </c>
      <c r="HB184" s="2">
        <v>0</v>
      </c>
      <c r="HC184" s="2">
        <f t="shared" si="152"/>
        <v>0</v>
      </c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>
        <v>0</v>
      </c>
      <c r="IL184" s="2"/>
      <c r="IM184" s="2"/>
      <c r="IN184" s="2"/>
      <c r="IO184" s="2"/>
      <c r="IP184" s="2"/>
      <c r="IQ184" s="2"/>
      <c r="IR184" s="2"/>
      <c r="IS184" s="2"/>
      <c r="IT184" s="2"/>
      <c r="IU184" s="2"/>
    </row>
    <row r="185" spans="1:255" x14ac:dyDescent="0.2">
      <c r="A185">
        <v>17</v>
      </c>
      <c r="B185">
        <v>1</v>
      </c>
      <c r="C185">
        <f>ROW(SmtRes!A146)</f>
        <v>146</v>
      </c>
      <c r="D185">
        <f>ROW(EtalonRes!A140)</f>
        <v>140</v>
      </c>
      <c r="E185" t="s">
        <v>147</v>
      </c>
      <c r="F185" t="s">
        <v>148</v>
      </c>
      <c r="G185" t="s">
        <v>149</v>
      </c>
      <c r="H185" t="s">
        <v>60</v>
      </c>
      <c r="I185">
        <f>ROUND(1020/100,9)</f>
        <v>10.199999999999999</v>
      </c>
      <c r="J185">
        <v>0</v>
      </c>
      <c r="O185">
        <f t="shared" si="115"/>
        <v>1082844.45</v>
      </c>
      <c r="P185">
        <f t="shared" si="116"/>
        <v>1017686.44</v>
      </c>
      <c r="Q185">
        <f t="shared" si="117"/>
        <v>25556.41</v>
      </c>
      <c r="R185">
        <f t="shared" si="118"/>
        <v>20029.84</v>
      </c>
      <c r="S185">
        <f t="shared" si="119"/>
        <v>39601.599999999999</v>
      </c>
      <c r="T185">
        <f t="shared" si="120"/>
        <v>0</v>
      </c>
      <c r="U185">
        <f t="shared" si="121"/>
        <v>188.08799999999999</v>
      </c>
      <c r="V185">
        <f t="shared" si="122"/>
        <v>0</v>
      </c>
      <c r="W185">
        <f t="shared" si="123"/>
        <v>0</v>
      </c>
      <c r="X185">
        <f t="shared" si="124"/>
        <v>27721.119999999999</v>
      </c>
      <c r="Y185">
        <f t="shared" si="125"/>
        <v>3960.16</v>
      </c>
      <c r="AA185">
        <v>37920513</v>
      </c>
      <c r="AB185">
        <f t="shared" si="126"/>
        <v>106161.22</v>
      </c>
      <c r="AC185">
        <f t="shared" si="153"/>
        <v>99773.18</v>
      </c>
      <c r="AD185">
        <f t="shared" si="154"/>
        <v>2505.5300000000002</v>
      </c>
      <c r="AE185">
        <f t="shared" si="155"/>
        <v>1963.71</v>
      </c>
      <c r="AF185">
        <f t="shared" si="156"/>
        <v>3882.51</v>
      </c>
      <c r="AG185">
        <f t="shared" si="130"/>
        <v>0</v>
      </c>
      <c r="AH185">
        <f t="shared" si="157"/>
        <v>18.440000000000001</v>
      </c>
      <c r="AI185">
        <f t="shared" si="158"/>
        <v>0</v>
      </c>
      <c r="AJ185">
        <f t="shared" si="132"/>
        <v>0</v>
      </c>
      <c r="AK185">
        <v>106161.22</v>
      </c>
      <c r="AL185">
        <v>99773.18</v>
      </c>
      <c r="AM185">
        <v>2505.5300000000002</v>
      </c>
      <c r="AN185">
        <v>1963.71</v>
      </c>
      <c r="AO185">
        <v>3882.51</v>
      </c>
      <c r="AP185">
        <v>0</v>
      </c>
      <c r="AQ185">
        <v>18.440000000000001</v>
      </c>
      <c r="AR185">
        <v>0</v>
      </c>
      <c r="AS185">
        <v>0</v>
      </c>
      <c r="AT185">
        <v>70</v>
      </c>
      <c r="AU185">
        <v>10</v>
      </c>
      <c r="AV185">
        <v>1</v>
      </c>
      <c r="AW185">
        <v>1</v>
      </c>
      <c r="AZ185">
        <v>1</v>
      </c>
      <c r="BA185">
        <v>1</v>
      </c>
      <c r="BB185">
        <v>1</v>
      </c>
      <c r="BC185">
        <v>1</v>
      </c>
      <c r="BD185" t="s">
        <v>3</v>
      </c>
      <c r="BE185" t="s">
        <v>3</v>
      </c>
      <c r="BF185" t="s">
        <v>3</v>
      </c>
      <c r="BG185" t="s">
        <v>3</v>
      </c>
      <c r="BH185">
        <v>0</v>
      </c>
      <c r="BI185">
        <v>4</v>
      </c>
      <c r="BJ185" t="s">
        <v>150</v>
      </c>
      <c r="BM185">
        <v>0</v>
      </c>
      <c r="BN185">
        <v>0</v>
      </c>
      <c r="BO185" t="s">
        <v>3</v>
      </c>
      <c r="BP185">
        <v>0</v>
      </c>
      <c r="BQ185">
        <v>1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 t="s">
        <v>3</v>
      </c>
      <c r="BZ185">
        <v>70</v>
      </c>
      <c r="CA185">
        <v>10</v>
      </c>
      <c r="CE185">
        <v>0</v>
      </c>
      <c r="CF185">
        <v>0</v>
      </c>
      <c r="CG185">
        <v>0</v>
      </c>
      <c r="CM185">
        <v>0</v>
      </c>
      <c r="CN185" t="s">
        <v>3</v>
      </c>
      <c r="CO185">
        <v>0</v>
      </c>
      <c r="CP185">
        <f t="shared" si="133"/>
        <v>1082844.45</v>
      </c>
      <c r="CQ185">
        <f t="shared" si="134"/>
        <v>99773.18</v>
      </c>
      <c r="CR185">
        <f t="shared" si="159"/>
        <v>2505.5300000000002</v>
      </c>
      <c r="CS185">
        <f t="shared" si="136"/>
        <v>1963.71</v>
      </c>
      <c r="CT185">
        <f t="shared" si="137"/>
        <v>3882.51</v>
      </c>
      <c r="CU185">
        <f t="shared" si="138"/>
        <v>0</v>
      </c>
      <c r="CV185">
        <f t="shared" si="139"/>
        <v>18.440000000000001</v>
      </c>
      <c r="CW185">
        <f t="shared" si="140"/>
        <v>0</v>
      </c>
      <c r="CX185">
        <f t="shared" si="141"/>
        <v>0</v>
      </c>
      <c r="CY185">
        <f t="shared" si="142"/>
        <v>27721.119999999999</v>
      </c>
      <c r="CZ185">
        <f t="shared" si="143"/>
        <v>3960.16</v>
      </c>
      <c r="DC185" t="s">
        <v>3</v>
      </c>
      <c r="DD185" t="s">
        <v>3</v>
      </c>
      <c r="DE185" t="s">
        <v>3</v>
      </c>
      <c r="DF185" t="s">
        <v>3</v>
      </c>
      <c r="DG185" t="s">
        <v>3</v>
      </c>
      <c r="DH185" t="s">
        <v>3</v>
      </c>
      <c r="DI185" t="s">
        <v>3</v>
      </c>
      <c r="DJ185" t="s">
        <v>3</v>
      </c>
      <c r="DK185" t="s">
        <v>3</v>
      </c>
      <c r="DL185" t="s">
        <v>3</v>
      </c>
      <c r="DM185" t="s">
        <v>3</v>
      </c>
      <c r="DN185">
        <v>0</v>
      </c>
      <c r="DO185">
        <v>0</v>
      </c>
      <c r="DP185">
        <v>1</v>
      </c>
      <c r="DQ185">
        <v>1</v>
      </c>
      <c r="DU185">
        <v>1005</v>
      </c>
      <c r="DV185" t="s">
        <v>60</v>
      </c>
      <c r="DW185" t="s">
        <v>60</v>
      </c>
      <c r="DX185">
        <v>100</v>
      </c>
      <c r="EE185">
        <v>37523834</v>
      </c>
      <c r="EF185">
        <v>1</v>
      </c>
      <c r="EG185" t="s">
        <v>22</v>
      </c>
      <c r="EH185">
        <v>0</v>
      </c>
      <c r="EI185" t="s">
        <v>3</v>
      </c>
      <c r="EJ185">
        <v>4</v>
      </c>
      <c r="EK185">
        <v>0</v>
      </c>
      <c r="EL185" t="s">
        <v>23</v>
      </c>
      <c r="EM185" t="s">
        <v>24</v>
      </c>
      <c r="EO185" t="s">
        <v>3</v>
      </c>
      <c r="EQ185">
        <v>0</v>
      </c>
      <c r="ER185">
        <v>106161.22</v>
      </c>
      <c r="ES185">
        <v>99773.18</v>
      </c>
      <c r="ET185">
        <v>2505.5300000000002</v>
      </c>
      <c r="EU185">
        <v>1963.71</v>
      </c>
      <c r="EV185">
        <v>3882.51</v>
      </c>
      <c r="EW185">
        <v>18.440000000000001</v>
      </c>
      <c r="EX185">
        <v>0</v>
      </c>
      <c r="EY185">
        <v>0</v>
      </c>
      <c r="FQ185">
        <v>0</v>
      </c>
      <c r="FR185">
        <f t="shared" si="144"/>
        <v>0</v>
      </c>
      <c r="FS185">
        <v>0</v>
      </c>
      <c r="FX185">
        <v>70</v>
      </c>
      <c r="FY185">
        <v>10</v>
      </c>
      <c r="GA185" t="s">
        <v>3</v>
      </c>
      <c r="GD185">
        <v>0</v>
      </c>
      <c r="GF185">
        <v>-1313452407</v>
      </c>
      <c r="GG185">
        <v>2</v>
      </c>
      <c r="GH185">
        <v>1</v>
      </c>
      <c r="GI185">
        <v>-2</v>
      </c>
      <c r="GJ185">
        <v>0</v>
      </c>
      <c r="GK185">
        <f>ROUND(R185*(S12)/100,2)</f>
        <v>21632.23</v>
      </c>
      <c r="GL185">
        <f t="shared" si="145"/>
        <v>0</v>
      </c>
      <c r="GM185">
        <f t="shared" si="160"/>
        <v>1136157.96</v>
      </c>
      <c r="GN185">
        <f t="shared" si="161"/>
        <v>0</v>
      </c>
      <c r="GO185">
        <f t="shared" si="162"/>
        <v>0</v>
      </c>
      <c r="GP185">
        <f t="shared" si="163"/>
        <v>1136157.96</v>
      </c>
      <c r="GR185">
        <v>0</v>
      </c>
      <c r="GS185">
        <v>3</v>
      </c>
      <c r="GT185">
        <v>0</v>
      </c>
      <c r="GU185" t="s">
        <v>3</v>
      </c>
      <c r="GV185">
        <f t="shared" si="164"/>
        <v>0</v>
      </c>
      <c r="GW185">
        <v>1</v>
      </c>
      <c r="GX185">
        <f t="shared" si="151"/>
        <v>0</v>
      </c>
      <c r="HA185">
        <v>0</v>
      </c>
      <c r="HB185">
        <v>0</v>
      </c>
      <c r="HC185">
        <f t="shared" si="152"/>
        <v>0</v>
      </c>
      <c r="IK185">
        <v>0</v>
      </c>
    </row>
    <row r="186" spans="1:255" x14ac:dyDescent="0.2">
      <c r="A186" s="2">
        <v>18</v>
      </c>
      <c r="B186" s="2">
        <v>1</v>
      </c>
      <c r="C186" s="2">
        <v>132</v>
      </c>
      <c r="D186" s="2"/>
      <c r="E186" s="2" t="s">
        <v>151</v>
      </c>
      <c r="F186" s="2" t="s">
        <v>152</v>
      </c>
      <c r="G186" s="2" t="s">
        <v>153</v>
      </c>
      <c r="H186" s="2" t="s">
        <v>154</v>
      </c>
      <c r="I186" s="2">
        <f>I184*J186</f>
        <v>-7496.9999999999991</v>
      </c>
      <c r="J186" s="2">
        <v>-735</v>
      </c>
      <c r="K186" s="2"/>
      <c r="L186" s="2"/>
      <c r="M186" s="2"/>
      <c r="N186" s="2"/>
      <c r="O186" s="2">
        <f t="shared" si="115"/>
        <v>-137944.79999999999</v>
      </c>
      <c r="P186" s="2">
        <f t="shared" si="116"/>
        <v>-137944.79999999999</v>
      </c>
      <c r="Q186" s="2">
        <f t="shared" si="117"/>
        <v>0</v>
      </c>
      <c r="R186" s="2">
        <f t="shared" si="118"/>
        <v>0</v>
      </c>
      <c r="S186" s="2">
        <f t="shared" si="119"/>
        <v>0</v>
      </c>
      <c r="T186" s="2">
        <f t="shared" si="120"/>
        <v>0</v>
      </c>
      <c r="U186" s="2">
        <f t="shared" si="121"/>
        <v>0</v>
      </c>
      <c r="V186" s="2">
        <f t="shared" si="122"/>
        <v>0</v>
      </c>
      <c r="W186" s="2">
        <f t="shared" si="123"/>
        <v>0</v>
      </c>
      <c r="X186" s="2">
        <f t="shared" si="124"/>
        <v>0</v>
      </c>
      <c r="Y186" s="2">
        <f t="shared" si="125"/>
        <v>0</v>
      </c>
      <c r="Z186" s="2"/>
      <c r="AA186" s="2">
        <v>37920512</v>
      </c>
      <c r="AB186" s="2">
        <f t="shared" si="126"/>
        <v>18.399999999999999</v>
      </c>
      <c r="AC186" s="2">
        <f t="shared" si="153"/>
        <v>18.399999999999999</v>
      </c>
      <c r="AD186" s="2">
        <f t="shared" si="154"/>
        <v>0</v>
      </c>
      <c r="AE186" s="2">
        <f t="shared" si="155"/>
        <v>0</v>
      </c>
      <c r="AF186" s="2">
        <f t="shared" si="156"/>
        <v>0</v>
      </c>
      <c r="AG186" s="2">
        <f t="shared" si="130"/>
        <v>0</v>
      </c>
      <c r="AH186" s="2">
        <f t="shared" si="157"/>
        <v>0</v>
      </c>
      <c r="AI186" s="2">
        <f t="shared" si="158"/>
        <v>0</v>
      </c>
      <c r="AJ186" s="2">
        <f t="shared" si="132"/>
        <v>0</v>
      </c>
      <c r="AK186" s="2">
        <v>18.399999999999999</v>
      </c>
      <c r="AL186" s="2">
        <v>18.399999999999999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70</v>
      </c>
      <c r="AU186" s="2">
        <v>10</v>
      </c>
      <c r="AV186" s="2">
        <v>1</v>
      </c>
      <c r="AW186" s="2">
        <v>1</v>
      </c>
      <c r="AX186" s="2"/>
      <c r="AY186" s="2"/>
      <c r="AZ186" s="2">
        <v>1</v>
      </c>
      <c r="BA186" s="2">
        <v>1</v>
      </c>
      <c r="BB186" s="2">
        <v>1</v>
      </c>
      <c r="BC186" s="2">
        <v>1</v>
      </c>
      <c r="BD186" s="2" t="s">
        <v>3</v>
      </c>
      <c r="BE186" s="2" t="s">
        <v>3</v>
      </c>
      <c r="BF186" s="2" t="s">
        <v>3</v>
      </c>
      <c r="BG186" s="2" t="s">
        <v>3</v>
      </c>
      <c r="BH186" s="2">
        <v>3</v>
      </c>
      <c r="BI186" s="2">
        <v>4</v>
      </c>
      <c r="BJ186" s="2" t="s">
        <v>155</v>
      </c>
      <c r="BK186" s="2"/>
      <c r="BL186" s="2"/>
      <c r="BM186" s="2">
        <v>0</v>
      </c>
      <c r="BN186" s="2">
        <v>0</v>
      </c>
      <c r="BO186" s="2" t="s">
        <v>3</v>
      </c>
      <c r="BP186" s="2">
        <v>0</v>
      </c>
      <c r="BQ186" s="2">
        <v>1</v>
      </c>
      <c r="BR186" s="2">
        <v>1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1</v>
      </c>
      <c r="BY186" s="2" t="s">
        <v>3</v>
      </c>
      <c r="BZ186" s="2">
        <v>70</v>
      </c>
      <c r="CA186" s="2">
        <v>10</v>
      </c>
      <c r="CB186" s="2"/>
      <c r="CC186" s="2"/>
      <c r="CD186" s="2"/>
      <c r="CE186" s="2">
        <v>0</v>
      </c>
      <c r="CF186" s="2">
        <v>0</v>
      </c>
      <c r="CG186" s="2">
        <v>0</v>
      </c>
      <c r="CH186" s="2"/>
      <c r="CI186" s="2"/>
      <c r="CJ186" s="2"/>
      <c r="CK186" s="2"/>
      <c r="CL186" s="2"/>
      <c r="CM186" s="2">
        <v>0</v>
      </c>
      <c r="CN186" s="2" t="s">
        <v>3</v>
      </c>
      <c r="CO186" s="2">
        <v>0</v>
      </c>
      <c r="CP186" s="2">
        <f t="shared" si="133"/>
        <v>-137944.79999999999</v>
      </c>
      <c r="CQ186" s="2">
        <f t="shared" si="134"/>
        <v>18.399999999999999</v>
      </c>
      <c r="CR186" s="2">
        <f t="shared" si="159"/>
        <v>0</v>
      </c>
      <c r="CS186" s="2">
        <f t="shared" si="136"/>
        <v>0</v>
      </c>
      <c r="CT186" s="2">
        <f t="shared" si="137"/>
        <v>0</v>
      </c>
      <c r="CU186" s="2">
        <f t="shared" si="138"/>
        <v>0</v>
      </c>
      <c r="CV186" s="2">
        <f t="shared" si="139"/>
        <v>0</v>
      </c>
      <c r="CW186" s="2">
        <f t="shared" si="140"/>
        <v>0</v>
      </c>
      <c r="CX186" s="2">
        <f t="shared" si="141"/>
        <v>0</v>
      </c>
      <c r="CY186" s="2">
        <f t="shared" si="142"/>
        <v>0</v>
      </c>
      <c r="CZ186" s="2">
        <f t="shared" si="143"/>
        <v>0</v>
      </c>
      <c r="DA186" s="2"/>
      <c r="DB186" s="2"/>
      <c r="DC186" s="2" t="s">
        <v>3</v>
      </c>
      <c r="DD186" s="2" t="s">
        <v>3</v>
      </c>
      <c r="DE186" s="2" t="s">
        <v>3</v>
      </c>
      <c r="DF186" s="2" t="s">
        <v>3</v>
      </c>
      <c r="DG186" s="2" t="s">
        <v>3</v>
      </c>
      <c r="DH186" s="2" t="s">
        <v>3</v>
      </c>
      <c r="DI186" s="2" t="s">
        <v>3</v>
      </c>
      <c r="DJ186" s="2" t="s">
        <v>3</v>
      </c>
      <c r="DK186" s="2" t="s">
        <v>3</v>
      </c>
      <c r="DL186" s="2" t="s">
        <v>3</v>
      </c>
      <c r="DM186" s="2" t="s">
        <v>3</v>
      </c>
      <c r="DN186" s="2">
        <v>0</v>
      </c>
      <c r="DO186" s="2">
        <v>0</v>
      </c>
      <c r="DP186" s="2">
        <v>1</v>
      </c>
      <c r="DQ186" s="2">
        <v>1</v>
      </c>
      <c r="DR186" s="2"/>
      <c r="DS186" s="2"/>
      <c r="DT186" s="2"/>
      <c r="DU186" s="2">
        <v>1009</v>
      </c>
      <c r="DV186" s="2" t="s">
        <v>154</v>
      </c>
      <c r="DW186" s="2" t="s">
        <v>154</v>
      </c>
      <c r="DX186" s="2">
        <v>1</v>
      </c>
      <c r="DY186" s="2"/>
      <c r="DZ186" s="2"/>
      <c r="EA186" s="2"/>
      <c r="EB186" s="2"/>
      <c r="EC186" s="2"/>
      <c r="ED186" s="2"/>
      <c r="EE186" s="2">
        <v>37523834</v>
      </c>
      <c r="EF186" s="2">
        <v>1</v>
      </c>
      <c r="EG186" s="2" t="s">
        <v>22</v>
      </c>
      <c r="EH186" s="2">
        <v>0</v>
      </c>
      <c r="EI186" s="2" t="s">
        <v>3</v>
      </c>
      <c r="EJ186" s="2">
        <v>4</v>
      </c>
      <c r="EK186" s="2">
        <v>0</v>
      </c>
      <c r="EL186" s="2" t="s">
        <v>23</v>
      </c>
      <c r="EM186" s="2" t="s">
        <v>24</v>
      </c>
      <c r="EN186" s="2"/>
      <c r="EO186" s="2" t="s">
        <v>3</v>
      </c>
      <c r="EP186" s="2"/>
      <c r="EQ186" s="2">
        <v>0</v>
      </c>
      <c r="ER186" s="2">
        <v>18.399999999999999</v>
      </c>
      <c r="ES186" s="2">
        <v>18.399999999999999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>
        <v>0</v>
      </c>
      <c r="FR186" s="2">
        <f t="shared" si="144"/>
        <v>0</v>
      </c>
      <c r="FS186" s="2">
        <v>0</v>
      </c>
      <c r="FT186" s="2"/>
      <c r="FU186" s="2"/>
      <c r="FV186" s="2"/>
      <c r="FW186" s="2"/>
      <c r="FX186" s="2">
        <v>70</v>
      </c>
      <c r="FY186" s="2">
        <v>10</v>
      </c>
      <c r="FZ186" s="2"/>
      <c r="GA186" s="2" t="s">
        <v>3</v>
      </c>
      <c r="GB186" s="2"/>
      <c r="GC186" s="2"/>
      <c r="GD186" s="2">
        <v>0</v>
      </c>
      <c r="GE186" s="2"/>
      <c r="GF186" s="2">
        <v>-160312724</v>
      </c>
      <c r="GG186" s="2">
        <v>2</v>
      </c>
      <c r="GH186" s="2">
        <v>1</v>
      </c>
      <c r="GI186" s="2">
        <v>-2</v>
      </c>
      <c r="GJ186" s="2">
        <v>0</v>
      </c>
      <c r="GK186" s="2">
        <f>ROUND(R186*(R12)/100,2)</f>
        <v>0</v>
      </c>
      <c r="GL186" s="2">
        <f t="shared" si="145"/>
        <v>0</v>
      </c>
      <c r="GM186" s="2">
        <f t="shared" si="160"/>
        <v>-137944.79999999999</v>
      </c>
      <c r="GN186" s="2">
        <f t="shared" si="161"/>
        <v>0</v>
      </c>
      <c r="GO186" s="2">
        <f t="shared" si="162"/>
        <v>0</v>
      </c>
      <c r="GP186" s="2">
        <f t="shared" si="163"/>
        <v>-137944.79999999999</v>
      </c>
      <c r="GQ186" s="2"/>
      <c r="GR186" s="2">
        <v>0</v>
      </c>
      <c r="GS186" s="2">
        <v>3</v>
      </c>
      <c r="GT186" s="2">
        <v>0</v>
      </c>
      <c r="GU186" s="2" t="s">
        <v>3</v>
      </c>
      <c r="GV186" s="2">
        <f t="shared" si="164"/>
        <v>0</v>
      </c>
      <c r="GW186" s="2">
        <v>1</v>
      </c>
      <c r="GX186" s="2">
        <f t="shared" si="151"/>
        <v>0</v>
      </c>
      <c r="GY186" s="2"/>
      <c r="GZ186" s="2"/>
      <c r="HA186" s="2">
        <v>0</v>
      </c>
      <c r="HB186" s="2">
        <v>0</v>
      </c>
      <c r="HC186" s="2">
        <f t="shared" si="152"/>
        <v>0</v>
      </c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>
        <v>0</v>
      </c>
      <c r="IL186" s="2"/>
      <c r="IM186" s="2"/>
      <c r="IN186" s="2"/>
      <c r="IO186" s="2"/>
      <c r="IP186" s="2"/>
      <c r="IQ186" s="2"/>
      <c r="IR186" s="2"/>
      <c r="IS186" s="2"/>
      <c r="IT186" s="2"/>
      <c r="IU186" s="2"/>
    </row>
    <row r="187" spans="1:255" x14ac:dyDescent="0.2">
      <c r="A187">
        <v>18</v>
      </c>
      <c r="B187">
        <v>1</v>
      </c>
      <c r="C187">
        <v>143</v>
      </c>
      <c r="E187" t="s">
        <v>151</v>
      </c>
      <c r="F187" t="s">
        <v>152</v>
      </c>
      <c r="G187" t="s">
        <v>153</v>
      </c>
      <c r="H187" t="s">
        <v>154</v>
      </c>
      <c r="I187">
        <f>I185*J187</f>
        <v>-7496.9999999999991</v>
      </c>
      <c r="J187">
        <v>-735</v>
      </c>
      <c r="O187">
        <f t="shared" si="115"/>
        <v>-137944.79999999999</v>
      </c>
      <c r="P187">
        <f t="shared" si="116"/>
        <v>-137944.79999999999</v>
      </c>
      <c r="Q187">
        <f t="shared" si="117"/>
        <v>0</v>
      </c>
      <c r="R187">
        <f t="shared" si="118"/>
        <v>0</v>
      </c>
      <c r="S187">
        <f t="shared" si="119"/>
        <v>0</v>
      </c>
      <c r="T187">
        <f t="shared" si="120"/>
        <v>0</v>
      </c>
      <c r="U187">
        <f t="shared" si="121"/>
        <v>0</v>
      </c>
      <c r="V187">
        <f t="shared" si="122"/>
        <v>0</v>
      </c>
      <c r="W187">
        <f t="shared" si="123"/>
        <v>0</v>
      </c>
      <c r="X187">
        <f t="shared" si="124"/>
        <v>0</v>
      </c>
      <c r="Y187">
        <f t="shared" si="125"/>
        <v>0</v>
      </c>
      <c r="AA187">
        <v>37920513</v>
      </c>
      <c r="AB187">
        <f t="shared" si="126"/>
        <v>18.399999999999999</v>
      </c>
      <c r="AC187">
        <f t="shared" si="153"/>
        <v>18.399999999999999</v>
      </c>
      <c r="AD187">
        <f t="shared" si="154"/>
        <v>0</v>
      </c>
      <c r="AE187">
        <f t="shared" si="155"/>
        <v>0</v>
      </c>
      <c r="AF187">
        <f t="shared" si="156"/>
        <v>0</v>
      </c>
      <c r="AG187">
        <f t="shared" si="130"/>
        <v>0</v>
      </c>
      <c r="AH187">
        <f t="shared" si="157"/>
        <v>0</v>
      </c>
      <c r="AI187">
        <f t="shared" si="158"/>
        <v>0</v>
      </c>
      <c r="AJ187">
        <f t="shared" si="132"/>
        <v>0</v>
      </c>
      <c r="AK187">
        <v>18.399999999999999</v>
      </c>
      <c r="AL187">
        <v>18.399999999999999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70</v>
      </c>
      <c r="AU187">
        <v>10</v>
      </c>
      <c r="AV187">
        <v>1</v>
      </c>
      <c r="AW187">
        <v>1</v>
      </c>
      <c r="AZ187">
        <v>1</v>
      </c>
      <c r="BA187">
        <v>1</v>
      </c>
      <c r="BB187">
        <v>1</v>
      </c>
      <c r="BC187">
        <v>1</v>
      </c>
      <c r="BD187" t="s">
        <v>3</v>
      </c>
      <c r="BE187" t="s">
        <v>3</v>
      </c>
      <c r="BF187" t="s">
        <v>3</v>
      </c>
      <c r="BG187" t="s">
        <v>3</v>
      </c>
      <c r="BH187">
        <v>3</v>
      </c>
      <c r="BI187">
        <v>4</v>
      </c>
      <c r="BJ187" t="s">
        <v>155</v>
      </c>
      <c r="BM187">
        <v>0</v>
      </c>
      <c r="BN187">
        <v>0</v>
      </c>
      <c r="BO187" t="s">
        <v>3</v>
      </c>
      <c r="BP187">
        <v>0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 t="s">
        <v>3</v>
      </c>
      <c r="BZ187">
        <v>70</v>
      </c>
      <c r="CA187">
        <v>10</v>
      </c>
      <c r="CE187">
        <v>0</v>
      </c>
      <c r="CF187">
        <v>0</v>
      </c>
      <c r="CG187">
        <v>0</v>
      </c>
      <c r="CM187">
        <v>0</v>
      </c>
      <c r="CN187" t="s">
        <v>3</v>
      </c>
      <c r="CO187">
        <v>0</v>
      </c>
      <c r="CP187">
        <f t="shared" si="133"/>
        <v>-137944.79999999999</v>
      </c>
      <c r="CQ187">
        <f t="shared" si="134"/>
        <v>18.399999999999999</v>
      </c>
      <c r="CR187">
        <f t="shared" si="159"/>
        <v>0</v>
      </c>
      <c r="CS187">
        <f t="shared" si="136"/>
        <v>0</v>
      </c>
      <c r="CT187">
        <f t="shared" si="137"/>
        <v>0</v>
      </c>
      <c r="CU187">
        <f t="shared" si="138"/>
        <v>0</v>
      </c>
      <c r="CV187">
        <f t="shared" si="139"/>
        <v>0</v>
      </c>
      <c r="CW187">
        <f t="shared" si="140"/>
        <v>0</v>
      </c>
      <c r="CX187">
        <f t="shared" si="141"/>
        <v>0</v>
      </c>
      <c r="CY187">
        <f t="shared" si="142"/>
        <v>0</v>
      </c>
      <c r="CZ187">
        <f t="shared" si="143"/>
        <v>0</v>
      </c>
      <c r="DC187" t="s">
        <v>3</v>
      </c>
      <c r="DD187" t="s">
        <v>3</v>
      </c>
      <c r="DE187" t="s">
        <v>3</v>
      </c>
      <c r="DF187" t="s">
        <v>3</v>
      </c>
      <c r="DG187" t="s">
        <v>3</v>
      </c>
      <c r="DH187" t="s">
        <v>3</v>
      </c>
      <c r="DI187" t="s">
        <v>3</v>
      </c>
      <c r="DJ187" t="s">
        <v>3</v>
      </c>
      <c r="DK187" t="s">
        <v>3</v>
      </c>
      <c r="DL187" t="s">
        <v>3</v>
      </c>
      <c r="DM187" t="s">
        <v>3</v>
      </c>
      <c r="DN187">
        <v>0</v>
      </c>
      <c r="DO187">
        <v>0</v>
      </c>
      <c r="DP187">
        <v>1</v>
      </c>
      <c r="DQ187">
        <v>1</v>
      </c>
      <c r="DU187">
        <v>1009</v>
      </c>
      <c r="DV187" t="s">
        <v>154</v>
      </c>
      <c r="DW187" t="s">
        <v>154</v>
      </c>
      <c r="DX187">
        <v>1</v>
      </c>
      <c r="EE187">
        <v>37523834</v>
      </c>
      <c r="EF187">
        <v>1</v>
      </c>
      <c r="EG187" t="s">
        <v>22</v>
      </c>
      <c r="EH187">
        <v>0</v>
      </c>
      <c r="EI187" t="s">
        <v>3</v>
      </c>
      <c r="EJ187">
        <v>4</v>
      </c>
      <c r="EK187">
        <v>0</v>
      </c>
      <c r="EL187" t="s">
        <v>23</v>
      </c>
      <c r="EM187" t="s">
        <v>24</v>
      </c>
      <c r="EO187" t="s">
        <v>3</v>
      </c>
      <c r="EQ187">
        <v>0</v>
      </c>
      <c r="ER187">
        <v>18.399999999999999</v>
      </c>
      <c r="ES187">
        <v>18.399999999999999</v>
      </c>
      <c r="ET187">
        <v>0</v>
      </c>
      <c r="EU187">
        <v>0</v>
      </c>
      <c r="EV187">
        <v>0</v>
      </c>
      <c r="EW187">
        <v>0</v>
      </c>
      <c r="EX187">
        <v>0</v>
      </c>
      <c r="FQ187">
        <v>0</v>
      </c>
      <c r="FR187">
        <f t="shared" si="144"/>
        <v>0</v>
      </c>
      <c r="FS187">
        <v>0</v>
      </c>
      <c r="FX187">
        <v>70</v>
      </c>
      <c r="FY187">
        <v>10</v>
      </c>
      <c r="GA187" t="s">
        <v>3</v>
      </c>
      <c r="GD187">
        <v>0</v>
      </c>
      <c r="GF187">
        <v>-160312724</v>
      </c>
      <c r="GG187">
        <v>2</v>
      </c>
      <c r="GH187">
        <v>1</v>
      </c>
      <c r="GI187">
        <v>-2</v>
      </c>
      <c r="GJ187">
        <v>0</v>
      </c>
      <c r="GK187">
        <f>ROUND(R187*(S12)/100,2)</f>
        <v>0</v>
      </c>
      <c r="GL187">
        <f t="shared" si="145"/>
        <v>0</v>
      </c>
      <c r="GM187">
        <f t="shared" si="160"/>
        <v>-137944.79999999999</v>
      </c>
      <c r="GN187">
        <f t="shared" si="161"/>
        <v>0</v>
      </c>
      <c r="GO187">
        <f t="shared" si="162"/>
        <v>0</v>
      </c>
      <c r="GP187">
        <f t="shared" si="163"/>
        <v>-137944.79999999999</v>
      </c>
      <c r="GR187">
        <v>0</v>
      </c>
      <c r="GS187">
        <v>3</v>
      </c>
      <c r="GT187">
        <v>0</v>
      </c>
      <c r="GU187" t="s">
        <v>3</v>
      </c>
      <c r="GV187">
        <f t="shared" si="164"/>
        <v>0</v>
      </c>
      <c r="GW187">
        <v>1</v>
      </c>
      <c r="GX187">
        <f t="shared" si="151"/>
        <v>0</v>
      </c>
      <c r="HA187">
        <v>0</v>
      </c>
      <c r="HB187">
        <v>0</v>
      </c>
      <c r="HC187">
        <f t="shared" si="152"/>
        <v>0</v>
      </c>
      <c r="IK187">
        <v>0</v>
      </c>
    </row>
    <row r="188" spans="1:255" x14ac:dyDescent="0.2">
      <c r="A188" s="2">
        <v>18</v>
      </c>
      <c r="B188" s="2">
        <v>1</v>
      </c>
      <c r="C188" s="2">
        <v>135</v>
      </c>
      <c r="D188" s="2"/>
      <c r="E188" s="2" t="s">
        <v>156</v>
      </c>
      <c r="F188" s="2" t="s">
        <v>157</v>
      </c>
      <c r="G188" s="2" t="s">
        <v>158</v>
      </c>
      <c r="H188" s="2" t="s">
        <v>47</v>
      </c>
      <c r="I188" s="2">
        <f>I184*J188</f>
        <v>-0.53549999999999998</v>
      </c>
      <c r="J188" s="2">
        <v>-5.2499999999999998E-2</v>
      </c>
      <c r="K188" s="2"/>
      <c r="L188" s="2"/>
      <c r="M188" s="2"/>
      <c r="N188" s="2"/>
      <c r="O188" s="2">
        <f t="shared" si="115"/>
        <v>-400708.44</v>
      </c>
      <c r="P188" s="2">
        <f t="shared" si="116"/>
        <v>-400708.44</v>
      </c>
      <c r="Q188" s="2">
        <f t="shared" si="117"/>
        <v>0</v>
      </c>
      <c r="R188" s="2">
        <f t="shared" si="118"/>
        <v>0</v>
      </c>
      <c r="S188" s="2">
        <f t="shared" si="119"/>
        <v>0</v>
      </c>
      <c r="T188" s="2">
        <f t="shared" si="120"/>
        <v>0</v>
      </c>
      <c r="U188" s="2">
        <f t="shared" si="121"/>
        <v>0</v>
      </c>
      <c r="V188" s="2">
        <f t="shared" si="122"/>
        <v>0</v>
      </c>
      <c r="W188" s="2">
        <f t="shared" si="123"/>
        <v>0</v>
      </c>
      <c r="X188" s="2">
        <f t="shared" si="124"/>
        <v>0</v>
      </c>
      <c r="Y188" s="2">
        <f t="shared" si="125"/>
        <v>0</v>
      </c>
      <c r="Z188" s="2"/>
      <c r="AA188" s="2">
        <v>37920512</v>
      </c>
      <c r="AB188" s="2">
        <f t="shared" si="126"/>
        <v>748288.41</v>
      </c>
      <c r="AC188" s="2">
        <f t="shared" si="153"/>
        <v>748288.41</v>
      </c>
      <c r="AD188" s="2">
        <f t="shared" si="154"/>
        <v>0</v>
      </c>
      <c r="AE188" s="2">
        <f t="shared" si="155"/>
        <v>0</v>
      </c>
      <c r="AF188" s="2">
        <f t="shared" si="156"/>
        <v>0</v>
      </c>
      <c r="AG188" s="2">
        <f t="shared" si="130"/>
        <v>0</v>
      </c>
      <c r="AH188" s="2">
        <f t="shared" si="157"/>
        <v>0</v>
      </c>
      <c r="AI188" s="2">
        <f t="shared" si="158"/>
        <v>0</v>
      </c>
      <c r="AJ188" s="2">
        <f t="shared" si="132"/>
        <v>0</v>
      </c>
      <c r="AK188" s="2">
        <v>748288.41</v>
      </c>
      <c r="AL188" s="2">
        <v>748288.41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70</v>
      </c>
      <c r="AU188" s="2">
        <v>10</v>
      </c>
      <c r="AV188" s="2">
        <v>1</v>
      </c>
      <c r="AW188" s="2">
        <v>1</v>
      </c>
      <c r="AX188" s="2"/>
      <c r="AY188" s="2"/>
      <c r="AZ188" s="2">
        <v>1</v>
      </c>
      <c r="BA188" s="2">
        <v>1</v>
      </c>
      <c r="BB188" s="2">
        <v>1</v>
      </c>
      <c r="BC188" s="2">
        <v>1</v>
      </c>
      <c r="BD188" s="2" t="s">
        <v>3</v>
      </c>
      <c r="BE188" s="2" t="s">
        <v>3</v>
      </c>
      <c r="BF188" s="2" t="s">
        <v>3</v>
      </c>
      <c r="BG188" s="2" t="s">
        <v>3</v>
      </c>
      <c r="BH188" s="2">
        <v>3</v>
      </c>
      <c r="BI188" s="2">
        <v>4</v>
      </c>
      <c r="BJ188" s="2" t="s">
        <v>159</v>
      </c>
      <c r="BK188" s="2"/>
      <c r="BL188" s="2"/>
      <c r="BM188" s="2">
        <v>0</v>
      </c>
      <c r="BN188" s="2">
        <v>0</v>
      </c>
      <c r="BO188" s="2" t="s">
        <v>3</v>
      </c>
      <c r="BP188" s="2">
        <v>0</v>
      </c>
      <c r="BQ188" s="2">
        <v>1</v>
      </c>
      <c r="BR188" s="2">
        <v>1</v>
      </c>
      <c r="BS188" s="2">
        <v>1</v>
      </c>
      <c r="BT188" s="2">
        <v>1</v>
      </c>
      <c r="BU188" s="2">
        <v>1</v>
      </c>
      <c r="BV188" s="2">
        <v>1</v>
      </c>
      <c r="BW188" s="2">
        <v>1</v>
      </c>
      <c r="BX188" s="2">
        <v>1</v>
      </c>
      <c r="BY188" s="2" t="s">
        <v>3</v>
      </c>
      <c r="BZ188" s="2">
        <v>70</v>
      </c>
      <c r="CA188" s="2">
        <v>10</v>
      </c>
      <c r="CB188" s="2"/>
      <c r="CC188" s="2"/>
      <c r="CD188" s="2"/>
      <c r="CE188" s="2">
        <v>0</v>
      </c>
      <c r="CF188" s="2">
        <v>0</v>
      </c>
      <c r="CG188" s="2">
        <v>0</v>
      </c>
      <c r="CH188" s="2"/>
      <c r="CI188" s="2"/>
      <c r="CJ188" s="2"/>
      <c r="CK188" s="2"/>
      <c r="CL188" s="2"/>
      <c r="CM188" s="2">
        <v>0</v>
      </c>
      <c r="CN188" s="2" t="s">
        <v>3</v>
      </c>
      <c r="CO188" s="2">
        <v>0</v>
      </c>
      <c r="CP188" s="2">
        <f t="shared" si="133"/>
        <v>-400708.44</v>
      </c>
      <c r="CQ188" s="2">
        <f t="shared" si="134"/>
        <v>748288.41</v>
      </c>
      <c r="CR188" s="2">
        <f t="shared" si="159"/>
        <v>0</v>
      </c>
      <c r="CS188" s="2">
        <f t="shared" si="136"/>
        <v>0</v>
      </c>
      <c r="CT188" s="2">
        <f t="shared" si="137"/>
        <v>0</v>
      </c>
      <c r="CU188" s="2">
        <f t="shared" si="138"/>
        <v>0</v>
      </c>
      <c r="CV188" s="2">
        <f t="shared" si="139"/>
        <v>0</v>
      </c>
      <c r="CW188" s="2">
        <f t="shared" si="140"/>
        <v>0</v>
      </c>
      <c r="CX188" s="2">
        <f t="shared" si="141"/>
        <v>0</v>
      </c>
      <c r="CY188" s="2">
        <f t="shared" si="142"/>
        <v>0</v>
      </c>
      <c r="CZ188" s="2">
        <f t="shared" si="143"/>
        <v>0</v>
      </c>
      <c r="DA188" s="2"/>
      <c r="DB188" s="2"/>
      <c r="DC188" s="2" t="s">
        <v>3</v>
      </c>
      <c r="DD188" s="2" t="s">
        <v>3</v>
      </c>
      <c r="DE188" s="2" t="s">
        <v>3</v>
      </c>
      <c r="DF188" s="2" t="s">
        <v>3</v>
      </c>
      <c r="DG188" s="2" t="s">
        <v>3</v>
      </c>
      <c r="DH188" s="2" t="s">
        <v>3</v>
      </c>
      <c r="DI188" s="2" t="s">
        <v>3</v>
      </c>
      <c r="DJ188" s="2" t="s">
        <v>3</v>
      </c>
      <c r="DK188" s="2" t="s">
        <v>3</v>
      </c>
      <c r="DL188" s="2" t="s">
        <v>3</v>
      </c>
      <c r="DM188" s="2" t="s">
        <v>3</v>
      </c>
      <c r="DN188" s="2">
        <v>0</v>
      </c>
      <c r="DO188" s="2">
        <v>0</v>
      </c>
      <c r="DP188" s="2">
        <v>1</v>
      </c>
      <c r="DQ188" s="2">
        <v>1</v>
      </c>
      <c r="DR188" s="2"/>
      <c r="DS188" s="2"/>
      <c r="DT188" s="2"/>
      <c r="DU188" s="2">
        <v>1009</v>
      </c>
      <c r="DV188" s="2" t="s">
        <v>47</v>
      </c>
      <c r="DW188" s="2" t="s">
        <v>47</v>
      </c>
      <c r="DX188" s="2">
        <v>1000</v>
      </c>
      <c r="DY188" s="2"/>
      <c r="DZ188" s="2"/>
      <c r="EA188" s="2"/>
      <c r="EB188" s="2"/>
      <c r="EC188" s="2"/>
      <c r="ED188" s="2"/>
      <c r="EE188" s="2">
        <v>37523834</v>
      </c>
      <c r="EF188" s="2">
        <v>1</v>
      </c>
      <c r="EG188" s="2" t="s">
        <v>22</v>
      </c>
      <c r="EH188" s="2">
        <v>0</v>
      </c>
      <c r="EI188" s="2" t="s">
        <v>3</v>
      </c>
      <c r="EJ188" s="2">
        <v>4</v>
      </c>
      <c r="EK188" s="2">
        <v>0</v>
      </c>
      <c r="EL188" s="2" t="s">
        <v>23</v>
      </c>
      <c r="EM188" s="2" t="s">
        <v>24</v>
      </c>
      <c r="EN188" s="2"/>
      <c r="EO188" s="2" t="s">
        <v>3</v>
      </c>
      <c r="EP188" s="2"/>
      <c r="EQ188" s="2">
        <v>0</v>
      </c>
      <c r="ER188" s="2">
        <v>748288.41</v>
      </c>
      <c r="ES188" s="2">
        <v>748288.41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>
        <v>0</v>
      </c>
      <c r="FR188" s="2">
        <f t="shared" si="144"/>
        <v>0</v>
      </c>
      <c r="FS188" s="2">
        <v>0</v>
      </c>
      <c r="FT188" s="2"/>
      <c r="FU188" s="2"/>
      <c r="FV188" s="2"/>
      <c r="FW188" s="2"/>
      <c r="FX188" s="2">
        <v>70</v>
      </c>
      <c r="FY188" s="2">
        <v>10</v>
      </c>
      <c r="FZ188" s="2"/>
      <c r="GA188" s="2" t="s">
        <v>3</v>
      </c>
      <c r="GB188" s="2"/>
      <c r="GC188" s="2"/>
      <c r="GD188" s="2">
        <v>0</v>
      </c>
      <c r="GE188" s="2"/>
      <c r="GF188" s="2">
        <v>1728424367</v>
      </c>
      <c r="GG188" s="2">
        <v>2</v>
      </c>
      <c r="GH188" s="2">
        <v>1</v>
      </c>
      <c r="GI188" s="2">
        <v>-2</v>
      </c>
      <c r="GJ188" s="2">
        <v>0</v>
      </c>
      <c r="GK188" s="2">
        <f>ROUND(R188*(R12)/100,2)</f>
        <v>0</v>
      </c>
      <c r="GL188" s="2">
        <f t="shared" si="145"/>
        <v>0</v>
      </c>
      <c r="GM188" s="2">
        <f t="shared" si="160"/>
        <v>-400708.44</v>
      </c>
      <c r="GN188" s="2">
        <f t="shared" si="161"/>
        <v>0</v>
      </c>
      <c r="GO188" s="2">
        <f t="shared" si="162"/>
        <v>0</v>
      </c>
      <c r="GP188" s="2">
        <f t="shared" si="163"/>
        <v>-400708.44</v>
      </c>
      <c r="GQ188" s="2"/>
      <c r="GR188" s="2">
        <v>0</v>
      </c>
      <c r="GS188" s="2">
        <v>3</v>
      </c>
      <c r="GT188" s="2">
        <v>0</v>
      </c>
      <c r="GU188" s="2" t="s">
        <v>3</v>
      </c>
      <c r="GV188" s="2">
        <f t="shared" si="164"/>
        <v>0</v>
      </c>
      <c r="GW188" s="2">
        <v>1</v>
      </c>
      <c r="GX188" s="2">
        <f t="shared" si="151"/>
        <v>0</v>
      </c>
      <c r="GY188" s="2"/>
      <c r="GZ188" s="2"/>
      <c r="HA188" s="2">
        <v>0</v>
      </c>
      <c r="HB188" s="2">
        <v>0</v>
      </c>
      <c r="HC188" s="2">
        <f t="shared" si="152"/>
        <v>0</v>
      </c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>
        <v>0</v>
      </c>
      <c r="IL188" s="2"/>
      <c r="IM188" s="2"/>
      <c r="IN188" s="2"/>
      <c r="IO188" s="2"/>
      <c r="IP188" s="2"/>
      <c r="IQ188" s="2"/>
      <c r="IR188" s="2"/>
      <c r="IS188" s="2"/>
      <c r="IT188" s="2"/>
      <c r="IU188" s="2"/>
    </row>
    <row r="189" spans="1:255" x14ac:dyDescent="0.2">
      <c r="A189">
        <v>18</v>
      </c>
      <c r="B189">
        <v>1</v>
      </c>
      <c r="C189">
        <v>146</v>
      </c>
      <c r="E189" t="s">
        <v>156</v>
      </c>
      <c r="F189" t="s">
        <v>157</v>
      </c>
      <c r="G189" t="s">
        <v>158</v>
      </c>
      <c r="H189" t="s">
        <v>47</v>
      </c>
      <c r="I189">
        <f>I185*J189</f>
        <v>-0.53549999999999998</v>
      </c>
      <c r="J189">
        <v>-5.2499999999999998E-2</v>
      </c>
      <c r="O189">
        <f t="shared" si="115"/>
        <v>-400708.44</v>
      </c>
      <c r="P189">
        <f t="shared" si="116"/>
        <v>-400708.44</v>
      </c>
      <c r="Q189">
        <f t="shared" si="117"/>
        <v>0</v>
      </c>
      <c r="R189">
        <f t="shared" si="118"/>
        <v>0</v>
      </c>
      <c r="S189">
        <f t="shared" si="119"/>
        <v>0</v>
      </c>
      <c r="T189">
        <f t="shared" si="120"/>
        <v>0</v>
      </c>
      <c r="U189">
        <f t="shared" si="121"/>
        <v>0</v>
      </c>
      <c r="V189">
        <f t="shared" si="122"/>
        <v>0</v>
      </c>
      <c r="W189">
        <f t="shared" si="123"/>
        <v>0</v>
      </c>
      <c r="X189">
        <f t="shared" si="124"/>
        <v>0</v>
      </c>
      <c r="Y189">
        <f t="shared" si="125"/>
        <v>0</v>
      </c>
      <c r="AA189">
        <v>37920513</v>
      </c>
      <c r="AB189">
        <f t="shared" si="126"/>
        <v>748288.41</v>
      </c>
      <c r="AC189">
        <f t="shared" si="153"/>
        <v>748288.41</v>
      </c>
      <c r="AD189">
        <f t="shared" si="154"/>
        <v>0</v>
      </c>
      <c r="AE189">
        <f t="shared" si="155"/>
        <v>0</v>
      </c>
      <c r="AF189">
        <f t="shared" si="156"/>
        <v>0</v>
      </c>
      <c r="AG189">
        <f t="shared" si="130"/>
        <v>0</v>
      </c>
      <c r="AH189">
        <f t="shared" si="157"/>
        <v>0</v>
      </c>
      <c r="AI189">
        <f t="shared" si="158"/>
        <v>0</v>
      </c>
      <c r="AJ189">
        <f t="shared" si="132"/>
        <v>0</v>
      </c>
      <c r="AK189">
        <v>748288.41</v>
      </c>
      <c r="AL189">
        <v>748288.41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70</v>
      </c>
      <c r="AU189">
        <v>10</v>
      </c>
      <c r="AV189">
        <v>1</v>
      </c>
      <c r="AW189">
        <v>1</v>
      </c>
      <c r="AZ189">
        <v>1</v>
      </c>
      <c r="BA189">
        <v>1</v>
      </c>
      <c r="BB189">
        <v>1</v>
      </c>
      <c r="BC189">
        <v>1</v>
      </c>
      <c r="BD189" t="s">
        <v>3</v>
      </c>
      <c r="BE189" t="s">
        <v>3</v>
      </c>
      <c r="BF189" t="s">
        <v>3</v>
      </c>
      <c r="BG189" t="s">
        <v>3</v>
      </c>
      <c r="BH189">
        <v>3</v>
      </c>
      <c r="BI189">
        <v>4</v>
      </c>
      <c r="BJ189" t="s">
        <v>159</v>
      </c>
      <c r="BM189">
        <v>0</v>
      </c>
      <c r="BN189">
        <v>0</v>
      </c>
      <c r="BO189" t="s">
        <v>3</v>
      </c>
      <c r="BP189">
        <v>0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 t="s">
        <v>3</v>
      </c>
      <c r="BZ189">
        <v>70</v>
      </c>
      <c r="CA189">
        <v>10</v>
      </c>
      <c r="CE189">
        <v>0</v>
      </c>
      <c r="CF189">
        <v>0</v>
      </c>
      <c r="CG189">
        <v>0</v>
      </c>
      <c r="CM189">
        <v>0</v>
      </c>
      <c r="CN189" t="s">
        <v>3</v>
      </c>
      <c r="CO189">
        <v>0</v>
      </c>
      <c r="CP189">
        <f t="shared" si="133"/>
        <v>-400708.44</v>
      </c>
      <c r="CQ189">
        <f t="shared" si="134"/>
        <v>748288.41</v>
      </c>
      <c r="CR189">
        <f t="shared" si="159"/>
        <v>0</v>
      </c>
      <c r="CS189">
        <f t="shared" si="136"/>
        <v>0</v>
      </c>
      <c r="CT189">
        <f t="shared" si="137"/>
        <v>0</v>
      </c>
      <c r="CU189">
        <f t="shared" si="138"/>
        <v>0</v>
      </c>
      <c r="CV189">
        <f t="shared" si="139"/>
        <v>0</v>
      </c>
      <c r="CW189">
        <f t="shared" si="140"/>
        <v>0</v>
      </c>
      <c r="CX189">
        <f t="shared" si="141"/>
        <v>0</v>
      </c>
      <c r="CY189">
        <f t="shared" si="142"/>
        <v>0</v>
      </c>
      <c r="CZ189">
        <f t="shared" si="143"/>
        <v>0</v>
      </c>
      <c r="DC189" t="s">
        <v>3</v>
      </c>
      <c r="DD189" t="s">
        <v>3</v>
      </c>
      <c r="DE189" t="s">
        <v>3</v>
      </c>
      <c r="DF189" t="s">
        <v>3</v>
      </c>
      <c r="DG189" t="s">
        <v>3</v>
      </c>
      <c r="DH189" t="s">
        <v>3</v>
      </c>
      <c r="DI189" t="s">
        <v>3</v>
      </c>
      <c r="DJ189" t="s">
        <v>3</v>
      </c>
      <c r="DK189" t="s">
        <v>3</v>
      </c>
      <c r="DL189" t="s">
        <v>3</v>
      </c>
      <c r="DM189" t="s">
        <v>3</v>
      </c>
      <c r="DN189">
        <v>0</v>
      </c>
      <c r="DO189">
        <v>0</v>
      </c>
      <c r="DP189">
        <v>1</v>
      </c>
      <c r="DQ189">
        <v>1</v>
      </c>
      <c r="DU189">
        <v>1009</v>
      </c>
      <c r="DV189" t="s">
        <v>47</v>
      </c>
      <c r="DW189" t="s">
        <v>47</v>
      </c>
      <c r="DX189">
        <v>1000</v>
      </c>
      <c r="EE189">
        <v>37523834</v>
      </c>
      <c r="EF189">
        <v>1</v>
      </c>
      <c r="EG189" t="s">
        <v>22</v>
      </c>
      <c r="EH189">
        <v>0</v>
      </c>
      <c r="EI189" t="s">
        <v>3</v>
      </c>
      <c r="EJ189">
        <v>4</v>
      </c>
      <c r="EK189">
        <v>0</v>
      </c>
      <c r="EL189" t="s">
        <v>23</v>
      </c>
      <c r="EM189" t="s">
        <v>24</v>
      </c>
      <c r="EO189" t="s">
        <v>3</v>
      </c>
      <c r="EQ189">
        <v>0</v>
      </c>
      <c r="ER189">
        <v>748288.41</v>
      </c>
      <c r="ES189">
        <v>748288.41</v>
      </c>
      <c r="ET189">
        <v>0</v>
      </c>
      <c r="EU189">
        <v>0</v>
      </c>
      <c r="EV189">
        <v>0</v>
      </c>
      <c r="EW189">
        <v>0</v>
      </c>
      <c r="EX189">
        <v>0</v>
      </c>
      <c r="FQ189">
        <v>0</v>
      </c>
      <c r="FR189">
        <f t="shared" si="144"/>
        <v>0</v>
      </c>
      <c r="FS189">
        <v>0</v>
      </c>
      <c r="FX189">
        <v>70</v>
      </c>
      <c r="FY189">
        <v>10</v>
      </c>
      <c r="GA189" t="s">
        <v>3</v>
      </c>
      <c r="GD189">
        <v>0</v>
      </c>
      <c r="GF189">
        <v>1728424367</v>
      </c>
      <c r="GG189">
        <v>2</v>
      </c>
      <c r="GH189">
        <v>1</v>
      </c>
      <c r="GI189">
        <v>-2</v>
      </c>
      <c r="GJ189">
        <v>0</v>
      </c>
      <c r="GK189">
        <f>ROUND(R189*(S12)/100,2)</f>
        <v>0</v>
      </c>
      <c r="GL189">
        <f t="shared" si="145"/>
        <v>0</v>
      </c>
      <c r="GM189">
        <f t="shared" si="160"/>
        <v>-400708.44</v>
      </c>
      <c r="GN189">
        <f t="shared" si="161"/>
        <v>0</v>
      </c>
      <c r="GO189">
        <f t="shared" si="162"/>
        <v>0</v>
      </c>
      <c r="GP189">
        <f t="shared" si="163"/>
        <v>-400708.44</v>
      </c>
      <c r="GR189">
        <v>0</v>
      </c>
      <c r="GS189">
        <v>3</v>
      </c>
      <c r="GT189">
        <v>0</v>
      </c>
      <c r="GU189" t="s">
        <v>3</v>
      </c>
      <c r="GV189">
        <f t="shared" si="164"/>
        <v>0</v>
      </c>
      <c r="GW189">
        <v>1</v>
      </c>
      <c r="GX189">
        <f t="shared" si="151"/>
        <v>0</v>
      </c>
      <c r="HA189">
        <v>0</v>
      </c>
      <c r="HB189">
        <v>0</v>
      </c>
      <c r="HC189">
        <f t="shared" si="152"/>
        <v>0</v>
      </c>
      <c r="IK189">
        <v>0</v>
      </c>
    </row>
    <row r="190" spans="1:255" x14ac:dyDescent="0.2">
      <c r="A190" s="2">
        <v>18</v>
      </c>
      <c r="B190" s="2">
        <v>1</v>
      </c>
      <c r="C190" s="2">
        <v>133</v>
      </c>
      <c r="D190" s="2"/>
      <c r="E190" s="2" t="s">
        <v>160</v>
      </c>
      <c r="F190" s="2" t="s">
        <v>161</v>
      </c>
      <c r="G190" s="2" t="s">
        <v>162</v>
      </c>
      <c r="H190" s="2" t="s">
        <v>154</v>
      </c>
      <c r="I190" s="2">
        <f>I184*J190</f>
        <v>7496.9999999999991</v>
      </c>
      <c r="J190" s="2">
        <v>735</v>
      </c>
      <c r="K190" s="2"/>
      <c r="L190" s="2"/>
      <c r="M190" s="2"/>
      <c r="N190" s="2"/>
      <c r="O190" s="2">
        <f t="shared" si="115"/>
        <v>709815.96</v>
      </c>
      <c r="P190" s="2">
        <f t="shared" si="116"/>
        <v>709815.96</v>
      </c>
      <c r="Q190" s="2">
        <f t="shared" si="117"/>
        <v>0</v>
      </c>
      <c r="R190" s="2">
        <f t="shared" si="118"/>
        <v>0</v>
      </c>
      <c r="S190" s="2">
        <f t="shared" si="119"/>
        <v>0</v>
      </c>
      <c r="T190" s="2">
        <f t="shared" si="120"/>
        <v>0</v>
      </c>
      <c r="U190" s="2">
        <f t="shared" si="121"/>
        <v>0</v>
      </c>
      <c r="V190" s="2">
        <f t="shared" si="122"/>
        <v>0</v>
      </c>
      <c r="W190" s="2">
        <f t="shared" si="123"/>
        <v>0</v>
      </c>
      <c r="X190" s="2">
        <f t="shared" si="124"/>
        <v>0</v>
      </c>
      <c r="Y190" s="2">
        <f t="shared" si="125"/>
        <v>0</v>
      </c>
      <c r="Z190" s="2"/>
      <c r="AA190" s="2">
        <v>37920512</v>
      </c>
      <c r="AB190" s="2">
        <f t="shared" si="126"/>
        <v>94.68</v>
      </c>
      <c r="AC190" s="2">
        <f t="shared" si="153"/>
        <v>94.68</v>
      </c>
      <c r="AD190" s="2">
        <f t="shared" si="154"/>
        <v>0</v>
      </c>
      <c r="AE190" s="2">
        <f t="shared" si="155"/>
        <v>0</v>
      </c>
      <c r="AF190" s="2">
        <f t="shared" si="156"/>
        <v>0</v>
      </c>
      <c r="AG190" s="2">
        <f t="shared" si="130"/>
        <v>0</v>
      </c>
      <c r="AH190" s="2">
        <f t="shared" si="157"/>
        <v>0</v>
      </c>
      <c r="AI190" s="2">
        <f t="shared" si="158"/>
        <v>0</v>
      </c>
      <c r="AJ190" s="2">
        <f t="shared" si="132"/>
        <v>0</v>
      </c>
      <c r="AK190" s="2">
        <v>94.68</v>
      </c>
      <c r="AL190" s="2">
        <v>94.68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70</v>
      </c>
      <c r="AU190" s="2">
        <v>10</v>
      </c>
      <c r="AV190" s="2">
        <v>1</v>
      </c>
      <c r="AW190" s="2">
        <v>1</v>
      </c>
      <c r="AX190" s="2"/>
      <c r="AY190" s="2"/>
      <c r="AZ190" s="2">
        <v>1</v>
      </c>
      <c r="BA190" s="2">
        <v>1</v>
      </c>
      <c r="BB190" s="2">
        <v>1</v>
      </c>
      <c r="BC190" s="2">
        <v>1</v>
      </c>
      <c r="BD190" s="2" t="s">
        <v>3</v>
      </c>
      <c r="BE190" s="2" t="s">
        <v>3</v>
      </c>
      <c r="BF190" s="2" t="s">
        <v>3</v>
      </c>
      <c r="BG190" s="2" t="s">
        <v>3</v>
      </c>
      <c r="BH190" s="2">
        <v>3</v>
      </c>
      <c r="BI190" s="2">
        <v>4</v>
      </c>
      <c r="BJ190" s="2" t="s">
        <v>163</v>
      </c>
      <c r="BK190" s="2"/>
      <c r="BL190" s="2"/>
      <c r="BM190" s="2">
        <v>0</v>
      </c>
      <c r="BN190" s="2">
        <v>0</v>
      </c>
      <c r="BO190" s="2" t="s">
        <v>3</v>
      </c>
      <c r="BP190" s="2">
        <v>0</v>
      </c>
      <c r="BQ190" s="2">
        <v>1</v>
      </c>
      <c r="BR190" s="2">
        <v>0</v>
      </c>
      <c r="BS190" s="2">
        <v>1</v>
      </c>
      <c r="BT190" s="2">
        <v>1</v>
      </c>
      <c r="BU190" s="2">
        <v>1</v>
      </c>
      <c r="BV190" s="2">
        <v>1</v>
      </c>
      <c r="BW190" s="2">
        <v>1</v>
      </c>
      <c r="BX190" s="2">
        <v>1</v>
      </c>
      <c r="BY190" s="2" t="s">
        <v>3</v>
      </c>
      <c r="BZ190" s="2">
        <v>70</v>
      </c>
      <c r="CA190" s="2">
        <v>10</v>
      </c>
      <c r="CB190" s="2"/>
      <c r="CC190" s="2"/>
      <c r="CD190" s="2"/>
      <c r="CE190" s="2">
        <v>0</v>
      </c>
      <c r="CF190" s="2">
        <v>0</v>
      </c>
      <c r="CG190" s="2">
        <v>0</v>
      </c>
      <c r="CH190" s="2"/>
      <c r="CI190" s="2"/>
      <c r="CJ190" s="2"/>
      <c r="CK190" s="2"/>
      <c r="CL190" s="2"/>
      <c r="CM190" s="2">
        <v>0</v>
      </c>
      <c r="CN190" s="2" t="s">
        <v>3</v>
      </c>
      <c r="CO190" s="2">
        <v>0</v>
      </c>
      <c r="CP190" s="2">
        <f t="shared" si="133"/>
        <v>709815.96</v>
      </c>
      <c r="CQ190" s="2">
        <f t="shared" si="134"/>
        <v>94.68</v>
      </c>
      <c r="CR190" s="2">
        <f t="shared" si="159"/>
        <v>0</v>
      </c>
      <c r="CS190" s="2">
        <f t="shared" si="136"/>
        <v>0</v>
      </c>
      <c r="CT190" s="2">
        <f t="shared" si="137"/>
        <v>0</v>
      </c>
      <c r="CU190" s="2">
        <f t="shared" si="138"/>
        <v>0</v>
      </c>
      <c r="CV190" s="2">
        <f t="shared" si="139"/>
        <v>0</v>
      </c>
      <c r="CW190" s="2">
        <f t="shared" si="140"/>
        <v>0</v>
      </c>
      <c r="CX190" s="2">
        <f t="shared" si="141"/>
        <v>0</v>
      </c>
      <c r="CY190" s="2">
        <f t="shared" si="142"/>
        <v>0</v>
      </c>
      <c r="CZ190" s="2">
        <f t="shared" si="143"/>
        <v>0</v>
      </c>
      <c r="DA190" s="2"/>
      <c r="DB190" s="2"/>
      <c r="DC190" s="2" t="s">
        <v>3</v>
      </c>
      <c r="DD190" s="2" t="s">
        <v>3</v>
      </c>
      <c r="DE190" s="2" t="s">
        <v>3</v>
      </c>
      <c r="DF190" s="2" t="s">
        <v>3</v>
      </c>
      <c r="DG190" s="2" t="s">
        <v>3</v>
      </c>
      <c r="DH190" s="2" t="s">
        <v>3</v>
      </c>
      <c r="DI190" s="2" t="s">
        <v>3</v>
      </c>
      <c r="DJ190" s="2" t="s">
        <v>3</v>
      </c>
      <c r="DK190" s="2" t="s">
        <v>3</v>
      </c>
      <c r="DL190" s="2" t="s">
        <v>3</v>
      </c>
      <c r="DM190" s="2" t="s">
        <v>3</v>
      </c>
      <c r="DN190" s="2">
        <v>0</v>
      </c>
      <c r="DO190" s="2">
        <v>0</v>
      </c>
      <c r="DP190" s="2">
        <v>1</v>
      </c>
      <c r="DQ190" s="2">
        <v>1</v>
      </c>
      <c r="DR190" s="2"/>
      <c r="DS190" s="2"/>
      <c r="DT190" s="2"/>
      <c r="DU190" s="2">
        <v>1009</v>
      </c>
      <c r="DV190" s="2" t="s">
        <v>154</v>
      </c>
      <c r="DW190" s="2" t="s">
        <v>154</v>
      </c>
      <c r="DX190" s="2">
        <v>1</v>
      </c>
      <c r="DY190" s="2"/>
      <c r="DZ190" s="2"/>
      <c r="EA190" s="2"/>
      <c r="EB190" s="2"/>
      <c r="EC190" s="2"/>
      <c r="ED190" s="2"/>
      <c r="EE190" s="2">
        <v>37523834</v>
      </c>
      <c r="EF190" s="2">
        <v>1</v>
      </c>
      <c r="EG190" s="2" t="s">
        <v>22</v>
      </c>
      <c r="EH190" s="2">
        <v>0</v>
      </c>
      <c r="EI190" s="2" t="s">
        <v>3</v>
      </c>
      <c r="EJ190" s="2">
        <v>4</v>
      </c>
      <c r="EK190" s="2">
        <v>0</v>
      </c>
      <c r="EL190" s="2" t="s">
        <v>23</v>
      </c>
      <c r="EM190" s="2" t="s">
        <v>24</v>
      </c>
      <c r="EN190" s="2"/>
      <c r="EO190" s="2" t="s">
        <v>3</v>
      </c>
      <c r="EP190" s="2"/>
      <c r="EQ190" s="2">
        <v>0</v>
      </c>
      <c r="ER190" s="2">
        <v>94.68</v>
      </c>
      <c r="ES190" s="2">
        <v>94.68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>
        <v>0</v>
      </c>
      <c r="FR190" s="2">
        <f t="shared" si="144"/>
        <v>0</v>
      </c>
      <c r="FS190" s="2">
        <v>0</v>
      </c>
      <c r="FT190" s="2"/>
      <c r="FU190" s="2"/>
      <c r="FV190" s="2"/>
      <c r="FW190" s="2"/>
      <c r="FX190" s="2">
        <v>70</v>
      </c>
      <c r="FY190" s="2">
        <v>10</v>
      </c>
      <c r="FZ190" s="2"/>
      <c r="GA190" s="2" t="s">
        <v>3</v>
      </c>
      <c r="GB190" s="2"/>
      <c r="GC190" s="2"/>
      <c r="GD190" s="2">
        <v>0</v>
      </c>
      <c r="GE190" s="2"/>
      <c r="GF190" s="2">
        <v>797554472</v>
      </c>
      <c r="GG190" s="2">
        <v>2</v>
      </c>
      <c r="GH190" s="2">
        <v>1</v>
      </c>
      <c r="GI190" s="2">
        <v>-2</v>
      </c>
      <c r="GJ190" s="2">
        <v>0</v>
      </c>
      <c r="GK190" s="2">
        <f>ROUND(R190*(R12)/100,2)</f>
        <v>0</v>
      </c>
      <c r="GL190" s="2">
        <f t="shared" si="145"/>
        <v>0</v>
      </c>
      <c r="GM190" s="2">
        <f t="shared" si="160"/>
        <v>709815.96</v>
      </c>
      <c r="GN190" s="2">
        <f t="shared" si="161"/>
        <v>0</v>
      </c>
      <c r="GO190" s="2">
        <f t="shared" si="162"/>
        <v>0</v>
      </c>
      <c r="GP190" s="2">
        <f t="shared" si="163"/>
        <v>709815.96</v>
      </c>
      <c r="GQ190" s="2"/>
      <c r="GR190" s="2">
        <v>0</v>
      </c>
      <c r="GS190" s="2">
        <v>3</v>
      </c>
      <c r="GT190" s="2">
        <v>0</v>
      </c>
      <c r="GU190" s="2" t="s">
        <v>3</v>
      </c>
      <c r="GV190" s="2">
        <f t="shared" si="164"/>
        <v>0</v>
      </c>
      <c r="GW190" s="2">
        <v>1</v>
      </c>
      <c r="GX190" s="2">
        <f t="shared" si="151"/>
        <v>0</v>
      </c>
      <c r="GY190" s="2"/>
      <c r="GZ190" s="2"/>
      <c r="HA190" s="2">
        <v>0</v>
      </c>
      <c r="HB190" s="2">
        <v>0</v>
      </c>
      <c r="HC190" s="2">
        <f t="shared" si="152"/>
        <v>0</v>
      </c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>
        <v>0</v>
      </c>
      <c r="IL190" s="2"/>
      <c r="IM190" s="2"/>
      <c r="IN190" s="2"/>
      <c r="IO190" s="2"/>
      <c r="IP190" s="2"/>
      <c r="IQ190" s="2"/>
      <c r="IR190" s="2"/>
      <c r="IS190" s="2"/>
      <c r="IT190" s="2"/>
      <c r="IU190" s="2"/>
    </row>
    <row r="191" spans="1:255" x14ac:dyDescent="0.2">
      <c r="A191">
        <v>18</v>
      </c>
      <c r="B191">
        <v>1</v>
      </c>
      <c r="C191">
        <v>144</v>
      </c>
      <c r="E191" t="s">
        <v>160</v>
      </c>
      <c r="F191" t="s">
        <v>161</v>
      </c>
      <c r="G191" t="s">
        <v>162</v>
      </c>
      <c r="H191" t="s">
        <v>154</v>
      </c>
      <c r="I191">
        <f>I185*J191</f>
        <v>7496.9999999999991</v>
      </c>
      <c r="J191">
        <v>735</v>
      </c>
      <c r="O191">
        <f t="shared" si="115"/>
        <v>709815.96</v>
      </c>
      <c r="P191">
        <f t="shared" si="116"/>
        <v>709815.96</v>
      </c>
      <c r="Q191">
        <f t="shared" si="117"/>
        <v>0</v>
      </c>
      <c r="R191">
        <f t="shared" si="118"/>
        <v>0</v>
      </c>
      <c r="S191">
        <f t="shared" si="119"/>
        <v>0</v>
      </c>
      <c r="T191">
        <f t="shared" si="120"/>
        <v>0</v>
      </c>
      <c r="U191">
        <f t="shared" si="121"/>
        <v>0</v>
      </c>
      <c r="V191">
        <f t="shared" si="122"/>
        <v>0</v>
      </c>
      <c r="W191">
        <f t="shared" si="123"/>
        <v>0</v>
      </c>
      <c r="X191">
        <f t="shared" si="124"/>
        <v>0</v>
      </c>
      <c r="Y191">
        <f t="shared" si="125"/>
        <v>0</v>
      </c>
      <c r="AA191">
        <v>37920513</v>
      </c>
      <c r="AB191">
        <f t="shared" si="126"/>
        <v>94.68</v>
      </c>
      <c r="AC191">
        <f t="shared" si="153"/>
        <v>94.68</v>
      </c>
      <c r="AD191">
        <f t="shared" si="154"/>
        <v>0</v>
      </c>
      <c r="AE191">
        <f t="shared" si="155"/>
        <v>0</v>
      </c>
      <c r="AF191">
        <f t="shared" si="156"/>
        <v>0</v>
      </c>
      <c r="AG191">
        <f t="shared" si="130"/>
        <v>0</v>
      </c>
      <c r="AH191">
        <f t="shared" si="157"/>
        <v>0</v>
      </c>
      <c r="AI191">
        <f t="shared" si="158"/>
        <v>0</v>
      </c>
      <c r="AJ191">
        <f t="shared" si="132"/>
        <v>0</v>
      </c>
      <c r="AK191">
        <v>94.68</v>
      </c>
      <c r="AL191">
        <v>94.68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70</v>
      </c>
      <c r="AU191">
        <v>10</v>
      </c>
      <c r="AV191">
        <v>1</v>
      </c>
      <c r="AW191">
        <v>1</v>
      </c>
      <c r="AZ191">
        <v>1</v>
      </c>
      <c r="BA191">
        <v>1</v>
      </c>
      <c r="BB191">
        <v>1</v>
      </c>
      <c r="BC191">
        <v>1</v>
      </c>
      <c r="BD191" t="s">
        <v>3</v>
      </c>
      <c r="BE191" t="s">
        <v>3</v>
      </c>
      <c r="BF191" t="s">
        <v>3</v>
      </c>
      <c r="BG191" t="s">
        <v>3</v>
      </c>
      <c r="BH191">
        <v>3</v>
      </c>
      <c r="BI191">
        <v>4</v>
      </c>
      <c r="BJ191" t="s">
        <v>163</v>
      </c>
      <c r="BM191">
        <v>0</v>
      </c>
      <c r="BN191">
        <v>0</v>
      </c>
      <c r="BO191" t="s">
        <v>3</v>
      </c>
      <c r="BP191">
        <v>0</v>
      </c>
      <c r="BQ191">
        <v>1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 t="s">
        <v>3</v>
      </c>
      <c r="BZ191">
        <v>70</v>
      </c>
      <c r="CA191">
        <v>10</v>
      </c>
      <c r="CE191">
        <v>0</v>
      </c>
      <c r="CF191">
        <v>0</v>
      </c>
      <c r="CG191">
        <v>0</v>
      </c>
      <c r="CM191">
        <v>0</v>
      </c>
      <c r="CN191" t="s">
        <v>3</v>
      </c>
      <c r="CO191">
        <v>0</v>
      </c>
      <c r="CP191">
        <f t="shared" si="133"/>
        <v>709815.96</v>
      </c>
      <c r="CQ191">
        <f t="shared" si="134"/>
        <v>94.68</v>
      </c>
      <c r="CR191">
        <f t="shared" si="159"/>
        <v>0</v>
      </c>
      <c r="CS191">
        <f t="shared" si="136"/>
        <v>0</v>
      </c>
      <c r="CT191">
        <f t="shared" si="137"/>
        <v>0</v>
      </c>
      <c r="CU191">
        <f t="shared" si="138"/>
        <v>0</v>
      </c>
      <c r="CV191">
        <f t="shared" si="139"/>
        <v>0</v>
      </c>
      <c r="CW191">
        <f t="shared" si="140"/>
        <v>0</v>
      </c>
      <c r="CX191">
        <f t="shared" si="141"/>
        <v>0</v>
      </c>
      <c r="CY191">
        <f t="shared" si="142"/>
        <v>0</v>
      </c>
      <c r="CZ191">
        <f t="shared" si="143"/>
        <v>0</v>
      </c>
      <c r="DC191" t="s">
        <v>3</v>
      </c>
      <c r="DD191" t="s">
        <v>3</v>
      </c>
      <c r="DE191" t="s">
        <v>3</v>
      </c>
      <c r="DF191" t="s">
        <v>3</v>
      </c>
      <c r="DG191" t="s">
        <v>3</v>
      </c>
      <c r="DH191" t="s">
        <v>3</v>
      </c>
      <c r="DI191" t="s">
        <v>3</v>
      </c>
      <c r="DJ191" t="s">
        <v>3</v>
      </c>
      <c r="DK191" t="s">
        <v>3</v>
      </c>
      <c r="DL191" t="s">
        <v>3</v>
      </c>
      <c r="DM191" t="s">
        <v>3</v>
      </c>
      <c r="DN191">
        <v>0</v>
      </c>
      <c r="DO191">
        <v>0</v>
      </c>
      <c r="DP191">
        <v>1</v>
      </c>
      <c r="DQ191">
        <v>1</v>
      </c>
      <c r="DU191">
        <v>1009</v>
      </c>
      <c r="DV191" t="s">
        <v>154</v>
      </c>
      <c r="DW191" t="s">
        <v>154</v>
      </c>
      <c r="DX191">
        <v>1</v>
      </c>
      <c r="EE191">
        <v>37523834</v>
      </c>
      <c r="EF191">
        <v>1</v>
      </c>
      <c r="EG191" t="s">
        <v>22</v>
      </c>
      <c r="EH191">
        <v>0</v>
      </c>
      <c r="EI191" t="s">
        <v>3</v>
      </c>
      <c r="EJ191">
        <v>4</v>
      </c>
      <c r="EK191">
        <v>0</v>
      </c>
      <c r="EL191" t="s">
        <v>23</v>
      </c>
      <c r="EM191" t="s">
        <v>24</v>
      </c>
      <c r="EO191" t="s">
        <v>3</v>
      </c>
      <c r="EQ191">
        <v>0</v>
      </c>
      <c r="ER191">
        <v>94.68</v>
      </c>
      <c r="ES191">
        <v>94.68</v>
      </c>
      <c r="ET191">
        <v>0</v>
      </c>
      <c r="EU191">
        <v>0</v>
      </c>
      <c r="EV191">
        <v>0</v>
      </c>
      <c r="EW191">
        <v>0</v>
      </c>
      <c r="EX191">
        <v>0</v>
      </c>
      <c r="FQ191">
        <v>0</v>
      </c>
      <c r="FR191">
        <f t="shared" si="144"/>
        <v>0</v>
      </c>
      <c r="FS191">
        <v>0</v>
      </c>
      <c r="FX191">
        <v>70</v>
      </c>
      <c r="FY191">
        <v>10</v>
      </c>
      <c r="GA191" t="s">
        <v>3</v>
      </c>
      <c r="GD191">
        <v>0</v>
      </c>
      <c r="GF191">
        <v>797554472</v>
      </c>
      <c r="GG191">
        <v>2</v>
      </c>
      <c r="GH191">
        <v>1</v>
      </c>
      <c r="GI191">
        <v>-2</v>
      </c>
      <c r="GJ191">
        <v>0</v>
      </c>
      <c r="GK191">
        <f>ROUND(R191*(S12)/100,2)</f>
        <v>0</v>
      </c>
      <c r="GL191">
        <f t="shared" si="145"/>
        <v>0</v>
      </c>
      <c r="GM191">
        <f t="shared" si="160"/>
        <v>709815.96</v>
      </c>
      <c r="GN191">
        <f t="shared" si="161"/>
        <v>0</v>
      </c>
      <c r="GO191">
        <f t="shared" si="162"/>
        <v>0</v>
      </c>
      <c r="GP191">
        <f t="shared" si="163"/>
        <v>709815.96</v>
      </c>
      <c r="GR191">
        <v>0</v>
      </c>
      <c r="GS191">
        <v>3</v>
      </c>
      <c r="GT191">
        <v>0</v>
      </c>
      <c r="GU191" t="s">
        <v>3</v>
      </c>
      <c r="GV191">
        <f t="shared" si="164"/>
        <v>0</v>
      </c>
      <c r="GW191">
        <v>1</v>
      </c>
      <c r="GX191">
        <f t="shared" si="151"/>
        <v>0</v>
      </c>
      <c r="HA191">
        <v>0</v>
      </c>
      <c r="HB191">
        <v>0</v>
      </c>
      <c r="HC191">
        <f t="shared" si="152"/>
        <v>0</v>
      </c>
      <c r="IK191">
        <v>0</v>
      </c>
    </row>
    <row r="192" spans="1:255" x14ac:dyDescent="0.2">
      <c r="A192" s="2">
        <v>17</v>
      </c>
      <c r="B192" s="2">
        <v>1</v>
      </c>
      <c r="C192" s="2">
        <f>ROW(SmtRes!A153)</f>
        <v>153</v>
      </c>
      <c r="D192" s="2">
        <f>ROW(EtalonRes!A146)</f>
        <v>146</v>
      </c>
      <c r="E192" s="2" t="s">
        <v>164</v>
      </c>
      <c r="F192" s="2" t="s">
        <v>165</v>
      </c>
      <c r="G192" s="2" t="s">
        <v>166</v>
      </c>
      <c r="H192" s="2" t="s">
        <v>60</v>
      </c>
      <c r="I192" s="2">
        <f>ROUND(1020/100,9)</f>
        <v>10.199999999999999</v>
      </c>
      <c r="J192" s="2">
        <v>0</v>
      </c>
      <c r="K192" s="2"/>
      <c r="L192" s="2"/>
      <c r="M192" s="2"/>
      <c r="N192" s="2"/>
      <c r="O192" s="2">
        <f t="shared" si="115"/>
        <v>998124.57</v>
      </c>
      <c r="P192" s="2">
        <f t="shared" si="116"/>
        <v>944797.95</v>
      </c>
      <c r="Q192" s="2">
        <f t="shared" si="117"/>
        <v>24056.19</v>
      </c>
      <c r="R192" s="2">
        <f t="shared" si="118"/>
        <v>18909.78</v>
      </c>
      <c r="S192" s="2">
        <f t="shared" si="119"/>
        <v>29270.43</v>
      </c>
      <c r="T192" s="2">
        <f t="shared" si="120"/>
        <v>0</v>
      </c>
      <c r="U192" s="2">
        <f t="shared" si="121"/>
        <v>135.14999999999998</v>
      </c>
      <c r="V192" s="2">
        <f t="shared" si="122"/>
        <v>0</v>
      </c>
      <c r="W192" s="2">
        <f t="shared" si="123"/>
        <v>0</v>
      </c>
      <c r="X192" s="2">
        <f t="shared" si="124"/>
        <v>20489.3</v>
      </c>
      <c r="Y192" s="2">
        <f t="shared" si="125"/>
        <v>2927.04</v>
      </c>
      <c r="Z192" s="2"/>
      <c r="AA192" s="2">
        <v>37920512</v>
      </c>
      <c r="AB192" s="2">
        <f t="shared" si="126"/>
        <v>97855.35</v>
      </c>
      <c r="AC192" s="2">
        <f>ROUND(((ES192*5)),6)</f>
        <v>92627.25</v>
      </c>
      <c r="AD192" s="2">
        <f>ROUND(((((ET192*5))-((EU192*5)))+AE192),6)</f>
        <v>2358.4499999999998</v>
      </c>
      <c r="AE192" s="2">
        <f>ROUND(((EU192*5)),6)</f>
        <v>1853.9</v>
      </c>
      <c r="AF192" s="2">
        <f>ROUND(((EV192*5)),6)</f>
        <v>2869.65</v>
      </c>
      <c r="AG192" s="2">
        <f t="shared" si="130"/>
        <v>0</v>
      </c>
      <c r="AH192" s="2">
        <f>((EW192*5))</f>
        <v>13.25</v>
      </c>
      <c r="AI192" s="2">
        <f>((EX192*5))</f>
        <v>0</v>
      </c>
      <c r="AJ192" s="2">
        <f t="shared" si="132"/>
        <v>0</v>
      </c>
      <c r="AK192" s="2">
        <v>19571.07</v>
      </c>
      <c r="AL192" s="2">
        <v>18525.45</v>
      </c>
      <c r="AM192" s="2">
        <v>471.69</v>
      </c>
      <c r="AN192" s="2">
        <v>370.78</v>
      </c>
      <c r="AO192" s="2">
        <v>573.92999999999995</v>
      </c>
      <c r="AP192" s="2">
        <v>0</v>
      </c>
      <c r="AQ192" s="2">
        <v>2.65</v>
      </c>
      <c r="AR192" s="2">
        <v>0</v>
      </c>
      <c r="AS192" s="2">
        <v>0</v>
      </c>
      <c r="AT192" s="2">
        <v>70</v>
      </c>
      <c r="AU192" s="2">
        <v>10</v>
      </c>
      <c r="AV192" s="2">
        <v>1</v>
      </c>
      <c r="AW192" s="2">
        <v>1</v>
      </c>
      <c r="AX192" s="2"/>
      <c r="AY192" s="2"/>
      <c r="AZ192" s="2">
        <v>1</v>
      </c>
      <c r="BA192" s="2">
        <v>1</v>
      </c>
      <c r="BB192" s="2">
        <v>1</v>
      </c>
      <c r="BC192" s="2">
        <v>1</v>
      </c>
      <c r="BD192" s="2" t="s">
        <v>3</v>
      </c>
      <c r="BE192" s="2" t="s">
        <v>3</v>
      </c>
      <c r="BF192" s="2" t="s">
        <v>3</v>
      </c>
      <c r="BG192" s="2" t="s">
        <v>3</v>
      </c>
      <c r="BH192" s="2">
        <v>0</v>
      </c>
      <c r="BI192" s="2">
        <v>4</v>
      </c>
      <c r="BJ192" s="2" t="s">
        <v>167</v>
      </c>
      <c r="BK192" s="2"/>
      <c r="BL192" s="2"/>
      <c r="BM192" s="2">
        <v>0</v>
      </c>
      <c r="BN192" s="2">
        <v>0</v>
      </c>
      <c r="BO192" s="2" t="s">
        <v>3</v>
      </c>
      <c r="BP192" s="2">
        <v>0</v>
      </c>
      <c r="BQ192" s="2">
        <v>1</v>
      </c>
      <c r="BR192" s="2">
        <v>0</v>
      </c>
      <c r="BS192" s="2">
        <v>1</v>
      </c>
      <c r="BT192" s="2">
        <v>1</v>
      </c>
      <c r="BU192" s="2">
        <v>1</v>
      </c>
      <c r="BV192" s="2">
        <v>1</v>
      </c>
      <c r="BW192" s="2">
        <v>1</v>
      </c>
      <c r="BX192" s="2">
        <v>1</v>
      </c>
      <c r="BY192" s="2" t="s">
        <v>3</v>
      </c>
      <c r="BZ192" s="2">
        <v>70</v>
      </c>
      <c r="CA192" s="2">
        <v>10</v>
      </c>
      <c r="CB192" s="2"/>
      <c r="CC192" s="2"/>
      <c r="CD192" s="2"/>
      <c r="CE192" s="2">
        <v>0</v>
      </c>
      <c r="CF192" s="2">
        <v>0</v>
      </c>
      <c r="CG192" s="2">
        <v>0</v>
      </c>
      <c r="CH192" s="2"/>
      <c r="CI192" s="2"/>
      <c r="CJ192" s="2"/>
      <c r="CK192" s="2"/>
      <c r="CL192" s="2"/>
      <c r="CM192" s="2">
        <v>0</v>
      </c>
      <c r="CN192" s="2" t="s">
        <v>3</v>
      </c>
      <c r="CO192" s="2">
        <v>0</v>
      </c>
      <c r="CP192" s="2">
        <f t="shared" si="133"/>
        <v>998124.57</v>
      </c>
      <c r="CQ192" s="2">
        <f t="shared" si="134"/>
        <v>92627.25</v>
      </c>
      <c r="CR192" s="2">
        <f>(((((ET192*5))*BB192-((EU192*5))*BS192)+AE192*BS192)*AV192)</f>
        <v>2358.4499999999998</v>
      </c>
      <c r="CS192" s="2">
        <f t="shared" si="136"/>
        <v>1853.9</v>
      </c>
      <c r="CT192" s="2">
        <f t="shared" si="137"/>
        <v>2869.65</v>
      </c>
      <c r="CU192" s="2">
        <f t="shared" si="138"/>
        <v>0</v>
      </c>
      <c r="CV192" s="2">
        <f t="shared" si="139"/>
        <v>13.25</v>
      </c>
      <c r="CW192" s="2">
        <f t="shared" si="140"/>
        <v>0</v>
      </c>
      <c r="CX192" s="2">
        <f t="shared" si="141"/>
        <v>0</v>
      </c>
      <c r="CY192" s="2">
        <f t="shared" si="142"/>
        <v>20489.300999999999</v>
      </c>
      <c r="CZ192" s="2">
        <f t="shared" si="143"/>
        <v>2927.0429999999997</v>
      </c>
      <c r="DA192" s="2"/>
      <c r="DB192" s="2"/>
      <c r="DC192" s="2" t="s">
        <v>3</v>
      </c>
      <c r="DD192" s="2" t="s">
        <v>168</v>
      </c>
      <c r="DE192" s="2" t="s">
        <v>168</v>
      </c>
      <c r="DF192" s="2" t="s">
        <v>168</v>
      </c>
      <c r="DG192" s="2" t="s">
        <v>168</v>
      </c>
      <c r="DH192" s="2" t="s">
        <v>3</v>
      </c>
      <c r="DI192" s="2" t="s">
        <v>168</v>
      </c>
      <c r="DJ192" s="2" t="s">
        <v>168</v>
      </c>
      <c r="DK192" s="2" t="s">
        <v>3</v>
      </c>
      <c r="DL192" s="2" t="s">
        <v>3</v>
      </c>
      <c r="DM192" s="2" t="s">
        <v>3</v>
      </c>
      <c r="DN192" s="2">
        <v>0</v>
      </c>
      <c r="DO192" s="2">
        <v>0</v>
      </c>
      <c r="DP192" s="2">
        <v>1</v>
      </c>
      <c r="DQ192" s="2">
        <v>1</v>
      </c>
      <c r="DR192" s="2"/>
      <c r="DS192" s="2"/>
      <c r="DT192" s="2"/>
      <c r="DU192" s="2">
        <v>1005</v>
      </c>
      <c r="DV192" s="2" t="s">
        <v>60</v>
      </c>
      <c r="DW192" s="2" t="s">
        <v>60</v>
      </c>
      <c r="DX192" s="2">
        <v>100</v>
      </c>
      <c r="DY192" s="2"/>
      <c r="DZ192" s="2"/>
      <c r="EA192" s="2"/>
      <c r="EB192" s="2"/>
      <c r="EC192" s="2"/>
      <c r="ED192" s="2"/>
      <c r="EE192" s="2">
        <v>37523834</v>
      </c>
      <c r="EF192" s="2">
        <v>1</v>
      </c>
      <c r="EG192" s="2" t="s">
        <v>22</v>
      </c>
      <c r="EH192" s="2">
        <v>0</v>
      </c>
      <c r="EI192" s="2" t="s">
        <v>3</v>
      </c>
      <c r="EJ192" s="2">
        <v>4</v>
      </c>
      <c r="EK192" s="2">
        <v>0</v>
      </c>
      <c r="EL192" s="2" t="s">
        <v>23</v>
      </c>
      <c r="EM192" s="2" t="s">
        <v>24</v>
      </c>
      <c r="EN192" s="2"/>
      <c r="EO192" s="2" t="s">
        <v>3</v>
      </c>
      <c r="EP192" s="2"/>
      <c r="EQ192" s="2">
        <v>0</v>
      </c>
      <c r="ER192" s="2">
        <v>19571.07</v>
      </c>
      <c r="ES192" s="2">
        <v>18525.45</v>
      </c>
      <c r="ET192" s="2">
        <v>471.69</v>
      </c>
      <c r="EU192" s="2">
        <v>370.78</v>
      </c>
      <c r="EV192" s="2">
        <v>573.92999999999995</v>
      </c>
      <c r="EW192" s="2">
        <v>2.65</v>
      </c>
      <c r="EX192" s="2">
        <v>0</v>
      </c>
      <c r="EY192" s="2">
        <v>0</v>
      </c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>
        <v>0</v>
      </c>
      <c r="FR192" s="2">
        <f t="shared" si="144"/>
        <v>0</v>
      </c>
      <c r="FS192" s="2">
        <v>0</v>
      </c>
      <c r="FT192" s="2"/>
      <c r="FU192" s="2"/>
      <c r="FV192" s="2"/>
      <c r="FW192" s="2"/>
      <c r="FX192" s="2">
        <v>70</v>
      </c>
      <c r="FY192" s="2">
        <v>10</v>
      </c>
      <c r="FZ192" s="2"/>
      <c r="GA192" s="2" t="s">
        <v>3</v>
      </c>
      <c r="GB192" s="2"/>
      <c r="GC192" s="2"/>
      <c r="GD192" s="2">
        <v>0</v>
      </c>
      <c r="GE192" s="2"/>
      <c r="GF192" s="2">
        <v>-1993218360</v>
      </c>
      <c r="GG192" s="2">
        <v>2</v>
      </c>
      <c r="GH192" s="2">
        <v>1</v>
      </c>
      <c r="GI192" s="2">
        <v>-2</v>
      </c>
      <c r="GJ192" s="2">
        <v>0</v>
      </c>
      <c r="GK192" s="2">
        <f>ROUND(R192*(R12)/100,2)</f>
        <v>20422.560000000001</v>
      </c>
      <c r="GL192" s="2">
        <f t="shared" si="145"/>
        <v>0</v>
      </c>
      <c r="GM192" s="2">
        <f t="shared" si="160"/>
        <v>1041963.47</v>
      </c>
      <c r="GN192" s="2">
        <f t="shared" si="161"/>
        <v>0</v>
      </c>
      <c r="GO192" s="2">
        <f t="shared" si="162"/>
        <v>0</v>
      </c>
      <c r="GP192" s="2">
        <f t="shared" si="163"/>
        <v>1041963.47</v>
      </c>
      <c r="GQ192" s="2"/>
      <c r="GR192" s="2">
        <v>0</v>
      </c>
      <c r="GS192" s="2">
        <v>3</v>
      </c>
      <c r="GT192" s="2">
        <v>0</v>
      </c>
      <c r="GU192" s="2" t="s">
        <v>168</v>
      </c>
      <c r="GV192" s="2">
        <f>ROUND(((GT192*5)),6)</f>
        <v>0</v>
      </c>
      <c r="GW192" s="2">
        <v>1</v>
      </c>
      <c r="GX192" s="2">
        <f t="shared" si="151"/>
        <v>0</v>
      </c>
      <c r="GY192" s="2"/>
      <c r="GZ192" s="2"/>
      <c r="HA192" s="2">
        <v>0</v>
      </c>
      <c r="HB192" s="2">
        <v>0</v>
      </c>
      <c r="HC192" s="2">
        <f t="shared" si="152"/>
        <v>0</v>
      </c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>
        <v>0</v>
      </c>
      <c r="IL192" s="2"/>
      <c r="IM192" s="2"/>
      <c r="IN192" s="2"/>
      <c r="IO192" s="2"/>
      <c r="IP192" s="2"/>
      <c r="IQ192" s="2"/>
      <c r="IR192" s="2"/>
      <c r="IS192" s="2"/>
      <c r="IT192" s="2"/>
      <c r="IU192" s="2"/>
    </row>
    <row r="193" spans="1:255" x14ac:dyDescent="0.2">
      <c r="A193">
        <v>17</v>
      </c>
      <c r="B193">
        <v>1</v>
      </c>
      <c r="C193">
        <f>ROW(SmtRes!A160)</f>
        <v>160</v>
      </c>
      <c r="D193">
        <f>ROW(EtalonRes!A152)</f>
        <v>152</v>
      </c>
      <c r="E193" t="s">
        <v>164</v>
      </c>
      <c r="F193" t="s">
        <v>165</v>
      </c>
      <c r="G193" t="s">
        <v>166</v>
      </c>
      <c r="H193" t="s">
        <v>60</v>
      </c>
      <c r="I193">
        <f>ROUND(1020/100,9)</f>
        <v>10.199999999999999</v>
      </c>
      <c r="J193">
        <v>0</v>
      </c>
      <c r="O193">
        <f t="shared" si="115"/>
        <v>998124.57</v>
      </c>
      <c r="P193">
        <f t="shared" si="116"/>
        <v>944797.95</v>
      </c>
      <c r="Q193">
        <f t="shared" si="117"/>
        <v>24056.19</v>
      </c>
      <c r="R193">
        <f t="shared" si="118"/>
        <v>18909.78</v>
      </c>
      <c r="S193">
        <f t="shared" si="119"/>
        <v>29270.43</v>
      </c>
      <c r="T193">
        <f t="shared" si="120"/>
        <v>0</v>
      </c>
      <c r="U193">
        <f t="shared" si="121"/>
        <v>135.14999999999998</v>
      </c>
      <c r="V193">
        <f t="shared" si="122"/>
        <v>0</v>
      </c>
      <c r="W193">
        <f t="shared" si="123"/>
        <v>0</v>
      </c>
      <c r="X193">
        <f t="shared" si="124"/>
        <v>20489.3</v>
      </c>
      <c r="Y193">
        <f t="shared" si="125"/>
        <v>2927.04</v>
      </c>
      <c r="AA193">
        <v>37920513</v>
      </c>
      <c r="AB193">
        <f t="shared" si="126"/>
        <v>97855.35</v>
      </c>
      <c r="AC193">
        <f>ROUND(((ES193*5)),6)</f>
        <v>92627.25</v>
      </c>
      <c r="AD193">
        <f>ROUND(((((ET193*5))-((EU193*5)))+AE193),6)</f>
        <v>2358.4499999999998</v>
      </c>
      <c r="AE193">
        <f>ROUND(((EU193*5)),6)</f>
        <v>1853.9</v>
      </c>
      <c r="AF193">
        <f>ROUND(((EV193*5)),6)</f>
        <v>2869.65</v>
      </c>
      <c r="AG193">
        <f t="shared" si="130"/>
        <v>0</v>
      </c>
      <c r="AH193">
        <f>((EW193*5))</f>
        <v>13.25</v>
      </c>
      <c r="AI193">
        <f>((EX193*5))</f>
        <v>0</v>
      </c>
      <c r="AJ193">
        <f t="shared" si="132"/>
        <v>0</v>
      </c>
      <c r="AK193">
        <v>19571.07</v>
      </c>
      <c r="AL193">
        <v>18525.45</v>
      </c>
      <c r="AM193">
        <v>471.69</v>
      </c>
      <c r="AN193">
        <v>370.78</v>
      </c>
      <c r="AO193">
        <v>573.92999999999995</v>
      </c>
      <c r="AP193">
        <v>0</v>
      </c>
      <c r="AQ193">
        <v>2.65</v>
      </c>
      <c r="AR193">
        <v>0</v>
      </c>
      <c r="AS193">
        <v>0</v>
      </c>
      <c r="AT193">
        <v>70</v>
      </c>
      <c r="AU193">
        <v>10</v>
      </c>
      <c r="AV193">
        <v>1</v>
      </c>
      <c r="AW193">
        <v>1</v>
      </c>
      <c r="AZ193">
        <v>1</v>
      </c>
      <c r="BA193">
        <v>1</v>
      </c>
      <c r="BB193">
        <v>1</v>
      </c>
      <c r="BC193">
        <v>1</v>
      </c>
      <c r="BD193" t="s">
        <v>3</v>
      </c>
      <c r="BE193" t="s">
        <v>3</v>
      </c>
      <c r="BF193" t="s">
        <v>3</v>
      </c>
      <c r="BG193" t="s">
        <v>3</v>
      </c>
      <c r="BH193">
        <v>0</v>
      </c>
      <c r="BI193">
        <v>4</v>
      </c>
      <c r="BJ193" t="s">
        <v>167</v>
      </c>
      <c r="BM193">
        <v>0</v>
      </c>
      <c r="BN193">
        <v>0</v>
      </c>
      <c r="BO193" t="s">
        <v>3</v>
      </c>
      <c r="BP193">
        <v>0</v>
      </c>
      <c r="BQ193">
        <v>1</v>
      </c>
      <c r="BR193">
        <v>0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 t="s">
        <v>3</v>
      </c>
      <c r="BZ193">
        <v>70</v>
      </c>
      <c r="CA193">
        <v>10</v>
      </c>
      <c r="CE193">
        <v>0</v>
      </c>
      <c r="CF193">
        <v>0</v>
      </c>
      <c r="CG193">
        <v>0</v>
      </c>
      <c r="CM193">
        <v>0</v>
      </c>
      <c r="CN193" t="s">
        <v>3</v>
      </c>
      <c r="CO193">
        <v>0</v>
      </c>
      <c r="CP193">
        <f t="shared" si="133"/>
        <v>998124.57</v>
      </c>
      <c r="CQ193">
        <f t="shared" si="134"/>
        <v>92627.25</v>
      </c>
      <c r="CR193">
        <f>(((((ET193*5))*BB193-((EU193*5))*BS193)+AE193*BS193)*AV193)</f>
        <v>2358.4499999999998</v>
      </c>
      <c r="CS193">
        <f t="shared" si="136"/>
        <v>1853.9</v>
      </c>
      <c r="CT193">
        <f t="shared" si="137"/>
        <v>2869.65</v>
      </c>
      <c r="CU193">
        <f t="shared" si="138"/>
        <v>0</v>
      </c>
      <c r="CV193">
        <f t="shared" si="139"/>
        <v>13.25</v>
      </c>
      <c r="CW193">
        <f t="shared" si="140"/>
        <v>0</v>
      </c>
      <c r="CX193">
        <f t="shared" si="141"/>
        <v>0</v>
      </c>
      <c r="CY193">
        <f t="shared" si="142"/>
        <v>20489.300999999999</v>
      </c>
      <c r="CZ193">
        <f t="shared" si="143"/>
        <v>2927.0429999999997</v>
      </c>
      <c r="DC193" t="s">
        <v>3</v>
      </c>
      <c r="DD193" t="s">
        <v>168</v>
      </c>
      <c r="DE193" t="s">
        <v>168</v>
      </c>
      <c r="DF193" t="s">
        <v>168</v>
      </c>
      <c r="DG193" t="s">
        <v>168</v>
      </c>
      <c r="DH193" t="s">
        <v>3</v>
      </c>
      <c r="DI193" t="s">
        <v>168</v>
      </c>
      <c r="DJ193" t="s">
        <v>168</v>
      </c>
      <c r="DK193" t="s">
        <v>3</v>
      </c>
      <c r="DL193" t="s">
        <v>3</v>
      </c>
      <c r="DM193" t="s">
        <v>3</v>
      </c>
      <c r="DN193">
        <v>0</v>
      </c>
      <c r="DO193">
        <v>0</v>
      </c>
      <c r="DP193">
        <v>1</v>
      </c>
      <c r="DQ193">
        <v>1</v>
      </c>
      <c r="DU193">
        <v>1005</v>
      </c>
      <c r="DV193" t="s">
        <v>60</v>
      </c>
      <c r="DW193" t="s">
        <v>60</v>
      </c>
      <c r="DX193">
        <v>100</v>
      </c>
      <c r="EE193">
        <v>37523834</v>
      </c>
      <c r="EF193">
        <v>1</v>
      </c>
      <c r="EG193" t="s">
        <v>22</v>
      </c>
      <c r="EH193">
        <v>0</v>
      </c>
      <c r="EI193" t="s">
        <v>3</v>
      </c>
      <c r="EJ193">
        <v>4</v>
      </c>
      <c r="EK193">
        <v>0</v>
      </c>
      <c r="EL193" t="s">
        <v>23</v>
      </c>
      <c r="EM193" t="s">
        <v>24</v>
      </c>
      <c r="EO193" t="s">
        <v>3</v>
      </c>
      <c r="EQ193">
        <v>0</v>
      </c>
      <c r="ER193">
        <v>19571.07</v>
      </c>
      <c r="ES193">
        <v>18525.45</v>
      </c>
      <c r="ET193">
        <v>471.69</v>
      </c>
      <c r="EU193">
        <v>370.78</v>
      </c>
      <c r="EV193">
        <v>573.92999999999995</v>
      </c>
      <c r="EW193">
        <v>2.65</v>
      </c>
      <c r="EX193">
        <v>0</v>
      </c>
      <c r="EY193">
        <v>0</v>
      </c>
      <c r="FQ193">
        <v>0</v>
      </c>
      <c r="FR193">
        <f t="shared" si="144"/>
        <v>0</v>
      </c>
      <c r="FS193">
        <v>0</v>
      </c>
      <c r="FX193">
        <v>70</v>
      </c>
      <c r="FY193">
        <v>10</v>
      </c>
      <c r="GA193" t="s">
        <v>3</v>
      </c>
      <c r="GD193">
        <v>0</v>
      </c>
      <c r="GF193">
        <v>-1993218360</v>
      </c>
      <c r="GG193">
        <v>2</v>
      </c>
      <c r="GH193">
        <v>1</v>
      </c>
      <c r="GI193">
        <v>-2</v>
      </c>
      <c r="GJ193">
        <v>0</v>
      </c>
      <c r="GK193">
        <f>ROUND(R193*(S12)/100,2)</f>
        <v>20422.560000000001</v>
      </c>
      <c r="GL193">
        <f t="shared" si="145"/>
        <v>0</v>
      </c>
      <c r="GM193">
        <f t="shared" si="160"/>
        <v>1041963.47</v>
      </c>
      <c r="GN193">
        <f t="shared" si="161"/>
        <v>0</v>
      </c>
      <c r="GO193">
        <f t="shared" si="162"/>
        <v>0</v>
      </c>
      <c r="GP193">
        <f t="shared" si="163"/>
        <v>1041963.47</v>
      </c>
      <c r="GR193">
        <v>0</v>
      </c>
      <c r="GS193">
        <v>3</v>
      </c>
      <c r="GT193">
        <v>0</v>
      </c>
      <c r="GU193" t="s">
        <v>168</v>
      </c>
      <c r="GV193">
        <f>ROUND(((GT193*5)),6)</f>
        <v>0</v>
      </c>
      <c r="GW193">
        <v>1</v>
      </c>
      <c r="GX193">
        <f t="shared" si="151"/>
        <v>0</v>
      </c>
      <c r="HA193">
        <v>0</v>
      </c>
      <c r="HB193">
        <v>0</v>
      </c>
      <c r="HC193">
        <f t="shared" si="152"/>
        <v>0</v>
      </c>
      <c r="IK193">
        <v>0</v>
      </c>
    </row>
    <row r="194" spans="1:255" x14ac:dyDescent="0.2">
      <c r="A194" s="2">
        <v>18</v>
      </c>
      <c r="B194" s="2">
        <v>1</v>
      </c>
      <c r="C194" s="2">
        <v>150</v>
      </c>
      <c r="D194" s="2"/>
      <c r="E194" s="2" t="s">
        <v>169</v>
      </c>
      <c r="F194" s="2" t="s">
        <v>152</v>
      </c>
      <c r="G194" s="2" t="s">
        <v>153</v>
      </c>
      <c r="H194" s="2" t="s">
        <v>154</v>
      </c>
      <c r="I194" s="2">
        <f>I192*J194</f>
        <v>-7496.9999999999991</v>
      </c>
      <c r="J194" s="2">
        <v>-735</v>
      </c>
      <c r="K194" s="2"/>
      <c r="L194" s="2"/>
      <c r="M194" s="2"/>
      <c r="N194" s="2"/>
      <c r="O194" s="2">
        <f t="shared" si="115"/>
        <v>-137944.79999999999</v>
      </c>
      <c r="P194" s="2">
        <f t="shared" si="116"/>
        <v>-137944.79999999999</v>
      </c>
      <c r="Q194" s="2">
        <f t="shared" si="117"/>
        <v>0</v>
      </c>
      <c r="R194" s="2">
        <f t="shared" si="118"/>
        <v>0</v>
      </c>
      <c r="S194" s="2">
        <f t="shared" si="119"/>
        <v>0</v>
      </c>
      <c r="T194" s="2">
        <f t="shared" si="120"/>
        <v>0</v>
      </c>
      <c r="U194" s="2">
        <f t="shared" si="121"/>
        <v>0</v>
      </c>
      <c r="V194" s="2">
        <f t="shared" si="122"/>
        <v>0</v>
      </c>
      <c r="W194" s="2">
        <f t="shared" si="123"/>
        <v>0</v>
      </c>
      <c r="X194" s="2">
        <f t="shared" si="124"/>
        <v>0</v>
      </c>
      <c r="Y194" s="2">
        <f t="shared" si="125"/>
        <v>0</v>
      </c>
      <c r="Z194" s="2"/>
      <c r="AA194" s="2">
        <v>37920512</v>
      </c>
      <c r="AB194" s="2">
        <f t="shared" si="126"/>
        <v>18.399999999999999</v>
      </c>
      <c r="AC194" s="2">
        <f>ROUND((ES194),6)</f>
        <v>18.399999999999999</v>
      </c>
      <c r="AD194" s="2">
        <f>ROUND((((ET194)-(EU194))+AE194),6)</f>
        <v>0</v>
      </c>
      <c r="AE194" s="2">
        <f t="shared" ref="AE194:AF197" si="165">ROUND((EU194),6)</f>
        <v>0</v>
      </c>
      <c r="AF194" s="2">
        <f t="shared" si="165"/>
        <v>0</v>
      </c>
      <c r="AG194" s="2">
        <f t="shared" si="130"/>
        <v>0</v>
      </c>
      <c r="AH194" s="2">
        <f t="shared" ref="AH194:AI197" si="166">(EW194)</f>
        <v>0</v>
      </c>
      <c r="AI194" s="2">
        <f t="shared" si="166"/>
        <v>0</v>
      </c>
      <c r="AJ194" s="2">
        <f t="shared" si="132"/>
        <v>0</v>
      </c>
      <c r="AK194" s="2">
        <v>18.399999999999999</v>
      </c>
      <c r="AL194" s="2">
        <v>18.399999999999999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70</v>
      </c>
      <c r="AU194" s="2">
        <v>10</v>
      </c>
      <c r="AV194" s="2">
        <v>1</v>
      </c>
      <c r="AW194" s="2">
        <v>1</v>
      </c>
      <c r="AX194" s="2"/>
      <c r="AY194" s="2"/>
      <c r="AZ194" s="2">
        <v>1</v>
      </c>
      <c r="BA194" s="2">
        <v>1</v>
      </c>
      <c r="BB194" s="2">
        <v>1</v>
      </c>
      <c r="BC194" s="2">
        <v>1</v>
      </c>
      <c r="BD194" s="2" t="s">
        <v>3</v>
      </c>
      <c r="BE194" s="2" t="s">
        <v>3</v>
      </c>
      <c r="BF194" s="2" t="s">
        <v>3</v>
      </c>
      <c r="BG194" s="2" t="s">
        <v>3</v>
      </c>
      <c r="BH194" s="2">
        <v>3</v>
      </c>
      <c r="BI194" s="2">
        <v>4</v>
      </c>
      <c r="BJ194" s="2" t="s">
        <v>155</v>
      </c>
      <c r="BK194" s="2"/>
      <c r="BL194" s="2"/>
      <c r="BM194" s="2">
        <v>0</v>
      </c>
      <c r="BN194" s="2">
        <v>0</v>
      </c>
      <c r="BO194" s="2" t="s">
        <v>3</v>
      </c>
      <c r="BP194" s="2">
        <v>0</v>
      </c>
      <c r="BQ194" s="2">
        <v>1</v>
      </c>
      <c r="BR194" s="2">
        <v>1</v>
      </c>
      <c r="BS194" s="2">
        <v>1</v>
      </c>
      <c r="BT194" s="2">
        <v>1</v>
      </c>
      <c r="BU194" s="2">
        <v>1</v>
      </c>
      <c r="BV194" s="2">
        <v>1</v>
      </c>
      <c r="BW194" s="2">
        <v>1</v>
      </c>
      <c r="BX194" s="2">
        <v>1</v>
      </c>
      <c r="BY194" s="2" t="s">
        <v>3</v>
      </c>
      <c r="BZ194" s="2">
        <v>70</v>
      </c>
      <c r="CA194" s="2">
        <v>10</v>
      </c>
      <c r="CB194" s="2"/>
      <c r="CC194" s="2"/>
      <c r="CD194" s="2"/>
      <c r="CE194" s="2">
        <v>0</v>
      </c>
      <c r="CF194" s="2">
        <v>0</v>
      </c>
      <c r="CG194" s="2">
        <v>0</v>
      </c>
      <c r="CH194" s="2"/>
      <c r="CI194" s="2"/>
      <c r="CJ194" s="2"/>
      <c r="CK194" s="2"/>
      <c r="CL194" s="2"/>
      <c r="CM194" s="2">
        <v>0</v>
      </c>
      <c r="CN194" s="2" t="s">
        <v>3</v>
      </c>
      <c r="CO194" s="2">
        <v>0</v>
      </c>
      <c r="CP194" s="2">
        <f t="shared" si="133"/>
        <v>-137944.79999999999</v>
      </c>
      <c r="CQ194" s="2">
        <f t="shared" si="134"/>
        <v>18.399999999999999</v>
      </c>
      <c r="CR194" s="2">
        <f>((((ET194)*BB194-(EU194)*BS194)+AE194*BS194)*AV194)</f>
        <v>0</v>
      </c>
      <c r="CS194" s="2">
        <f t="shared" si="136"/>
        <v>0</v>
      </c>
      <c r="CT194" s="2">
        <f t="shared" si="137"/>
        <v>0</v>
      </c>
      <c r="CU194" s="2">
        <f t="shared" si="138"/>
        <v>0</v>
      </c>
      <c r="CV194" s="2">
        <f t="shared" si="139"/>
        <v>0</v>
      </c>
      <c r="CW194" s="2">
        <f t="shared" si="140"/>
        <v>0</v>
      </c>
      <c r="CX194" s="2">
        <f t="shared" si="141"/>
        <v>0</v>
      </c>
      <c r="CY194" s="2">
        <f t="shared" si="142"/>
        <v>0</v>
      </c>
      <c r="CZ194" s="2">
        <f t="shared" si="143"/>
        <v>0</v>
      </c>
      <c r="DA194" s="2"/>
      <c r="DB194" s="2"/>
      <c r="DC194" s="2" t="s">
        <v>3</v>
      </c>
      <c r="DD194" s="2" t="s">
        <v>3</v>
      </c>
      <c r="DE194" s="2" t="s">
        <v>3</v>
      </c>
      <c r="DF194" s="2" t="s">
        <v>3</v>
      </c>
      <c r="DG194" s="2" t="s">
        <v>3</v>
      </c>
      <c r="DH194" s="2" t="s">
        <v>3</v>
      </c>
      <c r="DI194" s="2" t="s">
        <v>3</v>
      </c>
      <c r="DJ194" s="2" t="s">
        <v>3</v>
      </c>
      <c r="DK194" s="2" t="s">
        <v>3</v>
      </c>
      <c r="DL194" s="2" t="s">
        <v>3</v>
      </c>
      <c r="DM194" s="2" t="s">
        <v>3</v>
      </c>
      <c r="DN194" s="2">
        <v>0</v>
      </c>
      <c r="DO194" s="2">
        <v>0</v>
      </c>
      <c r="DP194" s="2">
        <v>1</v>
      </c>
      <c r="DQ194" s="2">
        <v>1</v>
      </c>
      <c r="DR194" s="2"/>
      <c r="DS194" s="2"/>
      <c r="DT194" s="2"/>
      <c r="DU194" s="2">
        <v>1009</v>
      </c>
      <c r="DV194" s="2" t="s">
        <v>154</v>
      </c>
      <c r="DW194" s="2" t="s">
        <v>154</v>
      </c>
      <c r="DX194" s="2">
        <v>1</v>
      </c>
      <c r="DY194" s="2"/>
      <c r="DZ194" s="2"/>
      <c r="EA194" s="2"/>
      <c r="EB194" s="2"/>
      <c r="EC194" s="2"/>
      <c r="ED194" s="2"/>
      <c r="EE194" s="2">
        <v>37523834</v>
      </c>
      <c r="EF194" s="2">
        <v>1</v>
      </c>
      <c r="EG194" s="2" t="s">
        <v>22</v>
      </c>
      <c r="EH194" s="2">
        <v>0</v>
      </c>
      <c r="EI194" s="2" t="s">
        <v>3</v>
      </c>
      <c r="EJ194" s="2">
        <v>4</v>
      </c>
      <c r="EK194" s="2">
        <v>0</v>
      </c>
      <c r="EL194" s="2" t="s">
        <v>23</v>
      </c>
      <c r="EM194" s="2" t="s">
        <v>24</v>
      </c>
      <c r="EN194" s="2"/>
      <c r="EO194" s="2" t="s">
        <v>3</v>
      </c>
      <c r="EP194" s="2"/>
      <c r="EQ194" s="2">
        <v>0</v>
      </c>
      <c r="ER194" s="2">
        <v>18.399999999999999</v>
      </c>
      <c r="ES194" s="2">
        <v>18.399999999999999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>
        <v>0</v>
      </c>
      <c r="FR194" s="2">
        <f t="shared" si="144"/>
        <v>0</v>
      </c>
      <c r="FS194" s="2">
        <v>0</v>
      </c>
      <c r="FT194" s="2"/>
      <c r="FU194" s="2"/>
      <c r="FV194" s="2"/>
      <c r="FW194" s="2"/>
      <c r="FX194" s="2">
        <v>70</v>
      </c>
      <c r="FY194" s="2">
        <v>10</v>
      </c>
      <c r="FZ194" s="2"/>
      <c r="GA194" s="2" t="s">
        <v>3</v>
      </c>
      <c r="GB194" s="2"/>
      <c r="GC194" s="2"/>
      <c r="GD194" s="2">
        <v>0</v>
      </c>
      <c r="GE194" s="2"/>
      <c r="GF194" s="2">
        <v>-160312724</v>
      </c>
      <c r="GG194" s="2">
        <v>2</v>
      </c>
      <c r="GH194" s="2">
        <v>1</v>
      </c>
      <c r="GI194" s="2">
        <v>-2</v>
      </c>
      <c r="GJ194" s="2">
        <v>0</v>
      </c>
      <c r="GK194" s="2">
        <f>ROUND(R194*(R12)/100,2)</f>
        <v>0</v>
      </c>
      <c r="GL194" s="2">
        <f t="shared" si="145"/>
        <v>0</v>
      </c>
      <c r="GM194" s="2">
        <f t="shared" si="160"/>
        <v>-137944.79999999999</v>
      </c>
      <c r="GN194" s="2">
        <f t="shared" si="161"/>
        <v>0</v>
      </c>
      <c r="GO194" s="2">
        <f t="shared" si="162"/>
        <v>0</v>
      </c>
      <c r="GP194" s="2">
        <f t="shared" si="163"/>
        <v>-137944.79999999999</v>
      </c>
      <c r="GQ194" s="2"/>
      <c r="GR194" s="2">
        <v>0</v>
      </c>
      <c r="GS194" s="2">
        <v>3</v>
      </c>
      <c r="GT194" s="2">
        <v>0</v>
      </c>
      <c r="GU194" s="2" t="s">
        <v>3</v>
      </c>
      <c r="GV194" s="2">
        <f>ROUND((GT194),6)</f>
        <v>0</v>
      </c>
      <c r="GW194" s="2">
        <v>1</v>
      </c>
      <c r="GX194" s="2">
        <f t="shared" si="151"/>
        <v>0</v>
      </c>
      <c r="GY194" s="2"/>
      <c r="GZ194" s="2"/>
      <c r="HA194" s="2">
        <v>0</v>
      </c>
      <c r="HB194" s="2">
        <v>0</v>
      </c>
      <c r="HC194" s="2">
        <f t="shared" si="152"/>
        <v>0</v>
      </c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>
        <v>0</v>
      </c>
      <c r="IL194" s="2"/>
      <c r="IM194" s="2"/>
      <c r="IN194" s="2"/>
      <c r="IO194" s="2"/>
      <c r="IP194" s="2"/>
      <c r="IQ194" s="2"/>
      <c r="IR194" s="2"/>
      <c r="IS194" s="2"/>
      <c r="IT194" s="2"/>
      <c r="IU194" s="2"/>
    </row>
    <row r="195" spans="1:255" x14ac:dyDescent="0.2">
      <c r="A195">
        <v>18</v>
      </c>
      <c r="B195">
        <v>1</v>
      </c>
      <c r="C195">
        <v>157</v>
      </c>
      <c r="E195" t="s">
        <v>169</v>
      </c>
      <c r="F195" t="s">
        <v>152</v>
      </c>
      <c r="G195" t="s">
        <v>153</v>
      </c>
      <c r="H195" t="s">
        <v>154</v>
      </c>
      <c r="I195">
        <f>I193*J195</f>
        <v>-7496.9999999999991</v>
      </c>
      <c r="J195">
        <v>-735</v>
      </c>
      <c r="O195">
        <f t="shared" si="115"/>
        <v>-137944.79999999999</v>
      </c>
      <c r="P195">
        <f t="shared" si="116"/>
        <v>-137944.79999999999</v>
      </c>
      <c r="Q195">
        <f t="shared" si="117"/>
        <v>0</v>
      </c>
      <c r="R195">
        <f t="shared" si="118"/>
        <v>0</v>
      </c>
      <c r="S195">
        <f t="shared" si="119"/>
        <v>0</v>
      </c>
      <c r="T195">
        <f t="shared" si="120"/>
        <v>0</v>
      </c>
      <c r="U195">
        <f t="shared" si="121"/>
        <v>0</v>
      </c>
      <c r="V195">
        <f t="shared" si="122"/>
        <v>0</v>
      </c>
      <c r="W195">
        <f t="shared" si="123"/>
        <v>0</v>
      </c>
      <c r="X195">
        <f t="shared" si="124"/>
        <v>0</v>
      </c>
      <c r="Y195">
        <f t="shared" si="125"/>
        <v>0</v>
      </c>
      <c r="AA195">
        <v>37920513</v>
      </c>
      <c r="AB195">
        <f t="shared" si="126"/>
        <v>18.399999999999999</v>
      </c>
      <c r="AC195">
        <f>ROUND((ES195),6)</f>
        <v>18.399999999999999</v>
      </c>
      <c r="AD195">
        <f>ROUND((((ET195)-(EU195))+AE195),6)</f>
        <v>0</v>
      </c>
      <c r="AE195">
        <f t="shared" si="165"/>
        <v>0</v>
      </c>
      <c r="AF195">
        <f t="shared" si="165"/>
        <v>0</v>
      </c>
      <c r="AG195">
        <f t="shared" si="130"/>
        <v>0</v>
      </c>
      <c r="AH195">
        <f t="shared" si="166"/>
        <v>0</v>
      </c>
      <c r="AI195">
        <f t="shared" si="166"/>
        <v>0</v>
      </c>
      <c r="AJ195">
        <f t="shared" si="132"/>
        <v>0</v>
      </c>
      <c r="AK195">
        <v>18.399999999999999</v>
      </c>
      <c r="AL195">
        <v>18.399999999999999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70</v>
      </c>
      <c r="AU195">
        <v>10</v>
      </c>
      <c r="AV195">
        <v>1</v>
      </c>
      <c r="AW195">
        <v>1</v>
      </c>
      <c r="AZ195">
        <v>1</v>
      </c>
      <c r="BA195">
        <v>1</v>
      </c>
      <c r="BB195">
        <v>1</v>
      </c>
      <c r="BC195">
        <v>1</v>
      </c>
      <c r="BD195" t="s">
        <v>3</v>
      </c>
      <c r="BE195" t="s">
        <v>3</v>
      </c>
      <c r="BF195" t="s">
        <v>3</v>
      </c>
      <c r="BG195" t="s">
        <v>3</v>
      </c>
      <c r="BH195">
        <v>3</v>
      </c>
      <c r="BI195">
        <v>4</v>
      </c>
      <c r="BJ195" t="s">
        <v>155</v>
      </c>
      <c r="BM195">
        <v>0</v>
      </c>
      <c r="BN195">
        <v>0</v>
      </c>
      <c r="BO195" t="s">
        <v>3</v>
      </c>
      <c r="BP195">
        <v>0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 t="s">
        <v>3</v>
      </c>
      <c r="BZ195">
        <v>70</v>
      </c>
      <c r="CA195">
        <v>10</v>
      </c>
      <c r="CE195">
        <v>0</v>
      </c>
      <c r="CF195">
        <v>0</v>
      </c>
      <c r="CG195">
        <v>0</v>
      </c>
      <c r="CM195">
        <v>0</v>
      </c>
      <c r="CN195" t="s">
        <v>3</v>
      </c>
      <c r="CO195">
        <v>0</v>
      </c>
      <c r="CP195">
        <f t="shared" si="133"/>
        <v>-137944.79999999999</v>
      </c>
      <c r="CQ195">
        <f t="shared" si="134"/>
        <v>18.399999999999999</v>
      </c>
      <c r="CR195">
        <f>((((ET195)*BB195-(EU195)*BS195)+AE195*BS195)*AV195)</f>
        <v>0</v>
      </c>
      <c r="CS195">
        <f t="shared" si="136"/>
        <v>0</v>
      </c>
      <c r="CT195">
        <f t="shared" si="137"/>
        <v>0</v>
      </c>
      <c r="CU195">
        <f t="shared" si="138"/>
        <v>0</v>
      </c>
      <c r="CV195">
        <f t="shared" si="139"/>
        <v>0</v>
      </c>
      <c r="CW195">
        <f t="shared" si="140"/>
        <v>0</v>
      </c>
      <c r="CX195">
        <f t="shared" si="141"/>
        <v>0</v>
      </c>
      <c r="CY195">
        <f t="shared" si="142"/>
        <v>0</v>
      </c>
      <c r="CZ195">
        <f t="shared" si="143"/>
        <v>0</v>
      </c>
      <c r="DC195" t="s">
        <v>3</v>
      </c>
      <c r="DD195" t="s">
        <v>3</v>
      </c>
      <c r="DE195" t="s">
        <v>3</v>
      </c>
      <c r="DF195" t="s">
        <v>3</v>
      </c>
      <c r="DG195" t="s">
        <v>3</v>
      </c>
      <c r="DH195" t="s">
        <v>3</v>
      </c>
      <c r="DI195" t="s">
        <v>3</v>
      </c>
      <c r="DJ195" t="s">
        <v>3</v>
      </c>
      <c r="DK195" t="s">
        <v>3</v>
      </c>
      <c r="DL195" t="s">
        <v>3</v>
      </c>
      <c r="DM195" t="s">
        <v>3</v>
      </c>
      <c r="DN195">
        <v>0</v>
      </c>
      <c r="DO195">
        <v>0</v>
      </c>
      <c r="DP195">
        <v>1</v>
      </c>
      <c r="DQ195">
        <v>1</v>
      </c>
      <c r="DU195">
        <v>1009</v>
      </c>
      <c r="DV195" t="s">
        <v>154</v>
      </c>
      <c r="DW195" t="s">
        <v>154</v>
      </c>
      <c r="DX195">
        <v>1</v>
      </c>
      <c r="EE195">
        <v>37523834</v>
      </c>
      <c r="EF195">
        <v>1</v>
      </c>
      <c r="EG195" t="s">
        <v>22</v>
      </c>
      <c r="EH195">
        <v>0</v>
      </c>
      <c r="EI195" t="s">
        <v>3</v>
      </c>
      <c r="EJ195">
        <v>4</v>
      </c>
      <c r="EK195">
        <v>0</v>
      </c>
      <c r="EL195" t="s">
        <v>23</v>
      </c>
      <c r="EM195" t="s">
        <v>24</v>
      </c>
      <c r="EO195" t="s">
        <v>3</v>
      </c>
      <c r="EQ195">
        <v>0</v>
      </c>
      <c r="ER195">
        <v>18.399999999999999</v>
      </c>
      <c r="ES195">
        <v>18.399999999999999</v>
      </c>
      <c r="ET195">
        <v>0</v>
      </c>
      <c r="EU195">
        <v>0</v>
      </c>
      <c r="EV195">
        <v>0</v>
      </c>
      <c r="EW195">
        <v>0</v>
      </c>
      <c r="EX195">
        <v>0</v>
      </c>
      <c r="FQ195">
        <v>0</v>
      </c>
      <c r="FR195">
        <f t="shared" si="144"/>
        <v>0</v>
      </c>
      <c r="FS195">
        <v>0</v>
      </c>
      <c r="FX195">
        <v>70</v>
      </c>
      <c r="FY195">
        <v>10</v>
      </c>
      <c r="GA195" t="s">
        <v>3</v>
      </c>
      <c r="GD195">
        <v>0</v>
      </c>
      <c r="GF195">
        <v>-160312724</v>
      </c>
      <c r="GG195">
        <v>2</v>
      </c>
      <c r="GH195">
        <v>1</v>
      </c>
      <c r="GI195">
        <v>-2</v>
      </c>
      <c r="GJ195">
        <v>0</v>
      </c>
      <c r="GK195">
        <f>ROUND(R195*(S12)/100,2)</f>
        <v>0</v>
      </c>
      <c r="GL195">
        <f t="shared" si="145"/>
        <v>0</v>
      </c>
      <c r="GM195">
        <f t="shared" si="160"/>
        <v>-137944.79999999999</v>
      </c>
      <c r="GN195">
        <f t="shared" si="161"/>
        <v>0</v>
      </c>
      <c r="GO195">
        <f t="shared" si="162"/>
        <v>0</v>
      </c>
      <c r="GP195">
        <f t="shared" si="163"/>
        <v>-137944.79999999999</v>
      </c>
      <c r="GR195">
        <v>0</v>
      </c>
      <c r="GS195">
        <v>3</v>
      </c>
      <c r="GT195">
        <v>0</v>
      </c>
      <c r="GU195" t="s">
        <v>3</v>
      </c>
      <c r="GV195">
        <f>ROUND((GT195),6)</f>
        <v>0</v>
      </c>
      <c r="GW195">
        <v>1</v>
      </c>
      <c r="GX195">
        <f t="shared" si="151"/>
        <v>0</v>
      </c>
      <c r="HA195">
        <v>0</v>
      </c>
      <c r="HB195">
        <v>0</v>
      </c>
      <c r="HC195">
        <f t="shared" si="152"/>
        <v>0</v>
      </c>
      <c r="IK195">
        <v>0</v>
      </c>
    </row>
    <row r="196" spans="1:255" x14ac:dyDescent="0.2">
      <c r="A196" s="2">
        <v>18</v>
      </c>
      <c r="B196" s="2">
        <v>1</v>
      </c>
      <c r="C196" s="2">
        <v>151</v>
      </c>
      <c r="D196" s="2"/>
      <c r="E196" s="2" t="s">
        <v>170</v>
      </c>
      <c r="F196" s="2" t="s">
        <v>161</v>
      </c>
      <c r="G196" s="2" t="s">
        <v>162</v>
      </c>
      <c r="H196" s="2" t="s">
        <v>154</v>
      </c>
      <c r="I196" s="2">
        <f>I192*J196</f>
        <v>7496.9999999999991</v>
      </c>
      <c r="J196" s="2">
        <v>735</v>
      </c>
      <c r="K196" s="2"/>
      <c r="L196" s="2"/>
      <c r="M196" s="2"/>
      <c r="N196" s="2"/>
      <c r="O196" s="2">
        <f t="shared" si="115"/>
        <v>709815.96</v>
      </c>
      <c r="P196" s="2">
        <f t="shared" si="116"/>
        <v>709815.96</v>
      </c>
      <c r="Q196" s="2">
        <f t="shared" si="117"/>
        <v>0</v>
      </c>
      <c r="R196" s="2">
        <f t="shared" si="118"/>
        <v>0</v>
      </c>
      <c r="S196" s="2">
        <f t="shared" si="119"/>
        <v>0</v>
      </c>
      <c r="T196" s="2">
        <f t="shared" si="120"/>
        <v>0</v>
      </c>
      <c r="U196" s="2">
        <f t="shared" si="121"/>
        <v>0</v>
      </c>
      <c r="V196" s="2">
        <f t="shared" si="122"/>
        <v>0</v>
      </c>
      <c r="W196" s="2">
        <f t="shared" si="123"/>
        <v>0</v>
      </c>
      <c r="X196" s="2">
        <f t="shared" si="124"/>
        <v>0</v>
      </c>
      <c r="Y196" s="2">
        <f t="shared" si="125"/>
        <v>0</v>
      </c>
      <c r="Z196" s="2"/>
      <c r="AA196" s="2">
        <v>37920512</v>
      </c>
      <c r="AB196" s="2">
        <f t="shared" si="126"/>
        <v>94.68</v>
      </c>
      <c r="AC196" s="2">
        <f>ROUND((ES196),6)</f>
        <v>94.68</v>
      </c>
      <c r="AD196" s="2">
        <f>ROUND((((ET196)-(EU196))+AE196),6)</f>
        <v>0</v>
      </c>
      <c r="AE196" s="2">
        <f t="shared" si="165"/>
        <v>0</v>
      </c>
      <c r="AF196" s="2">
        <f t="shared" si="165"/>
        <v>0</v>
      </c>
      <c r="AG196" s="2">
        <f t="shared" si="130"/>
        <v>0</v>
      </c>
      <c r="AH196" s="2">
        <f t="shared" si="166"/>
        <v>0</v>
      </c>
      <c r="AI196" s="2">
        <f t="shared" si="166"/>
        <v>0</v>
      </c>
      <c r="AJ196" s="2">
        <f t="shared" si="132"/>
        <v>0</v>
      </c>
      <c r="AK196" s="2">
        <v>94.68</v>
      </c>
      <c r="AL196" s="2">
        <v>94.68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70</v>
      </c>
      <c r="AU196" s="2">
        <v>10</v>
      </c>
      <c r="AV196" s="2">
        <v>1</v>
      </c>
      <c r="AW196" s="2">
        <v>1</v>
      </c>
      <c r="AX196" s="2"/>
      <c r="AY196" s="2"/>
      <c r="AZ196" s="2">
        <v>1</v>
      </c>
      <c r="BA196" s="2">
        <v>1</v>
      </c>
      <c r="BB196" s="2">
        <v>1</v>
      </c>
      <c r="BC196" s="2">
        <v>1</v>
      </c>
      <c r="BD196" s="2" t="s">
        <v>3</v>
      </c>
      <c r="BE196" s="2" t="s">
        <v>3</v>
      </c>
      <c r="BF196" s="2" t="s">
        <v>3</v>
      </c>
      <c r="BG196" s="2" t="s">
        <v>3</v>
      </c>
      <c r="BH196" s="2">
        <v>3</v>
      </c>
      <c r="BI196" s="2">
        <v>4</v>
      </c>
      <c r="BJ196" s="2" t="s">
        <v>163</v>
      </c>
      <c r="BK196" s="2"/>
      <c r="BL196" s="2"/>
      <c r="BM196" s="2">
        <v>0</v>
      </c>
      <c r="BN196" s="2">
        <v>0</v>
      </c>
      <c r="BO196" s="2" t="s">
        <v>3</v>
      </c>
      <c r="BP196" s="2">
        <v>0</v>
      </c>
      <c r="BQ196" s="2">
        <v>1</v>
      </c>
      <c r="BR196" s="2">
        <v>0</v>
      </c>
      <c r="BS196" s="2">
        <v>1</v>
      </c>
      <c r="BT196" s="2">
        <v>1</v>
      </c>
      <c r="BU196" s="2">
        <v>1</v>
      </c>
      <c r="BV196" s="2">
        <v>1</v>
      </c>
      <c r="BW196" s="2">
        <v>1</v>
      </c>
      <c r="BX196" s="2">
        <v>1</v>
      </c>
      <c r="BY196" s="2" t="s">
        <v>3</v>
      </c>
      <c r="BZ196" s="2">
        <v>70</v>
      </c>
      <c r="CA196" s="2">
        <v>10</v>
      </c>
      <c r="CB196" s="2"/>
      <c r="CC196" s="2"/>
      <c r="CD196" s="2"/>
      <c r="CE196" s="2">
        <v>0</v>
      </c>
      <c r="CF196" s="2">
        <v>0</v>
      </c>
      <c r="CG196" s="2">
        <v>0</v>
      </c>
      <c r="CH196" s="2"/>
      <c r="CI196" s="2"/>
      <c r="CJ196" s="2"/>
      <c r="CK196" s="2"/>
      <c r="CL196" s="2"/>
      <c r="CM196" s="2">
        <v>0</v>
      </c>
      <c r="CN196" s="2" t="s">
        <v>3</v>
      </c>
      <c r="CO196" s="2">
        <v>0</v>
      </c>
      <c r="CP196" s="2">
        <f t="shared" si="133"/>
        <v>709815.96</v>
      </c>
      <c r="CQ196" s="2">
        <f t="shared" si="134"/>
        <v>94.68</v>
      </c>
      <c r="CR196" s="2">
        <f>((((ET196)*BB196-(EU196)*BS196)+AE196*BS196)*AV196)</f>
        <v>0</v>
      </c>
      <c r="CS196" s="2">
        <f t="shared" si="136"/>
        <v>0</v>
      </c>
      <c r="CT196" s="2">
        <f t="shared" si="137"/>
        <v>0</v>
      </c>
      <c r="CU196" s="2">
        <f t="shared" si="138"/>
        <v>0</v>
      </c>
      <c r="CV196" s="2">
        <f t="shared" si="139"/>
        <v>0</v>
      </c>
      <c r="CW196" s="2">
        <f t="shared" si="140"/>
        <v>0</v>
      </c>
      <c r="CX196" s="2">
        <f t="shared" si="141"/>
        <v>0</v>
      </c>
      <c r="CY196" s="2">
        <f t="shared" si="142"/>
        <v>0</v>
      </c>
      <c r="CZ196" s="2">
        <f t="shared" si="143"/>
        <v>0</v>
      </c>
      <c r="DA196" s="2"/>
      <c r="DB196" s="2"/>
      <c r="DC196" s="2" t="s">
        <v>3</v>
      </c>
      <c r="DD196" s="2" t="s">
        <v>3</v>
      </c>
      <c r="DE196" s="2" t="s">
        <v>3</v>
      </c>
      <c r="DF196" s="2" t="s">
        <v>3</v>
      </c>
      <c r="DG196" s="2" t="s">
        <v>3</v>
      </c>
      <c r="DH196" s="2" t="s">
        <v>3</v>
      </c>
      <c r="DI196" s="2" t="s">
        <v>3</v>
      </c>
      <c r="DJ196" s="2" t="s">
        <v>3</v>
      </c>
      <c r="DK196" s="2" t="s">
        <v>3</v>
      </c>
      <c r="DL196" s="2" t="s">
        <v>3</v>
      </c>
      <c r="DM196" s="2" t="s">
        <v>3</v>
      </c>
      <c r="DN196" s="2">
        <v>0</v>
      </c>
      <c r="DO196" s="2">
        <v>0</v>
      </c>
      <c r="DP196" s="2">
        <v>1</v>
      </c>
      <c r="DQ196" s="2">
        <v>1</v>
      </c>
      <c r="DR196" s="2"/>
      <c r="DS196" s="2"/>
      <c r="DT196" s="2"/>
      <c r="DU196" s="2">
        <v>1009</v>
      </c>
      <c r="DV196" s="2" t="s">
        <v>154</v>
      </c>
      <c r="DW196" s="2" t="s">
        <v>154</v>
      </c>
      <c r="DX196" s="2">
        <v>1</v>
      </c>
      <c r="DY196" s="2"/>
      <c r="DZ196" s="2"/>
      <c r="EA196" s="2"/>
      <c r="EB196" s="2"/>
      <c r="EC196" s="2"/>
      <c r="ED196" s="2"/>
      <c r="EE196" s="2">
        <v>37523834</v>
      </c>
      <c r="EF196" s="2">
        <v>1</v>
      </c>
      <c r="EG196" s="2" t="s">
        <v>22</v>
      </c>
      <c r="EH196" s="2">
        <v>0</v>
      </c>
      <c r="EI196" s="2" t="s">
        <v>3</v>
      </c>
      <c r="EJ196" s="2">
        <v>4</v>
      </c>
      <c r="EK196" s="2">
        <v>0</v>
      </c>
      <c r="EL196" s="2" t="s">
        <v>23</v>
      </c>
      <c r="EM196" s="2" t="s">
        <v>24</v>
      </c>
      <c r="EN196" s="2"/>
      <c r="EO196" s="2" t="s">
        <v>3</v>
      </c>
      <c r="EP196" s="2"/>
      <c r="EQ196" s="2">
        <v>0</v>
      </c>
      <c r="ER196" s="2">
        <v>94.68</v>
      </c>
      <c r="ES196" s="2">
        <v>94.68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>
        <v>0</v>
      </c>
      <c r="FR196" s="2">
        <f t="shared" si="144"/>
        <v>0</v>
      </c>
      <c r="FS196" s="2">
        <v>0</v>
      </c>
      <c r="FT196" s="2"/>
      <c r="FU196" s="2"/>
      <c r="FV196" s="2"/>
      <c r="FW196" s="2"/>
      <c r="FX196" s="2">
        <v>70</v>
      </c>
      <c r="FY196" s="2">
        <v>10</v>
      </c>
      <c r="FZ196" s="2"/>
      <c r="GA196" s="2" t="s">
        <v>3</v>
      </c>
      <c r="GB196" s="2"/>
      <c r="GC196" s="2"/>
      <c r="GD196" s="2">
        <v>0</v>
      </c>
      <c r="GE196" s="2"/>
      <c r="GF196" s="2">
        <v>797554472</v>
      </c>
      <c r="GG196" s="2">
        <v>2</v>
      </c>
      <c r="GH196" s="2">
        <v>1</v>
      </c>
      <c r="GI196" s="2">
        <v>-2</v>
      </c>
      <c r="GJ196" s="2">
        <v>0</v>
      </c>
      <c r="GK196" s="2">
        <f>ROUND(R196*(R12)/100,2)</f>
        <v>0</v>
      </c>
      <c r="GL196" s="2">
        <f t="shared" si="145"/>
        <v>0</v>
      </c>
      <c r="GM196" s="2">
        <f t="shared" si="160"/>
        <v>709815.96</v>
      </c>
      <c r="GN196" s="2">
        <f t="shared" si="161"/>
        <v>0</v>
      </c>
      <c r="GO196" s="2">
        <f t="shared" si="162"/>
        <v>0</v>
      </c>
      <c r="GP196" s="2">
        <f t="shared" si="163"/>
        <v>709815.96</v>
      </c>
      <c r="GQ196" s="2"/>
      <c r="GR196" s="2">
        <v>0</v>
      </c>
      <c r="GS196" s="2">
        <v>3</v>
      </c>
      <c r="GT196" s="2">
        <v>0</v>
      </c>
      <c r="GU196" s="2" t="s">
        <v>3</v>
      </c>
      <c r="GV196" s="2">
        <f>ROUND((GT196),6)</f>
        <v>0</v>
      </c>
      <c r="GW196" s="2">
        <v>1</v>
      </c>
      <c r="GX196" s="2">
        <f t="shared" si="151"/>
        <v>0</v>
      </c>
      <c r="GY196" s="2"/>
      <c r="GZ196" s="2"/>
      <c r="HA196" s="2">
        <v>0</v>
      </c>
      <c r="HB196" s="2">
        <v>0</v>
      </c>
      <c r="HC196" s="2">
        <f t="shared" si="152"/>
        <v>0</v>
      </c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>
        <v>0</v>
      </c>
      <c r="IL196" s="2"/>
      <c r="IM196" s="2"/>
      <c r="IN196" s="2"/>
      <c r="IO196" s="2"/>
      <c r="IP196" s="2"/>
      <c r="IQ196" s="2"/>
      <c r="IR196" s="2"/>
      <c r="IS196" s="2"/>
      <c r="IT196" s="2"/>
      <c r="IU196" s="2"/>
    </row>
    <row r="197" spans="1:255" x14ac:dyDescent="0.2">
      <c r="A197">
        <v>18</v>
      </c>
      <c r="B197">
        <v>1</v>
      </c>
      <c r="C197">
        <v>158</v>
      </c>
      <c r="E197" t="s">
        <v>170</v>
      </c>
      <c r="F197" t="s">
        <v>161</v>
      </c>
      <c r="G197" t="s">
        <v>162</v>
      </c>
      <c r="H197" t="s">
        <v>154</v>
      </c>
      <c r="I197">
        <f>I193*J197</f>
        <v>7496.9999999999991</v>
      </c>
      <c r="J197">
        <v>735</v>
      </c>
      <c r="O197">
        <f t="shared" si="115"/>
        <v>709815.96</v>
      </c>
      <c r="P197">
        <f t="shared" si="116"/>
        <v>709815.96</v>
      </c>
      <c r="Q197">
        <f t="shared" si="117"/>
        <v>0</v>
      </c>
      <c r="R197">
        <f t="shared" si="118"/>
        <v>0</v>
      </c>
      <c r="S197">
        <f t="shared" si="119"/>
        <v>0</v>
      </c>
      <c r="T197">
        <f t="shared" si="120"/>
        <v>0</v>
      </c>
      <c r="U197">
        <f t="shared" si="121"/>
        <v>0</v>
      </c>
      <c r="V197">
        <f t="shared" si="122"/>
        <v>0</v>
      </c>
      <c r="W197">
        <f t="shared" si="123"/>
        <v>0</v>
      </c>
      <c r="X197">
        <f t="shared" si="124"/>
        <v>0</v>
      </c>
      <c r="Y197">
        <f t="shared" si="125"/>
        <v>0</v>
      </c>
      <c r="AA197">
        <v>37920513</v>
      </c>
      <c r="AB197">
        <f t="shared" si="126"/>
        <v>94.68</v>
      </c>
      <c r="AC197">
        <f>ROUND((ES197),6)</f>
        <v>94.68</v>
      </c>
      <c r="AD197">
        <f>ROUND((((ET197)-(EU197))+AE197),6)</f>
        <v>0</v>
      </c>
      <c r="AE197">
        <f t="shared" si="165"/>
        <v>0</v>
      </c>
      <c r="AF197">
        <f t="shared" si="165"/>
        <v>0</v>
      </c>
      <c r="AG197">
        <f t="shared" si="130"/>
        <v>0</v>
      </c>
      <c r="AH197">
        <f t="shared" si="166"/>
        <v>0</v>
      </c>
      <c r="AI197">
        <f t="shared" si="166"/>
        <v>0</v>
      </c>
      <c r="AJ197">
        <f t="shared" si="132"/>
        <v>0</v>
      </c>
      <c r="AK197">
        <v>94.68</v>
      </c>
      <c r="AL197">
        <v>94.68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70</v>
      </c>
      <c r="AU197">
        <v>10</v>
      </c>
      <c r="AV197">
        <v>1</v>
      </c>
      <c r="AW197">
        <v>1</v>
      </c>
      <c r="AZ197">
        <v>1</v>
      </c>
      <c r="BA197">
        <v>1</v>
      </c>
      <c r="BB197">
        <v>1</v>
      </c>
      <c r="BC197">
        <v>1</v>
      </c>
      <c r="BD197" t="s">
        <v>3</v>
      </c>
      <c r="BE197" t="s">
        <v>3</v>
      </c>
      <c r="BF197" t="s">
        <v>3</v>
      </c>
      <c r="BG197" t="s">
        <v>3</v>
      </c>
      <c r="BH197">
        <v>3</v>
      </c>
      <c r="BI197">
        <v>4</v>
      </c>
      <c r="BJ197" t="s">
        <v>163</v>
      </c>
      <c r="BM197">
        <v>0</v>
      </c>
      <c r="BN197">
        <v>0</v>
      </c>
      <c r="BO197" t="s">
        <v>3</v>
      </c>
      <c r="BP197">
        <v>0</v>
      </c>
      <c r="BQ197">
        <v>1</v>
      </c>
      <c r="BR197">
        <v>0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 t="s">
        <v>3</v>
      </c>
      <c r="BZ197">
        <v>70</v>
      </c>
      <c r="CA197">
        <v>10</v>
      </c>
      <c r="CE197">
        <v>0</v>
      </c>
      <c r="CF197">
        <v>0</v>
      </c>
      <c r="CG197">
        <v>0</v>
      </c>
      <c r="CM197">
        <v>0</v>
      </c>
      <c r="CN197" t="s">
        <v>3</v>
      </c>
      <c r="CO197">
        <v>0</v>
      </c>
      <c r="CP197">
        <f t="shared" si="133"/>
        <v>709815.96</v>
      </c>
      <c r="CQ197">
        <f t="shared" si="134"/>
        <v>94.68</v>
      </c>
      <c r="CR197">
        <f>((((ET197)*BB197-(EU197)*BS197)+AE197*BS197)*AV197)</f>
        <v>0</v>
      </c>
      <c r="CS197">
        <f t="shared" si="136"/>
        <v>0</v>
      </c>
      <c r="CT197">
        <f t="shared" si="137"/>
        <v>0</v>
      </c>
      <c r="CU197">
        <f t="shared" si="138"/>
        <v>0</v>
      </c>
      <c r="CV197">
        <f t="shared" si="139"/>
        <v>0</v>
      </c>
      <c r="CW197">
        <f t="shared" si="140"/>
        <v>0</v>
      </c>
      <c r="CX197">
        <f t="shared" si="141"/>
        <v>0</v>
      </c>
      <c r="CY197">
        <f t="shared" si="142"/>
        <v>0</v>
      </c>
      <c r="CZ197">
        <f t="shared" si="143"/>
        <v>0</v>
      </c>
      <c r="DC197" t="s">
        <v>3</v>
      </c>
      <c r="DD197" t="s">
        <v>3</v>
      </c>
      <c r="DE197" t="s">
        <v>3</v>
      </c>
      <c r="DF197" t="s">
        <v>3</v>
      </c>
      <c r="DG197" t="s">
        <v>3</v>
      </c>
      <c r="DH197" t="s">
        <v>3</v>
      </c>
      <c r="DI197" t="s">
        <v>3</v>
      </c>
      <c r="DJ197" t="s">
        <v>3</v>
      </c>
      <c r="DK197" t="s">
        <v>3</v>
      </c>
      <c r="DL197" t="s">
        <v>3</v>
      </c>
      <c r="DM197" t="s">
        <v>3</v>
      </c>
      <c r="DN197">
        <v>0</v>
      </c>
      <c r="DO197">
        <v>0</v>
      </c>
      <c r="DP197">
        <v>1</v>
      </c>
      <c r="DQ197">
        <v>1</v>
      </c>
      <c r="DU197">
        <v>1009</v>
      </c>
      <c r="DV197" t="s">
        <v>154</v>
      </c>
      <c r="DW197" t="s">
        <v>154</v>
      </c>
      <c r="DX197">
        <v>1</v>
      </c>
      <c r="EE197">
        <v>37523834</v>
      </c>
      <c r="EF197">
        <v>1</v>
      </c>
      <c r="EG197" t="s">
        <v>22</v>
      </c>
      <c r="EH197">
        <v>0</v>
      </c>
      <c r="EI197" t="s">
        <v>3</v>
      </c>
      <c r="EJ197">
        <v>4</v>
      </c>
      <c r="EK197">
        <v>0</v>
      </c>
      <c r="EL197" t="s">
        <v>23</v>
      </c>
      <c r="EM197" t="s">
        <v>24</v>
      </c>
      <c r="EO197" t="s">
        <v>3</v>
      </c>
      <c r="EQ197">
        <v>0</v>
      </c>
      <c r="ER197">
        <v>94.68</v>
      </c>
      <c r="ES197">
        <v>94.68</v>
      </c>
      <c r="ET197">
        <v>0</v>
      </c>
      <c r="EU197">
        <v>0</v>
      </c>
      <c r="EV197">
        <v>0</v>
      </c>
      <c r="EW197">
        <v>0</v>
      </c>
      <c r="EX197">
        <v>0</v>
      </c>
      <c r="FQ197">
        <v>0</v>
      </c>
      <c r="FR197">
        <f t="shared" si="144"/>
        <v>0</v>
      </c>
      <c r="FS197">
        <v>0</v>
      </c>
      <c r="FX197">
        <v>70</v>
      </c>
      <c r="FY197">
        <v>10</v>
      </c>
      <c r="GA197" t="s">
        <v>3</v>
      </c>
      <c r="GD197">
        <v>0</v>
      </c>
      <c r="GF197">
        <v>797554472</v>
      </c>
      <c r="GG197">
        <v>2</v>
      </c>
      <c r="GH197">
        <v>1</v>
      </c>
      <c r="GI197">
        <v>-2</v>
      </c>
      <c r="GJ197">
        <v>0</v>
      </c>
      <c r="GK197">
        <f>ROUND(R197*(S12)/100,2)</f>
        <v>0</v>
      </c>
      <c r="GL197">
        <f t="shared" si="145"/>
        <v>0</v>
      </c>
      <c r="GM197">
        <f t="shared" si="160"/>
        <v>709815.96</v>
      </c>
      <c r="GN197">
        <f t="shared" si="161"/>
        <v>0</v>
      </c>
      <c r="GO197">
        <f t="shared" si="162"/>
        <v>0</v>
      </c>
      <c r="GP197">
        <f t="shared" si="163"/>
        <v>709815.96</v>
      </c>
      <c r="GR197">
        <v>0</v>
      </c>
      <c r="GS197">
        <v>3</v>
      </c>
      <c r="GT197">
        <v>0</v>
      </c>
      <c r="GU197" t="s">
        <v>3</v>
      </c>
      <c r="GV197">
        <f>ROUND((GT197),6)</f>
        <v>0</v>
      </c>
      <c r="GW197">
        <v>1</v>
      </c>
      <c r="GX197">
        <f t="shared" si="151"/>
        <v>0</v>
      </c>
      <c r="HA197">
        <v>0</v>
      </c>
      <c r="HB197">
        <v>0</v>
      </c>
      <c r="HC197">
        <f t="shared" si="152"/>
        <v>0</v>
      </c>
      <c r="IK197">
        <v>0</v>
      </c>
    </row>
    <row r="199" spans="1:255" x14ac:dyDescent="0.2">
      <c r="A199" s="3">
        <v>51</v>
      </c>
      <c r="B199" s="3">
        <f>B158</f>
        <v>1</v>
      </c>
      <c r="C199" s="3">
        <f>A158</f>
        <v>5</v>
      </c>
      <c r="D199" s="3">
        <f>ROW(A158)</f>
        <v>158</v>
      </c>
      <c r="E199" s="3"/>
      <c r="F199" s="3" t="str">
        <f>IF(F158&lt;&gt;"",F158,"")</f>
        <v>Новый подраздел</v>
      </c>
      <c r="G199" s="3" t="str">
        <f>IF(G158&lt;&gt;"",G158,"")</f>
        <v>Устройство резинового покрытия</v>
      </c>
      <c r="H199" s="3">
        <v>0</v>
      </c>
      <c r="I199" s="3"/>
      <c r="J199" s="3"/>
      <c r="K199" s="3"/>
      <c r="L199" s="3"/>
      <c r="M199" s="3"/>
      <c r="N199" s="3"/>
      <c r="O199" s="3">
        <f t="shared" ref="O199:T199" si="167">ROUND(AB199,2)</f>
        <v>3764116.62</v>
      </c>
      <c r="P199" s="3">
        <f t="shared" si="167"/>
        <v>3311517.23</v>
      </c>
      <c r="Q199" s="3">
        <f t="shared" si="167"/>
        <v>332142.67</v>
      </c>
      <c r="R199" s="3">
        <f t="shared" si="167"/>
        <v>189095.39</v>
      </c>
      <c r="S199" s="3">
        <f t="shared" si="167"/>
        <v>120456.72</v>
      </c>
      <c r="T199" s="3">
        <f t="shared" si="167"/>
        <v>0</v>
      </c>
      <c r="U199" s="3">
        <f>AH199</f>
        <v>587.54794799999991</v>
      </c>
      <c r="V199" s="3">
        <f>AI199</f>
        <v>0</v>
      </c>
      <c r="W199" s="3">
        <f>ROUND(AJ199,2)</f>
        <v>0</v>
      </c>
      <c r="X199" s="3">
        <f>ROUND(AK199,2)</f>
        <v>84319.7</v>
      </c>
      <c r="Y199" s="3">
        <f>ROUND(AL199,2)</f>
        <v>12045.67</v>
      </c>
      <c r="Z199" s="3"/>
      <c r="AA199" s="3"/>
      <c r="AB199" s="3">
        <f>ROUND(SUMIF(AA162:AA197,"=37920512",O162:O197),2)</f>
        <v>3764116.62</v>
      </c>
      <c r="AC199" s="3">
        <f>ROUND(SUMIF(AA162:AA197,"=37920512",P162:P197),2)</f>
        <v>3311517.23</v>
      </c>
      <c r="AD199" s="3">
        <f>ROUND(SUMIF(AA162:AA197,"=37920512",Q162:Q197),2)</f>
        <v>332142.67</v>
      </c>
      <c r="AE199" s="3">
        <f>ROUND(SUMIF(AA162:AA197,"=37920512",R162:R197),2)</f>
        <v>189095.39</v>
      </c>
      <c r="AF199" s="3">
        <f>ROUND(SUMIF(AA162:AA197,"=37920512",S162:S197),2)</f>
        <v>120456.72</v>
      </c>
      <c r="AG199" s="3">
        <f>ROUND(SUMIF(AA162:AA197,"=37920512",T162:T197),2)</f>
        <v>0</v>
      </c>
      <c r="AH199" s="3">
        <f>SUMIF(AA162:AA197,"=37920512",U162:U197)</f>
        <v>587.54794799999991</v>
      </c>
      <c r="AI199" s="3">
        <f>SUMIF(AA162:AA197,"=37920512",V162:V197)</f>
        <v>0</v>
      </c>
      <c r="AJ199" s="3">
        <f>ROUND(SUMIF(AA162:AA197,"=37920512",W162:W197),2)</f>
        <v>0</v>
      </c>
      <c r="AK199" s="3">
        <f>ROUND(SUMIF(AA162:AA197,"=37920512",X162:X197),2)</f>
        <v>84319.7</v>
      </c>
      <c r="AL199" s="3">
        <f>ROUND(SUMIF(AA162:AA197,"=37920512",Y162:Y197),2)</f>
        <v>12045.67</v>
      </c>
      <c r="AM199" s="3"/>
      <c r="AN199" s="3"/>
      <c r="AO199" s="3">
        <f t="shared" ref="AO199:BD199" si="168">ROUND(BX199,2)</f>
        <v>0</v>
      </c>
      <c r="AP199" s="3">
        <f t="shared" si="168"/>
        <v>0</v>
      </c>
      <c r="AQ199" s="3">
        <f t="shared" si="168"/>
        <v>0</v>
      </c>
      <c r="AR199" s="3">
        <f t="shared" si="168"/>
        <v>3944347.3</v>
      </c>
      <c r="AS199" s="3">
        <f t="shared" si="168"/>
        <v>0</v>
      </c>
      <c r="AT199" s="3">
        <f t="shared" si="168"/>
        <v>0</v>
      </c>
      <c r="AU199" s="3">
        <f t="shared" si="168"/>
        <v>3944347.3</v>
      </c>
      <c r="AV199" s="3">
        <f t="shared" si="168"/>
        <v>3311517.23</v>
      </c>
      <c r="AW199" s="3">
        <f t="shared" si="168"/>
        <v>3311517.23</v>
      </c>
      <c r="AX199" s="3">
        <f t="shared" si="168"/>
        <v>0</v>
      </c>
      <c r="AY199" s="3">
        <f t="shared" si="168"/>
        <v>3311517.23</v>
      </c>
      <c r="AZ199" s="3">
        <f t="shared" si="168"/>
        <v>0</v>
      </c>
      <c r="BA199" s="3">
        <f t="shared" si="168"/>
        <v>0</v>
      </c>
      <c r="BB199" s="3">
        <f t="shared" si="168"/>
        <v>0</v>
      </c>
      <c r="BC199" s="3">
        <f t="shared" si="168"/>
        <v>0</v>
      </c>
      <c r="BD199" s="3">
        <f t="shared" si="168"/>
        <v>0</v>
      </c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>
        <f>ROUND(SUMIF(AA162:AA197,"=37920512",FQ162:FQ197),2)</f>
        <v>0</v>
      </c>
      <c r="BY199" s="3">
        <f>ROUND(SUMIF(AA162:AA197,"=37920512",FR162:FR197),2)</f>
        <v>0</v>
      </c>
      <c r="BZ199" s="3">
        <f>ROUND(SUMIF(AA162:AA197,"=37920512",GL162:GL197),2)</f>
        <v>0</v>
      </c>
      <c r="CA199" s="3">
        <f>ROUND(SUMIF(AA162:AA197,"=37920512",GM162:GM197),2)</f>
        <v>3944347.3</v>
      </c>
      <c r="CB199" s="3">
        <f>ROUND(SUMIF(AA162:AA197,"=37920512",GN162:GN197),2)</f>
        <v>0</v>
      </c>
      <c r="CC199" s="3">
        <f>ROUND(SUMIF(AA162:AA197,"=37920512",GO162:GO197),2)</f>
        <v>0</v>
      </c>
      <c r="CD199" s="3">
        <f>ROUND(SUMIF(AA162:AA197,"=37920512",GP162:GP197),2)</f>
        <v>3944347.3</v>
      </c>
      <c r="CE199" s="3">
        <f>AC199-BX199</f>
        <v>3311517.23</v>
      </c>
      <c r="CF199" s="3">
        <f>AC199-BY199</f>
        <v>3311517.23</v>
      </c>
      <c r="CG199" s="3">
        <f>BX199-BZ199</f>
        <v>0</v>
      </c>
      <c r="CH199" s="3">
        <f>AC199-BX199-BY199+BZ199</f>
        <v>3311517.23</v>
      </c>
      <c r="CI199" s="3">
        <f>BY199-BZ199</f>
        <v>0</v>
      </c>
      <c r="CJ199" s="3">
        <f>ROUND(SUMIF(AA162:AA197,"=37920512",GX162:GX197),2)</f>
        <v>0</v>
      </c>
      <c r="CK199" s="3">
        <f>ROUND(SUMIF(AA162:AA197,"=37920512",GY162:GY197),2)</f>
        <v>0</v>
      </c>
      <c r="CL199" s="3">
        <f>ROUND(SUMIF(AA162:AA197,"=37920512",GZ162:GZ197),2)</f>
        <v>0</v>
      </c>
      <c r="CM199" s="3">
        <f>ROUND(SUMIF(AA162:AA197,"=37920512",HD162:HD197),2)</f>
        <v>0</v>
      </c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4">
        <f t="shared" ref="DG199:DL199" si="169">ROUND(DT199,2)</f>
        <v>3764116.62</v>
      </c>
      <c r="DH199" s="4">
        <f t="shared" si="169"/>
        <v>3311517.23</v>
      </c>
      <c r="DI199" s="4">
        <f t="shared" si="169"/>
        <v>332142.67</v>
      </c>
      <c r="DJ199" s="4">
        <f t="shared" si="169"/>
        <v>189095.39</v>
      </c>
      <c r="DK199" s="4">
        <f t="shared" si="169"/>
        <v>120456.72</v>
      </c>
      <c r="DL199" s="4">
        <f t="shared" si="169"/>
        <v>0</v>
      </c>
      <c r="DM199" s="4">
        <f>DZ199</f>
        <v>587.54794799999991</v>
      </c>
      <c r="DN199" s="4">
        <f>EA199</f>
        <v>0</v>
      </c>
      <c r="DO199" s="4">
        <f>ROUND(EB199,2)</f>
        <v>0</v>
      </c>
      <c r="DP199" s="4">
        <f>ROUND(EC199,2)</f>
        <v>84319.7</v>
      </c>
      <c r="DQ199" s="4">
        <f>ROUND(ED199,2)</f>
        <v>12045.67</v>
      </c>
      <c r="DR199" s="4"/>
      <c r="DS199" s="4"/>
      <c r="DT199" s="4">
        <f>ROUND(SUMIF(AA162:AA197,"=37920513",O162:O197),2)</f>
        <v>3764116.62</v>
      </c>
      <c r="DU199" s="4">
        <f>ROUND(SUMIF(AA162:AA197,"=37920513",P162:P197),2)</f>
        <v>3311517.23</v>
      </c>
      <c r="DV199" s="4">
        <f>ROUND(SUMIF(AA162:AA197,"=37920513",Q162:Q197),2)</f>
        <v>332142.67</v>
      </c>
      <c r="DW199" s="4">
        <f>ROUND(SUMIF(AA162:AA197,"=37920513",R162:R197),2)</f>
        <v>189095.39</v>
      </c>
      <c r="DX199" s="4">
        <f>ROUND(SUMIF(AA162:AA197,"=37920513",S162:S197),2)</f>
        <v>120456.72</v>
      </c>
      <c r="DY199" s="4">
        <f>ROUND(SUMIF(AA162:AA197,"=37920513",T162:T197),2)</f>
        <v>0</v>
      </c>
      <c r="DZ199" s="4">
        <f>SUMIF(AA162:AA197,"=37920513",U162:U197)</f>
        <v>587.54794799999991</v>
      </c>
      <c r="EA199" s="4">
        <f>SUMIF(AA162:AA197,"=37920513",V162:V197)</f>
        <v>0</v>
      </c>
      <c r="EB199" s="4">
        <f>ROUND(SUMIF(AA162:AA197,"=37920513",W162:W197),2)</f>
        <v>0</v>
      </c>
      <c r="EC199" s="4">
        <f>ROUND(SUMIF(AA162:AA197,"=37920513",X162:X197),2)</f>
        <v>84319.7</v>
      </c>
      <c r="ED199" s="4">
        <f>ROUND(SUMIF(AA162:AA197,"=37920513",Y162:Y197),2)</f>
        <v>12045.67</v>
      </c>
      <c r="EE199" s="4"/>
      <c r="EF199" s="4"/>
      <c r="EG199" s="4">
        <f t="shared" ref="EG199:EV199" si="170">ROUND(FP199,2)</f>
        <v>0</v>
      </c>
      <c r="EH199" s="4">
        <f t="shared" si="170"/>
        <v>0</v>
      </c>
      <c r="EI199" s="4">
        <f t="shared" si="170"/>
        <v>0</v>
      </c>
      <c r="EJ199" s="4">
        <f t="shared" si="170"/>
        <v>3944347.3</v>
      </c>
      <c r="EK199" s="4">
        <f t="shared" si="170"/>
        <v>0</v>
      </c>
      <c r="EL199" s="4">
        <f t="shared" si="170"/>
        <v>0</v>
      </c>
      <c r="EM199" s="4">
        <f t="shared" si="170"/>
        <v>3944347.3</v>
      </c>
      <c r="EN199" s="4">
        <f t="shared" si="170"/>
        <v>3311517.23</v>
      </c>
      <c r="EO199" s="4">
        <f t="shared" si="170"/>
        <v>3311517.23</v>
      </c>
      <c r="EP199" s="4">
        <f t="shared" si="170"/>
        <v>0</v>
      </c>
      <c r="EQ199" s="4">
        <f t="shared" si="170"/>
        <v>3311517.23</v>
      </c>
      <c r="ER199" s="4">
        <f t="shared" si="170"/>
        <v>0</v>
      </c>
      <c r="ES199" s="4">
        <f t="shared" si="170"/>
        <v>0</v>
      </c>
      <c r="ET199" s="4">
        <f t="shared" si="170"/>
        <v>0</v>
      </c>
      <c r="EU199" s="4">
        <f t="shared" si="170"/>
        <v>0</v>
      </c>
      <c r="EV199" s="4">
        <f t="shared" si="170"/>
        <v>0</v>
      </c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>
        <f>ROUND(SUMIF(AA162:AA197,"=37920513",FQ162:FQ197),2)</f>
        <v>0</v>
      </c>
      <c r="FQ199" s="4">
        <f>ROUND(SUMIF(AA162:AA197,"=37920513",FR162:FR197),2)</f>
        <v>0</v>
      </c>
      <c r="FR199" s="4">
        <f>ROUND(SUMIF(AA162:AA197,"=37920513",GL162:GL197),2)</f>
        <v>0</v>
      </c>
      <c r="FS199" s="4">
        <f>ROUND(SUMIF(AA162:AA197,"=37920513",GM162:GM197),2)</f>
        <v>3944347.3</v>
      </c>
      <c r="FT199" s="4">
        <f>ROUND(SUMIF(AA162:AA197,"=37920513",GN162:GN197),2)</f>
        <v>0</v>
      </c>
      <c r="FU199" s="4">
        <f>ROUND(SUMIF(AA162:AA197,"=37920513",GO162:GO197),2)</f>
        <v>0</v>
      </c>
      <c r="FV199" s="4">
        <f>ROUND(SUMIF(AA162:AA197,"=37920513",GP162:GP197),2)</f>
        <v>3944347.3</v>
      </c>
      <c r="FW199" s="4">
        <f>DU199-FP199</f>
        <v>3311517.23</v>
      </c>
      <c r="FX199" s="4">
        <f>DU199-FQ199</f>
        <v>3311517.23</v>
      </c>
      <c r="FY199" s="4">
        <f>FP199-FR199</f>
        <v>0</v>
      </c>
      <c r="FZ199" s="4">
        <f>DU199-FP199-FQ199+FR199</f>
        <v>3311517.23</v>
      </c>
      <c r="GA199" s="4">
        <f>FQ199-FR199</f>
        <v>0</v>
      </c>
      <c r="GB199" s="4">
        <f>ROUND(SUMIF(AA162:AA197,"=37920513",GX162:GX197),2)</f>
        <v>0</v>
      </c>
      <c r="GC199" s="4">
        <f>ROUND(SUMIF(AA162:AA197,"=37920513",GY162:GY197),2)</f>
        <v>0</v>
      </c>
      <c r="GD199" s="4">
        <f>ROUND(SUMIF(AA162:AA197,"=37920513",GZ162:GZ197),2)</f>
        <v>0</v>
      </c>
      <c r="GE199" s="4">
        <f>ROUND(SUMIF(AA162:AA197,"=37920513",HD162:HD197),2)</f>
        <v>0</v>
      </c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>
        <v>0</v>
      </c>
    </row>
    <row r="201" spans="1:255" x14ac:dyDescent="0.2">
      <c r="A201" s="5">
        <v>50</v>
      </c>
      <c r="B201" s="5">
        <v>0</v>
      </c>
      <c r="C201" s="5">
        <v>0</v>
      </c>
      <c r="D201" s="5">
        <v>1</v>
      </c>
      <c r="E201" s="5">
        <v>201</v>
      </c>
      <c r="F201" s="5">
        <f>ROUND(Source!O199,O201)</f>
        <v>3764116.62</v>
      </c>
      <c r="G201" s="5" t="s">
        <v>70</v>
      </c>
      <c r="H201" s="5" t="s">
        <v>71</v>
      </c>
      <c r="I201" s="5"/>
      <c r="J201" s="5"/>
      <c r="K201" s="5">
        <v>201</v>
      </c>
      <c r="L201" s="5">
        <v>1</v>
      </c>
      <c r="M201" s="5">
        <v>3</v>
      </c>
      <c r="N201" s="5" t="s">
        <v>3</v>
      </c>
      <c r="O201" s="5">
        <v>2</v>
      </c>
      <c r="P201" s="5">
        <f>ROUND(Source!DG199,O201)</f>
        <v>3764116.62</v>
      </c>
      <c r="Q201" s="5"/>
      <c r="R201" s="5"/>
      <c r="S201" s="5"/>
      <c r="T201" s="5"/>
      <c r="U201" s="5"/>
      <c r="V201" s="5"/>
      <c r="W201" s="5"/>
    </row>
    <row r="202" spans="1:255" x14ac:dyDescent="0.2">
      <c r="A202" s="5">
        <v>50</v>
      </c>
      <c r="B202" s="5">
        <v>0</v>
      </c>
      <c r="C202" s="5">
        <v>0</v>
      </c>
      <c r="D202" s="5">
        <v>1</v>
      </c>
      <c r="E202" s="5">
        <v>202</v>
      </c>
      <c r="F202" s="5">
        <f>ROUND(Source!P199,O202)</f>
        <v>3311517.23</v>
      </c>
      <c r="G202" s="5" t="s">
        <v>72</v>
      </c>
      <c r="H202" s="5" t="s">
        <v>73</v>
      </c>
      <c r="I202" s="5"/>
      <c r="J202" s="5"/>
      <c r="K202" s="5">
        <v>202</v>
      </c>
      <c r="L202" s="5">
        <v>2</v>
      </c>
      <c r="M202" s="5">
        <v>3</v>
      </c>
      <c r="N202" s="5" t="s">
        <v>3</v>
      </c>
      <c r="O202" s="5">
        <v>2</v>
      </c>
      <c r="P202" s="5">
        <f>ROUND(Source!DH199,O202)</f>
        <v>3311517.23</v>
      </c>
      <c r="Q202" s="5"/>
      <c r="R202" s="5"/>
      <c r="S202" s="5"/>
      <c r="T202" s="5"/>
      <c r="U202" s="5"/>
      <c r="V202" s="5"/>
      <c r="W202" s="5"/>
    </row>
    <row r="203" spans="1:255" x14ac:dyDescent="0.2">
      <c r="A203" s="5">
        <v>50</v>
      </c>
      <c r="B203" s="5">
        <v>0</v>
      </c>
      <c r="C203" s="5">
        <v>0</v>
      </c>
      <c r="D203" s="5">
        <v>1</v>
      </c>
      <c r="E203" s="5">
        <v>222</v>
      </c>
      <c r="F203" s="5">
        <f>ROUND(Source!AO199,O203)</f>
        <v>0</v>
      </c>
      <c r="G203" s="5" t="s">
        <v>74</v>
      </c>
      <c r="H203" s="5" t="s">
        <v>75</v>
      </c>
      <c r="I203" s="5"/>
      <c r="J203" s="5"/>
      <c r="K203" s="5">
        <v>222</v>
      </c>
      <c r="L203" s="5">
        <v>3</v>
      </c>
      <c r="M203" s="5">
        <v>3</v>
      </c>
      <c r="N203" s="5" t="s">
        <v>3</v>
      </c>
      <c r="O203" s="5">
        <v>2</v>
      </c>
      <c r="P203" s="5">
        <f>ROUND(Source!EG199,O203)</f>
        <v>0</v>
      </c>
      <c r="Q203" s="5"/>
      <c r="R203" s="5"/>
      <c r="S203" s="5"/>
      <c r="T203" s="5"/>
      <c r="U203" s="5"/>
      <c r="V203" s="5"/>
      <c r="W203" s="5"/>
    </row>
    <row r="204" spans="1:255" x14ac:dyDescent="0.2">
      <c r="A204" s="5">
        <v>50</v>
      </c>
      <c r="B204" s="5">
        <v>0</v>
      </c>
      <c r="C204" s="5">
        <v>0</v>
      </c>
      <c r="D204" s="5">
        <v>1</v>
      </c>
      <c r="E204" s="5">
        <v>225</v>
      </c>
      <c r="F204" s="5">
        <f>ROUND(Source!AV199,O204)</f>
        <v>3311517.23</v>
      </c>
      <c r="G204" s="5" t="s">
        <v>76</v>
      </c>
      <c r="H204" s="5" t="s">
        <v>77</v>
      </c>
      <c r="I204" s="5"/>
      <c r="J204" s="5"/>
      <c r="K204" s="5">
        <v>225</v>
      </c>
      <c r="L204" s="5">
        <v>4</v>
      </c>
      <c r="M204" s="5">
        <v>3</v>
      </c>
      <c r="N204" s="5" t="s">
        <v>3</v>
      </c>
      <c r="O204" s="5">
        <v>2</v>
      </c>
      <c r="P204" s="5">
        <f>ROUND(Source!EN199,O204)</f>
        <v>3311517.23</v>
      </c>
      <c r="Q204" s="5"/>
      <c r="R204" s="5"/>
      <c r="S204" s="5"/>
      <c r="T204" s="5"/>
      <c r="U204" s="5"/>
      <c r="V204" s="5"/>
      <c r="W204" s="5"/>
    </row>
    <row r="205" spans="1:255" x14ac:dyDescent="0.2">
      <c r="A205" s="5">
        <v>50</v>
      </c>
      <c r="B205" s="5">
        <v>0</v>
      </c>
      <c r="C205" s="5">
        <v>0</v>
      </c>
      <c r="D205" s="5">
        <v>1</v>
      </c>
      <c r="E205" s="5">
        <v>226</v>
      </c>
      <c r="F205" s="5">
        <f>ROUND(Source!AW199,O205)</f>
        <v>3311517.23</v>
      </c>
      <c r="G205" s="5" t="s">
        <v>78</v>
      </c>
      <c r="H205" s="5" t="s">
        <v>79</v>
      </c>
      <c r="I205" s="5"/>
      <c r="J205" s="5"/>
      <c r="K205" s="5">
        <v>226</v>
      </c>
      <c r="L205" s="5">
        <v>5</v>
      </c>
      <c r="M205" s="5">
        <v>3</v>
      </c>
      <c r="N205" s="5" t="s">
        <v>3</v>
      </c>
      <c r="O205" s="5">
        <v>2</v>
      </c>
      <c r="P205" s="5">
        <f>ROUND(Source!EO199,O205)</f>
        <v>3311517.23</v>
      </c>
      <c r="Q205" s="5"/>
      <c r="R205" s="5"/>
      <c r="S205" s="5"/>
      <c r="T205" s="5"/>
      <c r="U205" s="5"/>
      <c r="V205" s="5"/>
      <c r="W205" s="5"/>
    </row>
    <row r="206" spans="1:255" x14ac:dyDescent="0.2">
      <c r="A206" s="5">
        <v>50</v>
      </c>
      <c r="B206" s="5">
        <v>0</v>
      </c>
      <c r="C206" s="5">
        <v>0</v>
      </c>
      <c r="D206" s="5">
        <v>1</v>
      </c>
      <c r="E206" s="5">
        <v>227</v>
      </c>
      <c r="F206" s="5">
        <f>ROUND(Source!AX199,O206)</f>
        <v>0</v>
      </c>
      <c r="G206" s="5" t="s">
        <v>80</v>
      </c>
      <c r="H206" s="5" t="s">
        <v>81</v>
      </c>
      <c r="I206" s="5"/>
      <c r="J206" s="5"/>
      <c r="K206" s="5">
        <v>227</v>
      </c>
      <c r="L206" s="5">
        <v>6</v>
      </c>
      <c r="M206" s="5">
        <v>3</v>
      </c>
      <c r="N206" s="5" t="s">
        <v>3</v>
      </c>
      <c r="O206" s="5">
        <v>2</v>
      </c>
      <c r="P206" s="5">
        <f>ROUND(Source!EP199,O206)</f>
        <v>0</v>
      </c>
      <c r="Q206" s="5"/>
      <c r="R206" s="5"/>
      <c r="S206" s="5"/>
      <c r="T206" s="5"/>
      <c r="U206" s="5"/>
      <c r="V206" s="5"/>
      <c r="W206" s="5"/>
    </row>
    <row r="207" spans="1:255" x14ac:dyDescent="0.2">
      <c r="A207" s="5">
        <v>50</v>
      </c>
      <c r="B207" s="5">
        <v>0</v>
      </c>
      <c r="C207" s="5">
        <v>0</v>
      </c>
      <c r="D207" s="5">
        <v>1</v>
      </c>
      <c r="E207" s="5">
        <v>228</v>
      </c>
      <c r="F207" s="5">
        <f>ROUND(Source!AY199,O207)</f>
        <v>3311517.23</v>
      </c>
      <c r="G207" s="5" t="s">
        <v>82</v>
      </c>
      <c r="H207" s="5" t="s">
        <v>83</v>
      </c>
      <c r="I207" s="5"/>
      <c r="J207" s="5"/>
      <c r="K207" s="5">
        <v>228</v>
      </c>
      <c r="L207" s="5">
        <v>7</v>
      </c>
      <c r="M207" s="5">
        <v>3</v>
      </c>
      <c r="N207" s="5" t="s">
        <v>3</v>
      </c>
      <c r="O207" s="5">
        <v>2</v>
      </c>
      <c r="P207" s="5">
        <f>ROUND(Source!EQ199,O207)</f>
        <v>3311517.23</v>
      </c>
      <c r="Q207" s="5"/>
      <c r="R207" s="5"/>
      <c r="S207" s="5"/>
      <c r="T207" s="5"/>
      <c r="U207" s="5"/>
      <c r="V207" s="5"/>
      <c r="W207" s="5"/>
    </row>
    <row r="208" spans="1:255" x14ac:dyDescent="0.2">
      <c r="A208" s="5">
        <v>50</v>
      </c>
      <c r="B208" s="5">
        <v>0</v>
      </c>
      <c r="C208" s="5">
        <v>0</v>
      </c>
      <c r="D208" s="5">
        <v>1</v>
      </c>
      <c r="E208" s="5">
        <v>216</v>
      </c>
      <c r="F208" s="5">
        <f>ROUND(Source!AP199,O208)</f>
        <v>0</v>
      </c>
      <c r="G208" s="5" t="s">
        <v>84</v>
      </c>
      <c r="H208" s="5" t="s">
        <v>85</v>
      </c>
      <c r="I208" s="5"/>
      <c r="J208" s="5"/>
      <c r="K208" s="5">
        <v>216</v>
      </c>
      <c r="L208" s="5">
        <v>8</v>
      </c>
      <c r="M208" s="5">
        <v>3</v>
      </c>
      <c r="N208" s="5" t="s">
        <v>3</v>
      </c>
      <c r="O208" s="5">
        <v>2</v>
      </c>
      <c r="P208" s="5">
        <f>ROUND(Source!EH199,O208)</f>
        <v>0</v>
      </c>
      <c r="Q208" s="5"/>
      <c r="R208" s="5"/>
      <c r="S208" s="5"/>
      <c r="T208" s="5"/>
      <c r="U208" s="5"/>
      <c r="V208" s="5"/>
      <c r="W208" s="5"/>
    </row>
    <row r="209" spans="1:23" x14ac:dyDescent="0.2">
      <c r="A209" s="5">
        <v>50</v>
      </c>
      <c r="B209" s="5">
        <v>0</v>
      </c>
      <c r="C209" s="5">
        <v>0</v>
      </c>
      <c r="D209" s="5">
        <v>1</v>
      </c>
      <c r="E209" s="5">
        <v>223</v>
      </c>
      <c r="F209" s="5">
        <f>ROUND(Source!AQ199,O209)</f>
        <v>0</v>
      </c>
      <c r="G209" s="5" t="s">
        <v>86</v>
      </c>
      <c r="H209" s="5" t="s">
        <v>87</v>
      </c>
      <c r="I209" s="5"/>
      <c r="J209" s="5"/>
      <c r="K209" s="5">
        <v>223</v>
      </c>
      <c r="L209" s="5">
        <v>9</v>
      </c>
      <c r="M209" s="5">
        <v>3</v>
      </c>
      <c r="N209" s="5" t="s">
        <v>3</v>
      </c>
      <c r="O209" s="5">
        <v>2</v>
      </c>
      <c r="P209" s="5">
        <f>ROUND(Source!EI199,O209)</f>
        <v>0</v>
      </c>
      <c r="Q209" s="5"/>
      <c r="R209" s="5"/>
      <c r="S209" s="5"/>
      <c r="T209" s="5"/>
      <c r="U209" s="5"/>
      <c r="V209" s="5"/>
      <c r="W209" s="5"/>
    </row>
    <row r="210" spans="1:23" x14ac:dyDescent="0.2">
      <c r="A210" s="5">
        <v>50</v>
      </c>
      <c r="B210" s="5">
        <v>0</v>
      </c>
      <c r="C210" s="5">
        <v>0</v>
      </c>
      <c r="D210" s="5">
        <v>1</v>
      </c>
      <c r="E210" s="5">
        <v>229</v>
      </c>
      <c r="F210" s="5">
        <f>ROUND(Source!AZ199,O210)</f>
        <v>0</v>
      </c>
      <c r="G210" s="5" t="s">
        <v>88</v>
      </c>
      <c r="H210" s="5" t="s">
        <v>89</v>
      </c>
      <c r="I210" s="5"/>
      <c r="J210" s="5"/>
      <c r="K210" s="5">
        <v>229</v>
      </c>
      <c r="L210" s="5">
        <v>10</v>
      </c>
      <c r="M210" s="5">
        <v>3</v>
      </c>
      <c r="N210" s="5" t="s">
        <v>3</v>
      </c>
      <c r="O210" s="5">
        <v>2</v>
      </c>
      <c r="P210" s="5">
        <f>ROUND(Source!ER199,O210)</f>
        <v>0</v>
      </c>
      <c r="Q210" s="5"/>
      <c r="R210" s="5"/>
      <c r="S210" s="5"/>
      <c r="T210" s="5"/>
      <c r="U210" s="5"/>
      <c r="V210" s="5"/>
      <c r="W210" s="5"/>
    </row>
    <row r="211" spans="1:23" x14ac:dyDescent="0.2">
      <c r="A211" s="5">
        <v>50</v>
      </c>
      <c r="B211" s="5">
        <v>0</v>
      </c>
      <c r="C211" s="5">
        <v>0</v>
      </c>
      <c r="D211" s="5">
        <v>1</v>
      </c>
      <c r="E211" s="5">
        <v>203</v>
      </c>
      <c r="F211" s="5">
        <f>ROUND(Source!Q199,O211)</f>
        <v>332142.67</v>
      </c>
      <c r="G211" s="5" t="s">
        <v>90</v>
      </c>
      <c r="H211" s="5" t="s">
        <v>91</v>
      </c>
      <c r="I211" s="5"/>
      <c r="J211" s="5"/>
      <c r="K211" s="5">
        <v>203</v>
      </c>
      <c r="L211" s="5">
        <v>11</v>
      </c>
      <c r="M211" s="5">
        <v>3</v>
      </c>
      <c r="N211" s="5" t="s">
        <v>3</v>
      </c>
      <c r="O211" s="5">
        <v>2</v>
      </c>
      <c r="P211" s="5">
        <f>ROUND(Source!DI199,O211)</f>
        <v>332142.67</v>
      </c>
      <c r="Q211" s="5"/>
      <c r="R211" s="5"/>
      <c r="S211" s="5"/>
      <c r="T211" s="5"/>
      <c r="U211" s="5"/>
      <c r="V211" s="5"/>
      <c r="W211" s="5"/>
    </row>
    <row r="212" spans="1:23" x14ac:dyDescent="0.2">
      <c r="A212" s="5">
        <v>50</v>
      </c>
      <c r="B212" s="5">
        <v>0</v>
      </c>
      <c r="C212" s="5">
        <v>0</v>
      </c>
      <c r="D212" s="5">
        <v>1</v>
      </c>
      <c r="E212" s="5">
        <v>231</v>
      </c>
      <c r="F212" s="5">
        <f>ROUND(Source!BB199,O212)</f>
        <v>0</v>
      </c>
      <c r="G212" s="5" t="s">
        <v>92</v>
      </c>
      <c r="H212" s="5" t="s">
        <v>93</v>
      </c>
      <c r="I212" s="5"/>
      <c r="J212" s="5"/>
      <c r="K212" s="5">
        <v>231</v>
      </c>
      <c r="L212" s="5">
        <v>12</v>
      </c>
      <c r="M212" s="5">
        <v>3</v>
      </c>
      <c r="N212" s="5" t="s">
        <v>3</v>
      </c>
      <c r="O212" s="5">
        <v>2</v>
      </c>
      <c r="P212" s="5">
        <f>ROUND(Source!ET199,O212)</f>
        <v>0</v>
      </c>
      <c r="Q212" s="5"/>
      <c r="R212" s="5"/>
      <c r="S212" s="5"/>
      <c r="T212" s="5"/>
      <c r="U212" s="5"/>
      <c r="V212" s="5"/>
      <c r="W212" s="5"/>
    </row>
    <row r="213" spans="1:23" x14ac:dyDescent="0.2">
      <c r="A213" s="5">
        <v>50</v>
      </c>
      <c r="B213" s="5">
        <v>0</v>
      </c>
      <c r="C213" s="5">
        <v>0</v>
      </c>
      <c r="D213" s="5">
        <v>1</v>
      </c>
      <c r="E213" s="5">
        <v>204</v>
      </c>
      <c r="F213" s="5">
        <f>ROUND(Source!R199,O213)</f>
        <v>189095.39</v>
      </c>
      <c r="G213" s="5" t="s">
        <v>94</v>
      </c>
      <c r="H213" s="5" t="s">
        <v>95</v>
      </c>
      <c r="I213" s="5"/>
      <c r="J213" s="5"/>
      <c r="K213" s="5">
        <v>204</v>
      </c>
      <c r="L213" s="5">
        <v>13</v>
      </c>
      <c r="M213" s="5">
        <v>3</v>
      </c>
      <c r="N213" s="5" t="s">
        <v>3</v>
      </c>
      <c r="O213" s="5">
        <v>2</v>
      </c>
      <c r="P213" s="5">
        <f>ROUND(Source!DJ199,O213)</f>
        <v>189095.39</v>
      </c>
      <c r="Q213" s="5"/>
      <c r="R213" s="5"/>
      <c r="S213" s="5"/>
      <c r="T213" s="5"/>
      <c r="U213" s="5"/>
      <c r="V213" s="5"/>
      <c r="W213" s="5"/>
    </row>
    <row r="214" spans="1:23" x14ac:dyDescent="0.2">
      <c r="A214" s="5">
        <v>50</v>
      </c>
      <c r="B214" s="5">
        <v>0</v>
      </c>
      <c r="C214" s="5">
        <v>0</v>
      </c>
      <c r="D214" s="5">
        <v>1</v>
      </c>
      <c r="E214" s="5">
        <v>205</v>
      </c>
      <c r="F214" s="5">
        <f>ROUND(Source!S199,O214)</f>
        <v>120456.72</v>
      </c>
      <c r="G214" s="5" t="s">
        <v>96</v>
      </c>
      <c r="H214" s="5" t="s">
        <v>97</v>
      </c>
      <c r="I214" s="5"/>
      <c r="J214" s="5"/>
      <c r="K214" s="5">
        <v>205</v>
      </c>
      <c r="L214" s="5">
        <v>14</v>
      </c>
      <c r="M214" s="5">
        <v>3</v>
      </c>
      <c r="N214" s="5" t="s">
        <v>3</v>
      </c>
      <c r="O214" s="5">
        <v>2</v>
      </c>
      <c r="P214" s="5">
        <f>ROUND(Source!DK199,O214)</f>
        <v>120456.72</v>
      </c>
      <c r="Q214" s="5"/>
      <c r="R214" s="5"/>
      <c r="S214" s="5"/>
      <c r="T214" s="5"/>
      <c r="U214" s="5"/>
      <c r="V214" s="5"/>
      <c r="W214" s="5"/>
    </row>
    <row r="215" spans="1:23" x14ac:dyDescent="0.2">
      <c r="A215" s="5">
        <v>50</v>
      </c>
      <c r="B215" s="5">
        <v>0</v>
      </c>
      <c r="C215" s="5">
        <v>0</v>
      </c>
      <c r="D215" s="5">
        <v>1</v>
      </c>
      <c r="E215" s="5">
        <v>232</v>
      </c>
      <c r="F215" s="5">
        <f>ROUND(Source!BC199,O215)</f>
        <v>0</v>
      </c>
      <c r="G215" s="5" t="s">
        <v>98</v>
      </c>
      <c r="H215" s="5" t="s">
        <v>99</v>
      </c>
      <c r="I215" s="5"/>
      <c r="J215" s="5"/>
      <c r="K215" s="5">
        <v>232</v>
      </c>
      <c r="L215" s="5">
        <v>15</v>
      </c>
      <c r="M215" s="5">
        <v>3</v>
      </c>
      <c r="N215" s="5" t="s">
        <v>3</v>
      </c>
      <c r="O215" s="5">
        <v>2</v>
      </c>
      <c r="P215" s="5">
        <f>ROUND(Source!EU199,O215)</f>
        <v>0</v>
      </c>
      <c r="Q215" s="5"/>
      <c r="R215" s="5"/>
      <c r="S215" s="5"/>
      <c r="T215" s="5"/>
      <c r="U215" s="5"/>
      <c r="V215" s="5"/>
      <c r="W215" s="5"/>
    </row>
    <row r="216" spans="1:23" x14ac:dyDescent="0.2">
      <c r="A216" s="5">
        <v>50</v>
      </c>
      <c r="B216" s="5">
        <v>0</v>
      </c>
      <c r="C216" s="5">
        <v>0</v>
      </c>
      <c r="D216" s="5">
        <v>1</v>
      </c>
      <c r="E216" s="5">
        <v>214</v>
      </c>
      <c r="F216" s="5">
        <f>ROUND(Source!AS199,O216)</f>
        <v>0</v>
      </c>
      <c r="G216" s="5" t="s">
        <v>100</v>
      </c>
      <c r="H216" s="5" t="s">
        <v>101</v>
      </c>
      <c r="I216" s="5"/>
      <c r="J216" s="5"/>
      <c r="K216" s="5">
        <v>214</v>
      </c>
      <c r="L216" s="5">
        <v>16</v>
      </c>
      <c r="M216" s="5">
        <v>3</v>
      </c>
      <c r="N216" s="5" t="s">
        <v>3</v>
      </c>
      <c r="O216" s="5">
        <v>2</v>
      </c>
      <c r="P216" s="5">
        <f>ROUND(Source!EK199,O216)</f>
        <v>0</v>
      </c>
      <c r="Q216" s="5"/>
      <c r="R216" s="5"/>
      <c r="S216" s="5"/>
      <c r="T216" s="5"/>
      <c r="U216" s="5"/>
      <c r="V216" s="5"/>
      <c r="W216" s="5"/>
    </row>
    <row r="217" spans="1:23" x14ac:dyDescent="0.2">
      <c r="A217" s="5">
        <v>50</v>
      </c>
      <c r="B217" s="5">
        <v>0</v>
      </c>
      <c r="C217" s="5">
        <v>0</v>
      </c>
      <c r="D217" s="5">
        <v>1</v>
      </c>
      <c r="E217" s="5">
        <v>215</v>
      </c>
      <c r="F217" s="5">
        <f>ROUND(Source!AT199,O217)</f>
        <v>0</v>
      </c>
      <c r="G217" s="5" t="s">
        <v>102</v>
      </c>
      <c r="H217" s="5" t="s">
        <v>103</v>
      </c>
      <c r="I217" s="5"/>
      <c r="J217" s="5"/>
      <c r="K217" s="5">
        <v>215</v>
      </c>
      <c r="L217" s="5">
        <v>17</v>
      </c>
      <c r="M217" s="5">
        <v>3</v>
      </c>
      <c r="N217" s="5" t="s">
        <v>3</v>
      </c>
      <c r="O217" s="5">
        <v>2</v>
      </c>
      <c r="P217" s="5">
        <f>ROUND(Source!EL199,O217)</f>
        <v>0</v>
      </c>
      <c r="Q217" s="5"/>
      <c r="R217" s="5"/>
      <c r="S217" s="5"/>
      <c r="T217" s="5"/>
      <c r="U217" s="5"/>
      <c r="V217" s="5"/>
      <c r="W217" s="5"/>
    </row>
    <row r="218" spans="1:23" x14ac:dyDescent="0.2">
      <c r="A218" s="5">
        <v>50</v>
      </c>
      <c r="B218" s="5">
        <v>0</v>
      </c>
      <c r="C218" s="5">
        <v>0</v>
      </c>
      <c r="D218" s="5">
        <v>1</v>
      </c>
      <c r="E218" s="5">
        <v>217</v>
      </c>
      <c r="F218" s="5">
        <f>ROUND(Source!AU199,O218)</f>
        <v>3944347.3</v>
      </c>
      <c r="G218" s="5" t="s">
        <v>104</v>
      </c>
      <c r="H218" s="5" t="s">
        <v>105</v>
      </c>
      <c r="I218" s="5"/>
      <c r="J218" s="5"/>
      <c r="K218" s="5">
        <v>217</v>
      </c>
      <c r="L218" s="5">
        <v>18</v>
      </c>
      <c r="M218" s="5">
        <v>3</v>
      </c>
      <c r="N218" s="5" t="s">
        <v>3</v>
      </c>
      <c r="O218" s="5">
        <v>2</v>
      </c>
      <c r="P218" s="5">
        <f>ROUND(Source!EM199,O218)</f>
        <v>3944347.3</v>
      </c>
      <c r="Q218" s="5"/>
      <c r="R218" s="5"/>
      <c r="S218" s="5"/>
      <c r="T218" s="5"/>
      <c r="U218" s="5"/>
      <c r="V218" s="5"/>
      <c r="W218" s="5"/>
    </row>
    <row r="219" spans="1:23" x14ac:dyDescent="0.2">
      <c r="A219" s="5">
        <v>50</v>
      </c>
      <c r="B219" s="5">
        <v>0</v>
      </c>
      <c r="C219" s="5">
        <v>0</v>
      </c>
      <c r="D219" s="5">
        <v>1</v>
      </c>
      <c r="E219" s="5">
        <v>230</v>
      </c>
      <c r="F219" s="5">
        <f>ROUND(Source!BA199,O219)</f>
        <v>0</v>
      </c>
      <c r="G219" s="5" t="s">
        <v>106</v>
      </c>
      <c r="H219" s="5" t="s">
        <v>107</v>
      </c>
      <c r="I219" s="5"/>
      <c r="J219" s="5"/>
      <c r="K219" s="5">
        <v>230</v>
      </c>
      <c r="L219" s="5">
        <v>19</v>
      </c>
      <c r="M219" s="5">
        <v>3</v>
      </c>
      <c r="N219" s="5" t="s">
        <v>3</v>
      </c>
      <c r="O219" s="5">
        <v>2</v>
      </c>
      <c r="P219" s="5">
        <f>ROUND(Source!ES199,O219)</f>
        <v>0</v>
      </c>
      <c r="Q219" s="5"/>
      <c r="R219" s="5"/>
      <c r="S219" s="5"/>
      <c r="T219" s="5"/>
      <c r="U219" s="5"/>
      <c r="V219" s="5"/>
      <c r="W219" s="5"/>
    </row>
    <row r="220" spans="1:23" x14ac:dyDescent="0.2">
      <c r="A220" s="5">
        <v>50</v>
      </c>
      <c r="B220" s="5">
        <v>0</v>
      </c>
      <c r="C220" s="5">
        <v>0</v>
      </c>
      <c r="D220" s="5">
        <v>1</v>
      </c>
      <c r="E220" s="5">
        <v>206</v>
      </c>
      <c r="F220" s="5">
        <f>ROUND(Source!T199,O220)</f>
        <v>0</v>
      </c>
      <c r="G220" s="5" t="s">
        <v>108</v>
      </c>
      <c r="H220" s="5" t="s">
        <v>109</v>
      </c>
      <c r="I220" s="5"/>
      <c r="J220" s="5"/>
      <c r="K220" s="5">
        <v>206</v>
      </c>
      <c r="L220" s="5">
        <v>20</v>
      </c>
      <c r="M220" s="5">
        <v>3</v>
      </c>
      <c r="N220" s="5" t="s">
        <v>3</v>
      </c>
      <c r="O220" s="5">
        <v>2</v>
      </c>
      <c r="P220" s="5">
        <f>ROUND(Source!DL199,O220)</f>
        <v>0</v>
      </c>
      <c r="Q220" s="5"/>
      <c r="R220" s="5"/>
      <c r="S220" s="5"/>
      <c r="T220" s="5"/>
      <c r="U220" s="5"/>
      <c r="V220" s="5"/>
      <c r="W220" s="5"/>
    </row>
    <row r="221" spans="1:23" x14ac:dyDescent="0.2">
      <c r="A221" s="5">
        <v>50</v>
      </c>
      <c r="B221" s="5">
        <v>0</v>
      </c>
      <c r="C221" s="5">
        <v>0</v>
      </c>
      <c r="D221" s="5">
        <v>1</v>
      </c>
      <c r="E221" s="5">
        <v>207</v>
      </c>
      <c r="F221" s="5">
        <f>Source!U199</f>
        <v>587.54794799999991</v>
      </c>
      <c r="G221" s="5" t="s">
        <v>110</v>
      </c>
      <c r="H221" s="5" t="s">
        <v>111</v>
      </c>
      <c r="I221" s="5"/>
      <c r="J221" s="5"/>
      <c r="K221" s="5">
        <v>207</v>
      </c>
      <c r="L221" s="5">
        <v>21</v>
      </c>
      <c r="M221" s="5">
        <v>3</v>
      </c>
      <c r="N221" s="5" t="s">
        <v>3</v>
      </c>
      <c r="O221" s="5">
        <v>-1</v>
      </c>
      <c r="P221" s="5">
        <f>Source!DM199</f>
        <v>587.54794799999991</v>
      </c>
      <c r="Q221" s="5"/>
      <c r="R221" s="5"/>
      <c r="S221" s="5"/>
      <c r="T221" s="5"/>
      <c r="U221" s="5"/>
      <c r="V221" s="5"/>
      <c r="W221" s="5"/>
    </row>
    <row r="222" spans="1:23" x14ac:dyDescent="0.2">
      <c r="A222" s="5">
        <v>50</v>
      </c>
      <c r="B222" s="5">
        <v>0</v>
      </c>
      <c r="C222" s="5">
        <v>0</v>
      </c>
      <c r="D222" s="5">
        <v>1</v>
      </c>
      <c r="E222" s="5">
        <v>208</v>
      </c>
      <c r="F222" s="5">
        <f>Source!V199</f>
        <v>0</v>
      </c>
      <c r="G222" s="5" t="s">
        <v>112</v>
      </c>
      <c r="H222" s="5" t="s">
        <v>113</v>
      </c>
      <c r="I222" s="5"/>
      <c r="J222" s="5"/>
      <c r="K222" s="5">
        <v>208</v>
      </c>
      <c r="L222" s="5">
        <v>22</v>
      </c>
      <c r="M222" s="5">
        <v>3</v>
      </c>
      <c r="N222" s="5" t="s">
        <v>3</v>
      </c>
      <c r="O222" s="5">
        <v>-1</v>
      </c>
      <c r="P222" s="5">
        <f>Source!DN199</f>
        <v>0</v>
      </c>
      <c r="Q222" s="5"/>
      <c r="R222" s="5"/>
      <c r="S222" s="5"/>
      <c r="T222" s="5"/>
      <c r="U222" s="5"/>
      <c r="V222" s="5"/>
      <c r="W222" s="5"/>
    </row>
    <row r="223" spans="1:23" x14ac:dyDescent="0.2">
      <c r="A223" s="5">
        <v>50</v>
      </c>
      <c r="B223" s="5">
        <v>0</v>
      </c>
      <c r="C223" s="5">
        <v>0</v>
      </c>
      <c r="D223" s="5">
        <v>1</v>
      </c>
      <c r="E223" s="5">
        <v>209</v>
      </c>
      <c r="F223" s="5">
        <f>ROUND(Source!W199,O223)</f>
        <v>0</v>
      </c>
      <c r="G223" s="5" t="s">
        <v>114</v>
      </c>
      <c r="H223" s="5" t="s">
        <v>115</v>
      </c>
      <c r="I223" s="5"/>
      <c r="J223" s="5"/>
      <c r="K223" s="5">
        <v>209</v>
      </c>
      <c r="L223" s="5">
        <v>23</v>
      </c>
      <c r="M223" s="5">
        <v>3</v>
      </c>
      <c r="N223" s="5" t="s">
        <v>3</v>
      </c>
      <c r="O223" s="5">
        <v>2</v>
      </c>
      <c r="P223" s="5">
        <f>ROUND(Source!DO199,O223)</f>
        <v>0</v>
      </c>
      <c r="Q223" s="5"/>
      <c r="R223" s="5"/>
      <c r="S223" s="5"/>
      <c r="T223" s="5"/>
      <c r="U223" s="5"/>
      <c r="V223" s="5"/>
      <c r="W223" s="5"/>
    </row>
    <row r="224" spans="1:23" x14ac:dyDescent="0.2">
      <c r="A224" s="5">
        <v>50</v>
      </c>
      <c r="B224" s="5">
        <v>0</v>
      </c>
      <c r="C224" s="5">
        <v>0</v>
      </c>
      <c r="D224" s="5">
        <v>1</v>
      </c>
      <c r="E224" s="5">
        <v>233</v>
      </c>
      <c r="F224" s="5">
        <f>ROUND(Source!BD199,O224)</f>
        <v>0</v>
      </c>
      <c r="G224" s="5" t="s">
        <v>116</v>
      </c>
      <c r="H224" s="5" t="s">
        <v>117</v>
      </c>
      <c r="I224" s="5"/>
      <c r="J224" s="5"/>
      <c r="K224" s="5">
        <v>233</v>
      </c>
      <c r="L224" s="5">
        <v>24</v>
      </c>
      <c r="M224" s="5">
        <v>3</v>
      </c>
      <c r="N224" s="5" t="s">
        <v>3</v>
      </c>
      <c r="O224" s="5">
        <v>2</v>
      </c>
      <c r="P224" s="5">
        <f>ROUND(Source!EV199,O224)</f>
        <v>0</v>
      </c>
      <c r="Q224" s="5"/>
      <c r="R224" s="5"/>
      <c r="S224" s="5"/>
      <c r="T224" s="5"/>
      <c r="U224" s="5"/>
      <c r="V224" s="5"/>
      <c r="W224" s="5"/>
    </row>
    <row r="225" spans="1:255" x14ac:dyDescent="0.2">
      <c r="A225" s="5">
        <v>50</v>
      </c>
      <c r="B225" s="5">
        <v>0</v>
      </c>
      <c r="C225" s="5">
        <v>0</v>
      </c>
      <c r="D225" s="5">
        <v>1</v>
      </c>
      <c r="E225" s="5">
        <v>210</v>
      </c>
      <c r="F225" s="5">
        <f>ROUND(Source!X199,O225)</f>
        <v>84319.7</v>
      </c>
      <c r="G225" s="5" t="s">
        <v>118</v>
      </c>
      <c r="H225" s="5" t="s">
        <v>119</v>
      </c>
      <c r="I225" s="5"/>
      <c r="J225" s="5"/>
      <c r="K225" s="5">
        <v>210</v>
      </c>
      <c r="L225" s="5">
        <v>25</v>
      </c>
      <c r="M225" s="5">
        <v>3</v>
      </c>
      <c r="N225" s="5" t="s">
        <v>3</v>
      </c>
      <c r="O225" s="5">
        <v>2</v>
      </c>
      <c r="P225" s="5">
        <f>ROUND(Source!DP199,O225)</f>
        <v>84319.7</v>
      </c>
      <c r="Q225" s="5"/>
      <c r="R225" s="5"/>
      <c r="S225" s="5"/>
      <c r="T225" s="5"/>
      <c r="U225" s="5"/>
      <c r="V225" s="5"/>
      <c r="W225" s="5"/>
    </row>
    <row r="226" spans="1:255" x14ac:dyDescent="0.2">
      <c r="A226" s="5">
        <v>50</v>
      </c>
      <c r="B226" s="5">
        <v>0</v>
      </c>
      <c r="C226" s="5">
        <v>0</v>
      </c>
      <c r="D226" s="5">
        <v>1</v>
      </c>
      <c r="E226" s="5">
        <v>211</v>
      </c>
      <c r="F226" s="5">
        <f>ROUND(Source!Y199,O226)</f>
        <v>12045.67</v>
      </c>
      <c r="G226" s="5" t="s">
        <v>120</v>
      </c>
      <c r="H226" s="5" t="s">
        <v>121</v>
      </c>
      <c r="I226" s="5"/>
      <c r="J226" s="5"/>
      <c r="K226" s="5">
        <v>211</v>
      </c>
      <c r="L226" s="5">
        <v>26</v>
      </c>
      <c r="M226" s="5">
        <v>3</v>
      </c>
      <c r="N226" s="5" t="s">
        <v>3</v>
      </c>
      <c r="O226" s="5">
        <v>2</v>
      </c>
      <c r="P226" s="5">
        <f>ROUND(Source!DQ199,O226)</f>
        <v>12045.67</v>
      </c>
      <c r="Q226" s="5"/>
      <c r="R226" s="5"/>
      <c r="S226" s="5"/>
      <c r="T226" s="5"/>
      <c r="U226" s="5"/>
      <c r="V226" s="5"/>
      <c r="W226" s="5"/>
    </row>
    <row r="227" spans="1:255" x14ac:dyDescent="0.2">
      <c r="A227" s="5">
        <v>50</v>
      </c>
      <c r="B227" s="5">
        <v>0</v>
      </c>
      <c r="C227" s="5">
        <v>0</v>
      </c>
      <c r="D227" s="5">
        <v>1</v>
      </c>
      <c r="E227" s="5">
        <v>224</v>
      </c>
      <c r="F227" s="5">
        <f>ROUND(Source!AR199,O227)</f>
        <v>3944347.3</v>
      </c>
      <c r="G227" s="5" t="s">
        <v>122</v>
      </c>
      <c r="H227" s="5" t="s">
        <v>123</v>
      </c>
      <c r="I227" s="5"/>
      <c r="J227" s="5"/>
      <c r="K227" s="5">
        <v>224</v>
      </c>
      <c r="L227" s="5">
        <v>27</v>
      </c>
      <c r="M227" s="5">
        <v>3</v>
      </c>
      <c r="N227" s="5" t="s">
        <v>3</v>
      </c>
      <c r="O227" s="5">
        <v>2</v>
      </c>
      <c r="P227" s="5">
        <f>ROUND(Source!EJ199,O227)</f>
        <v>3944347.3</v>
      </c>
      <c r="Q227" s="5"/>
      <c r="R227" s="5"/>
      <c r="S227" s="5"/>
      <c r="T227" s="5"/>
      <c r="U227" s="5"/>
      <c r="V227" s="5"/>
      <c r="W227" s="5"/>
    </row>
    <row r="229" spans="1:255" x14ac:dyDescent="0.2">
      <c r="A229" s="1">
        <v>5</v>
      </c>
      <c r="B229" s="1">
        <v>1</v>
      </c>
      <c r="C229" s="1"/>
      <c r="D229" s="1">
        <f>ROW(A248)</f>
        <v>248</v>
      </c>
      <c r="E229" s="1"/>
      <c r="F229" s="1" t="s">
        <v>15</v>
      </c>
      <c r="G229" s="1" t="s">
        <v>171</v>
      </c>
      <c r="H229" s="1" t="s">
        <v>3</v>
      </c>
      <c r="I229" s="1">
        <v>0</v>
      </c>
      <c r="J229" s="1"/>
      <c r="K229" s="1">
        <v>-1</v>
      </c>
      <c r="L229" s="1"/>
      <c r="M229" s="1"/>
      <c r="N229" s="1"/>
      <c r="O229" s="1"/>
      <c r="P229" s="1"/>
      <c r="Q229" s="1"/>
      <c r="R229" s="1"/>
      <c r="S229" s="1"/>
      <c r="T229" s="1"/>
      <c r="U229" s="1" t="s">
        <v>3</v>
      </c>
      <c r="V229" s="1">
        <v>0</v>
      </c>
      <c r="W229" s="1"/>
      <c r="X229" s="1"/>
      <c r="Y229" s="1"/>
      <c r="Z229" s="1"/>
      <c r="AA229" s="1"/>
      <c r="AB229" s="1" t="s">
        <v>3</v>
      </c>
      <c r="AC229" s="1" t="s">
        <v>3</v>
      </c>
      <c r="AD229" s="1" t="s">
        <v>3</v>
      </c>
      <c r="AE229" s="1" t="s">
        <v>3</v>
      </c>
      <c r="AF229" s="1" t="s">
        <v>3</v>
      </c>
      <c r="AG229" s="1" t="s">
        <v>3</v>
      </c>
      <c r="AH229" s="1"/>
      <c r="AI229" s="1"/>
      <c r="AJ229" s="1"/>
      <c r="AK229" s="1"/>
      <c r="AL229" s="1"/>
      <c r="AM229" s="1"/>
      <c r="AN229" s="1"/>
      <c r="AO229" s="1"/>
      <c r="AP229" s="1" t="s">
        <v>3</v>
      </c>
      <c r="AQ229" s="1" t="s">
        <v>3</v>
      </c>
      <c r="AR229" s="1" t="s">
        <v>3</v>
      </c>
      <c r="AS229" s="1"/>
      <c r="AT229" s="1"/>
      <c r="AU229" s="1"/>
      <c r="AV229" s="1"/>
      <c r="AW229" s="1"/>
      <c r="AX229" s="1"/>
      <c r="AY229" s="1"/>
      <c r="AZ229" s="1" t="s">
        <v>3</v>
      </c>
      <c r="BA229" s="1"/>
      <c r="BB229" s="1" t="s">
        <v>3</v>
      </c>
      <c r="BC229" s="1" t="s">
        <v>3</v>
      </c>
      <c r="BD229" s="1" t="s">
        <v>3</v>
      </c>
      <c r="BE229" s="1" t="s">
        <v>3</v>
      </c>
      <c r="BF229" s="1" t="s">
        <v>3</v>
      </c>
      <c r="BG229" s="1" t="s">
        <v>3</v>
      </c>
      <c r="BH229" s="1" t="s">
        <v>3</v>
      </c>
      <c r="BI229" s="1" t="s">
        <v>3</v>
      </c>
      <c r="BJ229" s="1" t="s">
        <v>3</v>
      </c>
      <c r="BK229" s="1" t="s">
        <v>3</v>
      </c>
      <c r="BL229" s="1" t="s">
        <v>3</v>
      </c>
      <c r="BM229" s="1" t="s">
        <v>3</v>
      </c>
      <c r="BN229" s="1" t="s">
        <v>3</v>
      </c>
      <c r="BO229" s="1" t="s">
        <v>3</v>
      </c>
      <c r="BP229" s="1" t="s">
        <v>3</v>
      </c>
      <c r="BQ229" s="1"/>
      <c r="BR229" s="1"/>
      <c r="BS229" s="1"/>
      <c r="BT229" s="1"/>
      <c r="BU229" s="1"/>
      <c r="BV229" s="1"/>
      <c r="BW229" s="1"/>
      <c r="BX229" s="1">
        <v>0</v>
      </c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>
        <v>0</v>
      </c>
    </row>
    <row r="231" spans="1:255" x14ac:dyDescent="0.2">
      <c r="A231" s="3">
        <v>52</v>
      </c>
      <c r="B231" s="3">
        <f t="shared" ref="B231:G231" si="171">B248</f>
        <v>1</v>
      </c>
      <c r="C231" s="3">
        <f t="shared" si="171"/>
        <v>5</v>
      </c>
      <c r="D231" s="3">
        <f t="shared" si="171"/>
        <v>229</v>
      </c>
      <c r="E231" s="3">
        <f t="shared" si="171"/>
        <v>0</v>
      </c>
      <c r="F231" s="3" t="str">
        <f t="shared" si="171"/>
        <v>Новый подраздел</v>
      </c>
      <c r="G231" s="3" t="str">
        <f t="shared" si="171"/>
        <v>Устройство гравийно-песчаного основания под песочный дворик 5х7</v>
      </c>
      <c r="H231" s="3"/>
      <c r="I231" s="3"/>
      <c r="J231" s="3"/>
      <c r="K231" s="3"/>
      <c r="L231" s="3"/>
      <c r="M231" s="3"/>
      <c r="N231" s="3"/>
      <c r="O231" s="3">
        <f t="shared" ref="O231:AT231" si="172">O248</f>
        <v>16744.57</v>
      </c>
      <c r="P231" s="3">
        <f t="shared" si="172"/>
        <v>7730.93</v>
      </c>
      <c r="Q231" s="3">
        <f t="shared" si="172"/>
        <v>5368.25</v>
      </c>
      <c r="R231" s="3">
        <f t="shared" si="172"/>
        <v>3080.76</v>
      </c>
      <c r="S231" s="3">
        <f t="shared" si="172"/>
        <v>3645.39</v>
      </c>
      <c r="T231" s="3">
        <f t="shared" si="172"/>
        <v>0</v>
      </c>
      <c r="U231" s="3">
        <f t="shared" si="172"/>
        <v>21.901600000000002</v>
      </c>
      <c r="V231" s="3">
        <f t="shared" si="172"/>
        <v>0</v>
      </c>
      <c r="W231" s="3">
        <f t="shared" si="172"/>
        <v>0</v>
      </c>
      <c r="X231" s="3">
        <f t="shared" si="172"/>
        <v>2551.77</v>
      </c>
      <c r="Y231" s="3">
        <f t="shared" si="172"/>
        <v>364.54</v>
      </c>
      <c r="Z231" s="3">
        <f t="shared" si="172"/>
        <v>0</v>
      </c>
      <c r="AA231" s="3">
        <f t="shared" si="172"/>
        <v>0</v>
      </c>
      <c r="AB231" s="3">
        <f t="shared" si="172"/>
        <v>16744.57</v>
      </c>
      <c r="AC231" s="3">
        <f t="shared" si="172"/>
        <v>7730.93</v>
      </c>
      <c r="AD231" s="3">
        <f t="shared" si="172"/>
        <v>5368.25</v>
      </c>
      <c r="AE231" s="3">
        <f t="shared" si="172"/>
        <v>3080.76</v>
      </c>
      <c r="AF231" s="3">
        <f t="shared" si="172"/>
        <v>3645.39</v>
      </c>
      <c r="AG231" s="3">
        <f t="shared" si="172"/>
        <v>0</v>
      </c>
      <c r="AH231" s="3">
        <f t="shared" si="172"/>
        <v>21.901600000000002</v>
      </c>
      <c r="AI231" s="3">
        <f t="shared" si="172"/>
        <v>0</v>
      </c>
      <c r="AJ231" s="3">
        <f t="shared" si="172"/>
        <v>0</v>
      </c>
      <c r="AK231" s="3">
        <f t="shared" si="172"/>
        <v>2551.77</v>
      </c>
      <c r="AL231" s="3">
        <f t="shared" si="172"/>
        <v>364.54</v>
      </c>
      <c r="AM231" s="3">
        <f t="shared" si="172"/>
        <v>0</v>
      </c>
      <c r="AN231" s="3">
        <f t="shared" si="172"/>
        <v>0</v>
      </c>
      <c r="AO231" s="3">
        <f t="shared" si="172"/>
        <v>0</v>
      </c>
      <c r="AP231" s="3">
        <f t="shared" si="172"/>
        <v>0</v>
      </c>
      <c r="AQ231" s="3">
        <f t="shared" si="172"/>
        <v>0</v>
      </c>
      <c r="AR231" s="3">
        <f t="shared" si="172"/>
        <v>19811.240000000002</v>
      </c>
      <c r="AS231" s="3">
        <f t="shared" si="172"/>
        <v>0</v>
      </c>
      <c r="AT231" s="3">
        <f t="shared" si="172"/>
        <v>0</v>
      </c>
      <c r="AU231" s="3">
        <f t="shared" ref="AU231:BZ231" si="173">AU248</f>
        <v>19811.240000000002</v>
      </c>
      <c r="AV231" s="3">
        <f t="shared" si="173"/>
        <v>7730.93</v>
      </c>
      <c r="AW231" s="3">
        <f t="shared" si="173"/>
        <v>7730.93</v>
      </c>
      <c r="AX231" s="3">
        <f t="shared" si="173"/>
        <v>0</v>
      </c>
      <c r="AY231" s="3">
        <f t="shared" si="173"/>
        <v>7730.93</v>
      </c>
      <c r="AZ231" s="3">
        <f t="shared" si="173"/>
        <v>0</v>
      </c>
      <c r="BA231" s="3">
        <f t="shared" si="173"/>
        <v>0</v>
      </c>
      <c r="BB231" s="3">
        <f t="shared" si="173"/>
        <v>0</v>
      </c>
      <c r="BC231" s="3">
        <f t="shared" si="173"/>
        <v>0</v>
      </c>
      <c r="BD231" s="3">
        <f t="shared" si="173"/>
        <v>0</v>
      </c>
      <c r="BE231" s="3">
        <f t="shared" si="173"/>
        <v>0</v>
      </c>
      <c r="BF231" s="3">
        <f t="shared" si="173"/>
        <v>0</v>
      </c>
      <c r="BG231" s="3">
        <f t="shared" si="173"/>
        <v>0</v>
      </c>
      <c r="BH231" s="3">
        <f t="shared" si="173"/>
        <v>0</v>
      </c>
      <c r="BI231" s="3">
        <f t="shared" si="173"/>
        <v>0</v>
      </c>
      <c r="BJ231" s="3">
        <f t="shared" si="173"/>
        <v>0</v>
      </c>
      <c r="BK231" s="3">
        <f t="shared" si="173"/>
        <v>0</v>
      </c>
      <c r="BL231" s="3">
        <f t="shared" si="173"/>
        <v>0</v>
      </c>
      <c r="BM231" s="3">
        <f t="shared" si="173"/>
        <v>0</v>
      </c>
      <c r="BN231" s="3">
        <f t="shared" si="173"/>
        <v>0</v>
      </c>
      <c r="BO231" s="3">
        <f t="shared" si="173"/>
        <v>0</v>
      </c>
      <c r="BP231" s="3">
        <f t="shared" si="173"/>
        <v>0</v>
      </c>
      <c r="BQ231" s="3">
        <f t="shared" si="173"/>
        <v>0</v>
      </c>
      <c r="BR231" s="3">
        <f t="shared" si="173"/>
        <v>0</v>
      </c>
      <c r="BS231" s="3">
        <f t="shared" si="173"/>
        <v>0</v>
      </c>
      <c r="BT231" s="3">
        <f t="shared" si="173"/>
        <v>0</v>
      </c>
      <c r="BU231" s="3">
        <f t="shared" si="173"/>
        <v>0</v>
      </c>
      <c r="BV231" s="3">
        <f t="shared" si="173"/>
        <v>0</v>
      </c>
      <c r="BW231" s="3">
        <f t="shared" si="173"/>
        <v>0</v>
      </c>
      <c r="BX231" s="3">
        <f t="shared" si="173"/>
        <v>0</v>
      </c>
      <c r="BY231" s="3">
        <f t="shared" si="173"/>
        <v>0</v>
      </c>
      <c r="BZ231" s="3">
        <f t="shared" si="173"/>
        <v>0</v>
      </c>
      <c r="CA231" s="3">
        <f t="shared" ref="CA231:DF231" si="174">CA248</f>
        <v>19811.240000000002</v>
      </c>
      <c r="CB231" s="3">
        <f t="shared" si="174"/>
        <v>0</v>
      </c>
      <c r="CC231" s="3">
        <f t="shared" si="174"/>
        <v>0</v>
      </c>
      <c r="CD231" s="3">
        <f t="shared" si="174"/>
        <v>19811.240000000002</v>
      </c>
      <c r="CE231" s="3">
        <f t="shared" si="174"/>
        <v>7730.93</v>
      </c>
      <c r="CF231" s="3">
        <f t="shared" si="174"/>
        <v>7730.93</v>
      </c>
      <c r="CG231" s="3">
        <f t="shared" si="174"/>
        <v>0</v>
      </c>
      <c r="CH231" s="3">
        <f t="shared" si="174"/>
        <v>7730.93</v>
      </c>
      <c r="CI231" s="3">
        <f t="shared" si="174"/>
        <v>0</v>
      </c>
      <c r="CJ231" s="3">
        <f t="shared" si="174"/>
        <v>0</v>
      </c>
      <c r="CK231" s="3">
        <f t="shared" si="174"/>
        <v>0</v>
      </c>
      <c r="CL231" s="3">
        <f t="shared" si="174"/>
        <v>0</v>
      </c>
      <c r="CM231" s="3">
        <f t="shared" si="174"/>
        <v>0</v>
      </c>
      <c r="CN231" s="3">
        <f t="shared" si="174"/>
        <v>0</v>
      </c>
      <c r="CO231" s="3">
        <f t="shared" si="174"/>
        <v>0</v>
      </c>
      <c r="CP231" s="3">
        <f t="shared" si="174"/>
        <v>0</v>
      </c>
      <c r="CQ231" s="3">
        <f t="shared" si="174"/>
        <v>0</v>
      </c>
      <c r="CR231" s="3">
        <f t="shared" si="174"/>
        <v>0</v>
      </c>
      <c r="CS231" s="3">
        <f t="shared" si="174"/>
        <v>0</v>
      </c>
      <c r="CT231" s="3">
        <f t="shared" si="174"/>
        <v>0</v>
      </c>
      <c r="CU231" s="3">
        <f t="shared" si="174"/>
        <v>0</v>
      </c>
      <c r="CV231" s="3">
        <f t="shared" si="174"/>
        <v>0</v>
      </c>
      <c r="CW231" s="3">
        <f t="shared" si="174"/>
        <v>0</v>
      </c>
      <c r="CX231" s="3">
        <f t="shared" si="174"/>
        <v>0</v>
      </c>
      <c r="CY231" s="3">
        <f t="shared" si="174"/>
        <v>0</v>
      </c>
      <c r="CZ231" s="3">
        <f t="shared" si="174"/>
        <v>0</v>
      </c>
      <c r="DA231" s="3">
        <f t="shared" si="174"/>
        <v>0</v>
      </c>
      <c r="DB231" s="3">
        <f t="shared" si="174"/>
        <v>0</v>
      </c>
      <c r="DC231" s="3">
        <f t="shared" si="174"/>
        <v>0</v>
      </c>
      <c r="DD231" s="3">
        <f t="shared" si="174"/>
        <v>0</v>
      </c>
      <c r="DE231" s="3">
        <f t="shared" si="174"/>
        <v>0</v>
      </c>
      <c r="DF231" s="3">
        <f t="shared" si="174"/>
        <v>0</v>
      </c>
      <c r="DG231" s="4">
        <f t="shared" ref="DG231:EL231" si="175">DG248</f>
        <v>16744.57</v>
      </c>
      <c r="DH231" s="4">
        <f t="shared" si="175"/>
        <v>7730.93</v>
      </c>
      <c r="DI231" s="4">
        <f t="shared" si="175"/>
        <v>5368.25</v>
      </c>
      <c r="DJ231" s="4">
        <f t="shared" si="175"/>
        <v>3080.76</v>
      </c>
      <c r="DK231" s="4">
        <f t="shared" si="175"/>
        <v>3645.39</v>
      </c>
      <c r="DL231" s="4">
        <f t="shared" si="175"/>
        <v>0</v>
      </c>
      <c r="DM231" s="4">
        <f t="shared" si="175"/>
        <v>21.901600000000002</v>
      </c>
      <c r="DN231" s="4">
        <f t="shared" si="175"/>
        <v>0</v>
      </c>
      <c r="DO231" s="4">
        <f t="shared" si="175"/>
        <v>0</v>
      </c>
      <c r="DP231" s="4">
        <f t="shared" si="175"/>
        <v>2551.77</v>
      </c>
      <c r="DQ231" s="4">
        <f t="shared" si="175"/>
        <v>364.54</v>
      </c>
      <c r="DR231" s="4">
        <f t="shared" si="175"/>
        <v>0</v>
      </c>
      <c r="DS231" s="4">
        <f t="shared" si="175"/>
        <v>0</v>
      </c>
      <c r="DT231" s="4">
        <f t="shared" si="175"/>
        <v>16744.57</v>
      </c>
      <c r="DU231" s="4">
        <f t="shared" si="175"/>
        <v>7730.93</v>
      </c>
      <c r="DV231" s="4">
        <f t="shared" si="175"/>
        <v>5368.25</v>
      </c>
      <c r="DW231" s="4">
        <f t="shared" si="175"/>
        <v>3080.76</v>
      </c>
      <c r="DX231" s="4">
        <f t="shared" si="175"/>
        <v>3645.39</v>
      </c>
      <c r="DY231" s="4">
        <f t="shared" si="175"/>
        <v>0</v>
      </c>
      <c r="DZ231" s="4">
        <f t="shared" si="175"/>
        <v>21.901600000000002</v>
      </c>
      <c r="EA231" s="4">
        <f t="shared" si="175"/>
        <v>0</v>
      </c>
      <c r="EB231" s="4">
        <f t="shared" si="175"/>
        <v>0</v>
      </c>
      <c r="EC231" s="4">
        <f t="shared" si="175"/>
        <v>2551.77</v>
      </c>
      <c r="ED231" s="4">
        <f t="shared" si="175"/>
        <v>364.54</v>
      </c>
      <c r="EE231" s="4">
        <f t="shared" si="175"/>
        <v>0</v>
      </c>
      <c r="EF231" s="4">
        <f t="shared" si="175"/>
        <v>0</v>
      </c>
      <c r="EG231" s="4">
        <f t="shared" si="175"/>
        <v>0</v>
      </c>
      <c r="EH231" s="4">
        <f t="shared" si="175"/>
        <v>0</v>
      </c>
      <c r="EI231" s="4">
        <f t="shared" si="175"/>
        <v>0</v>
      </c>
      <c r="EJ231" s="4">
        <f t="shared" si="175"/>
        <v>19811.240000000002</v>
      </c>
      <c r="EK231" s="4">
        <f t="shared" si="175"/>
        <v>0</v>
      </c>
      <c r="EL231" s="4">
        <f t="shared" si="175"/>
        <v>0</v>
      </c>
      <c r="EM231" s="4">
        <f t="shared" ref="EM231:FR231" si="176">EM248</f>
        <v>19811.240000000002</v>
      </c>
      <c r="EN231" s="4">
        <f t="shared" si="176"/>
        <v>7730.93</v>
      </c>
      <c r="EO231" s="4">
        <f t="shared" si="176"/>
        <v>7730.93</v>
      </c>
      <c r="EP231" s="4">
        <f t="shared" si="176"/>
        <v>0</v>
      </c>
      <c r="EQ231" s="4">
        <f t="shared" si="176"/>
        <v>7730.93</v>
      </c>
      <c r="ER231" s="4">
        <f t="shared" si="176"/>
        <v>0</v>
      </c>
      <c r="ES231" s="4">
        <f t="shared" si="176"/>
        <v>0</v>
      </c>
      <c r="ET231" s="4">
        <f t="shared" si="176"/>
        <v>0</v>
      </c>
      <c r="EU231" s="4">
        <f t="shared" si="176"/>
        <v>0</v>
      </c>
      <c r="EV231" s="4">
        <f t="shared" si="176"/>
        <v>0</v>
      </c>
      <c r="EW231" s="4">
        <f t="shared" si="176"/>
        <v>0</v>
      </c>
      <c r="EX231" s="4">
        <f t="shared" si="176"/>
        <v>0</v>
      </c>
      <c r="EY231" s="4">
        <f t="shared" si="176"/>
        <v>0</v>
      </c>
      <c r="EZ231" s="4">
        <f t="shared" si="176"/>
        <v>0</v>
      </c>
      <c r="FA231" s="4">
        <f t="shared" si="176"/>
        <v>0</v>
      </c>
      <c r="FB231" s="4">
        <f t="shared" si="176"/>
        <v>0</v>
      </c>
      <c r="FC231" s="4">
        <f t="shared" si="176"/>
        <v>0</v>
      </c>
      <c r="FD231" s="4">
        <f t="shared" si="176"/>
        <v>0</v>
      </c>
      <c r="FE231" s="4">
        <f t="shared" si="176"/>
        <v>0</v>
      </c>
      <c r="FF231" s="4">
        <f t="shared" si="176"/>
        <v>0</v>
      </c>
      <c r="FG231" s="4">
        <f t="shared" si="176"/>
        <v>0</v>
      </c>
      <c r="FH231" s="4">
        <f t="shared" si="176"/>
        <v>0</v>
      </c>
      <c r="FI231" s="4">
        <f t="shared" si="176"/>
        <v>0</v>
      </c>
      <c r="FJ231" s="4">
        <f t="shared" si="176"/>
        <v>0</v>
      </c>
      <c r="FK231" s="4">
        <f t="shared" si="176"/>
        <v>0</v>
      </c>
      <c r="FL231" s="4">
        <f t="shared" si="176"/>
        <v>0</v>
      </c>
      <c r="FM231" s="4">
        <f t="shared" si="176"/>
        <v>0</v>
      </c>
      <c r="FN231" s="4">
        <f t="shared" si="176"/>
        <v>0</v>
      </c>
      <c r="FO231" s="4">
        <f t="shared" si="176"/>
        <v>0</v>
      </c>
      <c r="FP231" s="4">
        <f t="shared" si="176"/>
        <v>0</v>
      </c>
      <c r="FQ231" s="4">
        <f t="shared" si="176"/>
        <v>0</v>
      </c>
      <c r="FR231" s="4">
        <f t="shared" si="176"/>
        <v>0</v>
      </c>
      <c r="FS231" s="4">
        <f t="shared" ref="FS231:GX231" si="177">FS248</f>
        <v>19811.240000000002</v>
      </c>
      <c r="FT231" s="4">
        <f t="shared" si="177"/>
        <v>0</v>
      </c>
      <c r="FU231" s="4">
        <f t="shared" si="177"/>
        <v>0</v>
      </c>
      <c r="FV231" s="4">
        <f t="shared" si="177"/>
        <v>19811.240000000002</v>
      </c>
      <c r="FW231" s="4">
        <f t="shared" si="177"/>
        <v>7730.93</v>
      </c>
      <c r="FX231" s="4">
        <f t="shared" si="177"/>
        <v>7730.93</v>
      </c>
      <c r="FY231" s="4">
        <f t="shared" si="177"/>
        <v>0</v>
      </c>
      <c r="FZ231" s="4">
        <f t="shared" si="177"/>
        <v>7730.93</v>
      </c>
      <c r="GA231" s="4">
        <f t="shared" si="177"/>
        <v>0</v>
      </c>
      <c r="GB231" s="4">
        <f t="shared" si="177"/>
        <v>0</v>
      </c>
      <c r="GC231" s="4">
        <f t="shared" si="177"/>
        <v>0</v>
      </c>
      <c r="GD231" s="4">
        <f t="shared" si="177"/>
        <v>0</v>
      </c>
      <c r="GE231" s="4">
        <f t="shared" si="177"/>
        <v>0</v>
      </c>
      <c r="GF231" s="4">
        <f t="shared" si="177"/>
        <v>0</v>
      </c>
      <c r="GG231" s="4">
        <f t="shared" si="177"/>
        <v>0</v>
      </c>
      <c r="GH231" s="4">
        <f t="shared" si="177"/>
        <v>0</v>
      </c>
      <c r="GI231" s="4">
        <f t="shared" si="177"/>
        <v>0</v>
      </c>
      <c r="GJ231" s="4">
        <f t="shared" si="177"/>
        <v>0</v>
      </c>
      <c r="GK231" s="4">
        <f t="shared" si="177"/>
        <v>0</v>
      </c>
      <c r="GL231" s="4">
        <f t="shared" si="177"/>
        <v>0</v>
      </c>
      <c r="GM231" s="4">
        <f t="shared" si="177"/>
        <v>0</v>
      </c>
      <c r="GN231" s="4">
        <f t="shared" si="177"/>
        <v>0</v>
      </c>
      <c r="GO231" s="4">
        <f t="shared" si="177"/>
        <v>0</v>
      </c>
      <c r="GP231" s="4">
        <f t="shared" si="177"/>
        <v>0</v>
      </c>
      <c r="GQ231" s="4">
        <f t="shared" si="177"/>
        <v>0</v>
      </c>
      <c r="GR231" s="4">
        <f t="shared" si="177"/>
        <v>0</v>
      </c>
      <c r="GS231" s="4">
        <f t="shared" si="177"/>
        <v>0</v>
      </c>
      <c r="GT231" s="4">
        <f t="shared" si="177"/>
        <v>0</v>
      </c>
      <c r="GU231" s="4">
        <f t="shared" si="177"/>
        <v>0</v>
      </c>
      <c r="GV231" s="4">
        <f t="shared" si="177"/>
        <v>0</v>
      </c>
      <c r="GW231" s="4">
        <f t="shared" si="177"/>
        <v>0</v>
      </c>
      <c r="GX231" s="4">
        <f t="shared" si="177"/>
        <v>0</v>
      </c>
    </row>
    <row r="233" spans="1:255" x14ac:dyDescent="0.2">
      <c r="A233" s="2">
        <v>17</v>
      </c>
      <c r="B233" s="2">
        <v>1</v>
      </c>
      <c r="C233" s="2">
        <f>ROW(SmtRes!A161)</f>
        <v>161</v>
      </c>
      <c r="D233" s="2">
        <f>ROW(EtalonRes!A153)</f>
        <v>153</v>
      </c>
      <c r="E233" s="2" t="s">
        <v>172</v>
      </c>
      <c r="F233" s="2" t="s">
        <v>26</v>
      </c>
      <c r="G233" s="2" t="s">
        <v>27</v>
      </c>
      <c r="H233" s="2" t="s">
        <v>20</v>
      </c>
      <c r="I233" s="2">
        <f>ROUND(35*0.2/100,9)</f>
        <v>7.0000000000000007E-2</v>
      </c>
      <c r="J233" s="2">
        <v>0</v>
      </c>
      <c r="K233" s="2"/>
      <c r="L233" s="2"/>
      <c r="M233" s="2"/>
      <c r="N233" s="2"/>
      <c r="O233" s="2">
        <f t="shared" ref="O233:O246" si="178">ROUND(CP233,2)</f>
        <v>2796.66</v>
      </c>
      <c r="P233" s="2">
        <f t="shared" ref="P233:P246" si="179">ROUND(CQ233*I233,2)</f>
        <v>0</v>
      </c>
      <c r="Q233" s="2">
        <f t="shared" ref="Q233:Q246" si="180">ROUND(CR233*I233,2)</f>
        <v>0</v>
      </c>
      <c r="R233" s="2">
        <f t="shared" ref="R233:R246" si="181">ROUND(CS233*I233,2)</f>
        <v>0</v>
      </c>
      <c r="S233" s="2">
        <f t="shared" ref="S233:S246" si="182">ROUND(CT233*I233,2)</f>
        <v>2796.66</v>
      </c>
      <c r="T233" s="2">
        <f t="shared" ref="T233:T246" si="183">ROUND(CU233*I233,2)</f>
        <v>0</v>
      </c>
      <c r="U233" s="2">
        <f t="shared" ref="U233:U246" si="184">CV233*I233</f>
        <v>15.512</v>
      </c>
      <c r="V233" s="2">
        <f t="shared" ref="V233:V246" si="185">CW233*I233</f>
        <v>0</v>
      </c>
      <c r="W233" s="2">
        <f t="shared" ref="W233:W246" si="186">ROUND(CX233*I233,2)</f>
        <v>0</v>
      </c>
      <c r="X233" s="2">
        <f t="shared" ref="X233:X246" si="187">ROUND(CY233,2)</f>
        <v>1957.66</v>
      </c>
      <c r="Y233" s="2">
        <f t="shared" ref="Y233:Y246" si="188">ROUND(CZ233,2)</f>
        <v>279.67</v>
      </c>
      <c r="Z233" s="2"/>
      <c r="AA233" s="2">
        <v>37920512</v>
      </c>
      <c r="AB233" s="2">
        <f t="shared" ref="AB233:AB246" si="189">ROUND((AC233+AD233+AF233),6)</f>
        <v>39952.26</v>
      </c>
      <c r="AC233" s="2">
        <f t="shared" ref="AC233:AC238" si="190">ROUND((ES233),6)</f>
        <v>0</v>
      </c>
      <c r="AD233" s="2">
        <f t="shared" ref="AD233:AD238" si="191">ROUND((((ET233)-(EU233))+AE233),6)</f>
        <v>0</v>
      </c>
      <c r="AE233" s="2">
        <f t="shared" ref="AE233:AF238" si="192">ROUND((EU233),6)</f>
        <v>0</v>
      </c>
      <c r="AF233" s="2">
        <f t="shared" si="192"/>
        <v>39952.26</v>
      </c>
      <c r="AG233" s="2">
        <f t="shared" ref="AG233:AG246" si="193">ROUND((AP233),6)</f>
        <v>0</v>
      </c>
      <c r="AH233" s="2">
        <f t="shared" ref="AH233:AI238" si="194">(EW233)</f>
        <v>221.6</v>
      </c>
      <c r="AI233" s="2">
        <f t="shared" si="194"/>
        <v>0</v>
      </c>
      <c r="AJ233" s="2">
        <f t="shared" ref="AJ233:AJ246" si="195">(AS233)</f>
        <v>0</v>
      </c>
      <c r="AK233" s="2">
        <v>39952.26</v>
      </c>
      <c r="AL233" s="2">
        <v>0</v>
      </c>
      <c r="AM233" s="2">
        <v>0</v>
      </c>
      <c r="AN233" s="2">
        <v>0</v>
      </c>
      <c r="AO233" s="2">
        <v>39952.26</v>
      </c>
      <c r="AP233" s="2">
        <v>0</v>
      </c>
      <c r="AQ233" s="2">
        <v>221.6</v>
      </c>
      <c r="AR233" s="2">
        <v>0</v>
      </c>
      <c r="AS233" s="2">
        <v>0</v>
      </c>
      <c r="AT233" s="2">
        <v>70</v>
      </c>
      <c r="AU233" s="2">
        <v>10</v>
      </c>
      <c r="AV233" s="2">
        <v>1</v>
      </c>
      <c r="AW233" s="2">
        <v>1</v>
      </c>
      <c r="AX233" s="2"/>
      <c r="AY233" s="2"/>
      <c r="AZ233" s="2">
        <v>1</v>
      </c>
      <c r="BA233" s="2">
        <v>1</v>
      </c>
      <c r="BB233" s="2">
        <v>1</v>
      </c>
      <c r="BC233" s="2">
        <v>1</v>
      </c>
      <c r="BD233" s="2" t="s">
        <v>3</v>
      </c>
      <c r="BE233" s="2" t="s">
        <v>3</v>
      </c>
      <c r="BF233" s="2" t="s">
        <v>3</v>
      </c>
      <c r="BG233" s="2" t="s">
        <v>3</v>
      </c>
      <c r="BH233" s="2">
        <v>0</v>
      </c>
      <c r="BI233" s="2">
        <v>4</v>
      </c>
      <c r="BJ233" s="2" t="s">
        <v>28</v>
      </c>
      <c r="BK233" s="2"/>
      <c r="BL233" s="2"/>
      <c r="BM233" s="2">
        <v>0</v>
      </c>
      <c r="BN233" s="2">
        <v>0</v>
      </c>
      <c r="BO233" s="2" t="s">
        <v>3</v>
      </c>
      <c r="BP233" s="2">
        <v>0</v>
      </c>
      <c r="BQ233" s="2">
        <v>1</v>
      </c>
      <c r="BR233" s="2">
        <v>0</v>
      </c>
      <c r="BS233" s="2">
        <v>1</v>
      </c>
      <c r="BT233" s="2">
        <v>1</v>
      </c>
      <c r="BU233" s="2">
        <v>1</v>
      </c>
      <c r="BV233" s="2">
        <v>1</v>
      </c>
      <c r="BW233" s="2">
        <v>1</v>
      </c>
      <c r="BX233" s="2">
        <v>1</v>
      </c>
      <c r="BY233" s="2" t="s">
        <v>3</v>
      </c>
      <c r="BZ233" s="2">
        <v>70</v>
      </c>
      <c r="CA233" s="2">
        <v>10</v>
      </c>
      <c r="CB233" s="2"/>
      <c r="CC233" s="2"/>
      <c r="CD233" s="2"/>
      <c r="CE233" s="2">
        <v>0</v>
      </c>
      <c r="CF233" s="2">
        <v>0</v>
      </c>
      <c r="CG233" s="2">
        <v>0</v>
      </c>
      <c r="CH233" s="2"/>
      <c r="CI233" s="2"/>
      <c r="CJ233" s="2"/>
      <c r="CK233" s="2"/>
      <c r="CL233" s="2"/>
      <c r="CM233" s="2">
        <v>0</v>
      </c>
      <c r="CN233" s="2" t="s">
        <v>3</v>
      </c>
      <c r="CO233" s="2">
        <v>0</v>
      </c>
      <c r="CP233" s="2">
        <f t="shared" ref="CP233:CP246" si="196">(P233+Q233+S233)</f>
        <v>2796.66</v>
      </c>
      <c r="CQ233" s="2">
        <f t="shared" ref="CQ233:CQ246" si="197">(AC233*BC233*AW233)</f>
        <v>0</v>
      </c>
      <c r="CR233" s="2">
        <f t="shared" ref="CR233:CR238" si="198">((((ET233)*BB233-(EU233)*BS233)+AE233*BS233)*AV233)</f>
        <v>0</v>
      </c>
      <c r="CS233" s="2">
        <f t="shared" ref="CS233:CS246" si="199">(AE233*BS233*AV233)</f>
        <v>0</v>
      </c>
      <c r="CT233" s="2">
        <f t="shared" ref="CT233:CT246" si="200">(AF233*BA233*AV233)</f>
        <v>39952.26</v>
      </c>
      <c r="CU233" s="2">
        <f t="shared" ref="CU233:CU246" si="201">AG233</f>
        <v>0</v>
      </c>
      <c r="CV233" s="2">
        <f t="shared" ref="CV233:CV246" si="202">(AH233*AV233)</f>
        <v>221.6</v>
      </c>
      <c r="CW233" s="2">
        <f t="shared" ref="CW233:CW246" si="203">AI233</f>
        <v>0</v>
      </c>
      <c r="CX233" s="2">
        <f t="shared" ref="CX233:CX246" si="204">AJ233</f>
        <v>0</v>
      </c>
      <c r="CY233" s="2">
        <f t="shared" ref="CY233:CY246" si="205">((S233*BZ233)/100)</f>
        <v>1957.6619999999998</v>
      </c>
      <c r="CZ233" s="2">
        <f t="shared" ref="CZ233:CZ246" si="206">((S233*CA233)/100)</f>
        <v>279.666</v>
      </c>
      <c r="DA233" s="2"/>
      <c r="DB233" s="2"/>
      <c r="DC233" s="2" t="s">
        <v>3</v>
      </c>
      <c r="DD233" s="2" t="s">
        <v>3</v>
      </c>
      <c r="DE233" s="2" t="s">
        <v>3</v>
      </c>
      <c r="DF233" s="2" t="s">
        <v>3</v>
      </c>
      <c r="DG233" s="2" t="s">
        <v>3</v>
      </c>
      <c r="DH233" s="2" t="s">
        <v>3</v>
      </c>
      <c r="DI233" s="2" t="s">
        <v>3</v>
      </c>
      <c r="DJ233" s="2" t="s">
        <v>3</v>
      </c>
      <c r="DK233" s="2" t="s">
        <v>3</v>
      </c>
      <c r="DL233" s="2" t="s">
        <v>3</v>
      </c>
      <c r="DM233" s="2" t="s">
        <v>3</v>
      </c>
      <c r="DN233" s="2">
        <v>0</v>
      </c>
      <c r="DO233" s="2">
        <v>0</v>
      </c>
      <c r="DP233" s="2">
        <v>1</v>
      </c>
      <c r="DQ233" s="2">
        <v>1</v>
      </c>
      <c r="DR233" s="2"/>
      <c r="DS233" s="2"/>
      <c r="DT233" s="2"/>
      <c r="DU233" s="2">
        <v>1007</v>
      </c>
      <c r="DV233" s="2" t="s">
        <v>20</v>
      </c>
      <c r="DW233" s="2" t="s">
        <v>20</v>
      </c>
      <c r="DX233" s="2">
        <v>100</v>
      </c>
      <c r="DY233" s="2"/>
      <c r="DZ233" s="2"/>
      <c r="EA233" s="2"/>
      <c r="EB233" s="2"/>
      <c r="EC233" s="2"/>
      <c r="ED233" s="2"/>
      <c r="EE233" s="2">
        <v>37523834</v>
      </c>
      <c r="EF233" s="2">
        <v>1</v>
      </c>
      <c r="EG233" s="2" t="s">
        <v>22</v>
      </c>
      <c r="EH233" s="2">
        <v>0</v>
      </c>
      <c r="EI233" s="2" t="s">
        <v>3</v>
      </c>
      <c r="EJ233" s="2">
        <v>4</v>
      </c>
      <c r="EK233" s="2">
        <v>0</v>
      </c>
      <c r="EL233" s="2" t="s">
        <v>23</v>
      </c>
      <c r="EM233" s="2" t="s">
        <v>24</v>
      </c>
      <c r="EN233" s="2"/>
      <c r="EO233" s="2" t="s">
        <v>3</v>
      </c>
      <c r="EP233" s="2"/>
      <c r="EQ233" s="2">
        <v>0</v>
      </c>
      <c r="ER233" s="2">
        <v>39952.26</v>
      </c>
      <c r="ES233" s="2">
        <v>0</v>
      </c>
      <c r="ET233" s="2">
        <v>0</v>
      </c>
      <c r="EU233" s="2">
        <v>0</v>
      </c>
      <c r="EV233" s="2">
        <v>39952.26</v>
      </c>
      <c r="EW233" s="2">
        <v>221.6</v>
      </c>
      <c r="EX233" s="2">
        <v>0</v>
      </c>
      <c r="EY233" s="2">
        <v>0</v>
      </c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>
        <v>0</v>
      </c>
      <c r="FR233" s="2">
        <f t="shared" ref="FR233:FR246" si="207">ROUND(IF(AND(BH233=3,BI233=3),P233,0),2)</f>
        <v>0</v>
      </c>
      <c r="FS233" s="2">
        <v>0</v>
      </c>
      <c r="FT233" s="2"/>
      <c r="FU233" s="2"/>
      <c r="FV233" s="2"/>
      <c r="FW233" s="2"/>
      <c r="FX233" s="2">
        <v>70</v>
      </c>
      <c r="FY233" s="2">
        <v>10</v>
      </c>
      <c r="FZ233" s="2"/>
      <c r="GA233" s="2" t="s">
        <v>3</v>
      </c>
      <c r="GB233" s="2"/>
      <c r="GC233" s="2"/>
      <c r="GD233" s="2">
        <v>0</v>
      </c>
      <c r="GE233" s="2"/>
      <c r="GF233" s="2">
        <v>-867358258</v>
      </c>
      <c r="GG233" s="2">
        <v>2</v>
      </c>
      <c r="GH233" s="2">
        <v>1</v>
      </c>
      <c r="GI233" s="2">
        <v>-2</v>
      </c>
      <c r="GJ233" s="2">
        <v>0</v>
      </c>
      <c r="GK233" s="2">
        <f>ROUND(R233*(R12)/100,2)</f>
        <v>0</v>
      </c>
      <c r="GL233" s="2">
        <f t="shared" ref="GL233:GL246" si="208">ROUND(IF(AND(BH233=3,BI233=3,FS233&lt;&gt;0),P233,0),2)</f>
        <v>0</v>
      </c>
      <c r="GM233" s="2">
        <f>ROUND(O233+X233+Y233+GK233,2)+GX233</f>
        <v>5033.99</v>
      </c>
      <c r="GN233" s="2">
        <f>IF(OR(BI233=0,BI233=1),ROUND(O233+X233+Y233+GK233,2),0)</f>
        <v>0</v>
      </c>
      <c r="GO233" s="2">
        <f>IF(BI233=2,ROUND(O233+X233+Y233+GK233,2),0)</f>
        <v>0</v>
      </c>
      <c r="GP233" s="2">
        <f>IF(BI233=4,ROUND(O233+X233+Y233+GK233,2)+GX233,0)</f>
        <v>5033.99</v>
      </c>
      <c r="GQ233" s="2"/>
      <c r="GR233" s="2">
        <v>0</v>
      </c>
      <c r="GS233" s="2">
        <v>3</v>
      </c>
      <c r="GT233" s="2">
        <v>0</v>
      </c>
      <c r="GU233" s="2" t="s">
        <v>3</v>
      </c>
      <c r="GV233" s="2">
        <f t="shared" ref="GV233:GV238" si="209">ROUND((GT233),6)</f>
        <v>0</v>
      </c>
      <c r="GW233" s="2">
        <v>1</v>
      </c>
      <c r="GX233" s="2">
        <f t="shared" ref="GX233:GX246" si="210">ROUND(HC233*I233,2)</f>
        <v>0</v>
      </c>
      <c r="GY233" s="2"/>
      <c r="GZ233" s="2"/>
      <c r="HA233" s="2">
        <v>0</v>
      </c>
      <c r="HB233" s="2">
        <v>0</v>
      </c>
      <c r="HC233" s="2">
        <f t="shared" ref="HC233:HC246" si="211">GV233*GW233</f>
        <v>0</v>
      </c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>
        <v>0</v>
      </c>
      <c r="IL233" s="2"/>
      <c r="IM233" s="2"/>
      <c r="IN233" s="2"/>
      <c r="IO233" s="2"/>
      <c r="IP233" s="2"/>
      <c r="IQ233" s="2"/>
      <c r="IR233" s="2"/>
      <c r="IS233" s="2"/>
      <c r="IT233" s="2"/>
      <c r="IU233" s="2"/>
    </row>
    <row r="234" spans="1:255" x14ac:dyDescent="0.2">
      <c r="A234">
        <v>17</v>
      </c>
      <c r="B234">
        <v>1</v>
      </c>
      <c r="C234">
        <f>ROW(SmtRes!A162)</f>
        <v>162</v>
      </c>
      <c r="D234">
        <f>ROW(EtalonRes!A154)</f>
        <v>154</v>
      </c>
      <c r="E234" t="s">
        <v>172</v>
      </c>
      <c r="F234" t="s">
        <v>26</v>
      </c>
      <c r="G234" t="s">
        <v>27</v>
      </c>
      <c r="H234" t="s">
        <v>20</v>
      </c>
      <c r="I234">
        <f>ROUND(35*0.2/100,9)</f>
        <v>7.0000000000000007E-2</v>
      </c>
      <c r="J234">
        <v>0</v>
      </c>
      <c r="O234">
        <f t="shared" si="178"/>
        <v>2796.66</v>
      </c>
      <c r="P234">
        <f t="shared" si="179"/>
        <v>0</v>
      </c>
      <c r="Q234">
        <f t="shared" si="180"/>
        <v>0</v>
      </c>
      <c r="R234">
        <f t="shared" si="181"/>
        <v>0</v>
      </c>
      <c r="S234">
        <f t="shared" si="182"/>
        <v>2796.66</v>
      </c>
      <c r="T234">
        <f t="shared" si="183"/>
        <v>0</v>
      </c>
      <c r="U234">
        <f t="shared" si="184"/>
        <v>15.512</v>
      </c>
      <c r="V234">
        <f t="shared" si="185"/>
        <v>0</v>
      </c>
      <c r="W234">
        <f t="shared" si="186"/>
        <v>0</v>
      </c>
      <c r="X234">
        <f t="shared" si="187"/>
        <v>1957.66</v>
      </c>
      <c r="Y234">
        <f t="shared" si="188"/>
        <v>279.67</v>
      </c>
      <c r="AA234">
        <v>37920513</v>
      </c>
      <c r="AB234">
        <f t="shared" si="189"/>
        <v>39952.26</v>
      </c>
      <c r="AC234">
        <f t="shared" si="190"/>
        <v>0</v>
      </c>
      <c r="AD234">
        <f t="shared" si="191"/>
        <v>0</v>
      </c>
      <c r="AE234">
        <f t="shared" si="192"/>
        <v>0</v>
      </c>
      <c r="AF234">
        <f t="shared" si="192"/>
        <v>39952.26</v>
      </c>
      <c r="AG234">
        <f t="shared" si="193"/>
        <v>0</v>
      </c>
      <c r="AH234">
        <f t="shared" si="194"/>
        <v>221.6</v>
      </c>
      <c r="AI234">
        <f t="shared" si="194"/>
        <v>0</v>
      </c>
      <c r="AJ234">
        <f t="shared" si="195"/>
        <v>0</v>
      </c>
      <c r="AK234">
        <v>39952.26</v>
      </c>
      <c r="AL234">
        <v>0</v>
      </c>
      <c r="AM234">
        <v>0</v>
      </c>
      <c r="AN234">
        <v>0</v>
      </c>
      <c r="AO234">
        <v>39952.26</v>
      </c>
      <c r="AP234">
        <v>0</v>
      </c>
      <c r="AQ234">
        <v>221.6</v>
      </c>
      <c r="AR234">
        <v>0</v>
      </c>
      <c r="AS234">
        <v>0</v>
      </c>
      <c r="AT234">
        <v>70</v>
      </c>
      <c r="AU234">
        <v>10</v>
      </c>
      <c r="AV234">
        <v>1</v>
      </c>
      <c r="AW234">
        <v>1</v>
      </c>
      <c r="AZ234">
        <v>1</v>
      </c>
      <c r="BA234">
        <v>1</v>
      </c>
      <c r="BB234">
        <v>1</v>
      </c>
      <c r="BC234">
        <v>1</v>
      </c>
      <c r="BD234" t="s">
        <v>3</v>
      </c>
      <c r="BE234" t="s">
        <v>3</v>
      </c>
      <c r="BF234" t="s">
        <v>3</v>
      </c>
      <c r="BG234" t="s">
        <v>3</v>
      </c>
      <c r="BH234">
        <v>0</v>
      </c>
      <c r="BI234">
        <v>4</v>
      </c>
      <c r="BJ234" t="s">
        <v>28</v>
      </c>
      <c r="BM234">
        <v>0</v>
      </c>
      <c r="BN234">
        <v>0</v>
      </c>
      <c r="BO234" t="s">
        <v>3</v>
      </c>
      <c r="BP234">
        <v>0</v>
      </c>
      <c r="BQ234">
        <v>1</v>
      </c>
      <c r="BR234">
        <v>0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 t="s">
        <v>3</v>
      </c>
      <c r="BZ234">
        <v>70</v>
      </c>
      <c r="CA234">
        <v>10</v>
      </c>
      <c r="CE234">
        <v>0</v>
      </c>
      <c r="CF234">
        <v>0</v>
      </c>
      <c r="CG234">
        <v>0</v>
      </c>
      <c r="CM234">
        <v>0</v>
      </c>
      <c r="CN234" t="s">
        <v>3</v>
      </c>
      <c r="CO234">
        <v>0</v>
      </c>
      <c r="CP234">
        <f t="shared" si="196"/>
        <v>2796.66</v>
      </c>
      <c r="CQ234">
        <f t="shared" si="197"/>
        <v>0</v>
      </c>
      <c r="CR234">
        <f t="shared" si="198"/>
        <v>0</v>
      </c>
      <c r="CS234">
        <f t="shared" si="199"/>
        <v>0</v>
      </c>
      <c r="CT234">
        <f t="shared" si="200"/>
        <v>39952.26</v>
      </c>
      <c r="CU234">
        <f t="shared" si="201"/>
        <v>0</v>
      </c>
      <c r="CV234">
        <f t="shared" si="202"/>
        <v>221.6</v>
      </c>
      <c r="CW234">
        <f t="shared" si="203"/>
        <v>0</v>
      </c>
      <c r="CX234">
        <f t="shared" si="204"/>
        <v>0</v>
      </c>
      <c r="CY234">
        <f t="shared" si="205"/>
        <v>1957.6619999999998</v>
      </c>
      <c r="CZ234">
        <f t="shared" si="206"/>
        <v>279.666</v>
      </c>
      <c r="DC234" t="s">
        <v>3</v>
      </c>
      <c r="DD234" t="s">
        <v>3</v>
      </c>
      <c r="DE234" t="s">
        <v>3</v>
      </c>
      <c r="DF234" t="s">
        <v>3</v>
      </c>
      <c r="DG234" t="s">
        <v>3</v>
      </c>
      <c r="DH234" t="s">
        <v>3</v>
      </c>
      <c r="DI234" t="s">
        <v>3</v>
      </c>
      <c r="DJ234" t="s">
        <v>3</v>
      </c>
      <c r="DK234" t="s">
        <v>3</v>
      </c>
      <c r="DL234" t="s">
        <v>3</v>
      </c>
      <c r="DM234" t="s">
        <v>3</v>
      </c>
      <c r="DN234">
        <v>0</v>
      </c>
      <c r="DO234">
        <v>0</v>
      </c>
      <c r="DP234">
        <v>1</v>
      </c>
      <c r="DQ234">
        <v>1</v>
      </c>
      <c r="DU234">
        <v>1007</v>
      </c>
      <c r="DV234" t="s">
        <v>20</v>
      </c>
      <c r="DW234" t="s">
        <v>20</v>
      </c>
      <c r="DX234">
        <v>100</v>
      </c>
      <c r="EE234">
        <v>37523834</v>
      </c>
      <c r="EF234">
        <v>1</v>
      </c>
      <c r="EG234" t="s">
        <v>22</v>
      </c>
      <c r="EH234">
        <v>0</v>
      </c>
      <c r="EI234" t="s">
        <v>3</v>
      </c>
      <c r="EJ234">
        <v>4</v>
      </c>
      <c r="EK234">
        <v>0</v>
      </c>
      <c r="EL234" t="s">
        <v>23</v>
      </c>
      <c r="EM234" t="s">
        <v>24</v>
      </c>
      <c r="EO234" t="s">
        <v>3</v>
      </c>
      <c r="EQ234">
        <v>0</v>
      </c>
      <c r="ER234">
        <v>39952.26</v>
      </c>
      <c r="ES234">
        <v>0</v>
      </c>
      <c r="ET234">
        <v>0</v>
      </c>
      <c r="EU234">
        <v>0</v>
      </c>
      <c r="EV234">
        <v>39952.26</v>
      </c>
      <c r="EW234">
        <v>221.6</v>
      </c>
      <c r="EX234">
        <v>0</v>
      </c>
      <c r="EY234">
        <v>0</v>
      </c>
      <c r="FQ234">
        <v>0</v>
      </c>
      <c r="FR234">
        <f t="shared" si="207"/>
        <v>0</v>
      </c>
      <c r="FS234">
        <v>0</v>
      </c>
      <c r="FX234">
        <v>70</v>
      </c>
      <c r="FY234">
        <v>10</v>
      </c>
      <c r="GA234" t="s">
        <v>3</v>
      </c>
      <c r="GD234">
        <v>0</v>
      </c>
      <c r="GF234">
        <v>-867358258</v>
      </c>
      <c r="GG234">
        <v>2</v>
      </c>
      <c r="GH234">
        <v>1</v>
      </c>
      <c r="GI234">
        <v>-2</v>
      </c>
      <c r="GJ234">
        <v>0</v>
      </c>
      <c r="GK234">
        <f>ROUND(R234*(S12)/100,2)</f>
        <v>0</v>
      </c>
      <c r="GL234">
        <f t="shared" si="208"/>
        <v>0</v>
      </c>
      <c r="GM234">
        <f>ROUND(O234+X234+Y234+GK234,2)+GX234</f>
        <v>5033.99</v>
      </c>
      <c r="GN234">
        <f>IF(OR(BI234=0,BI234=1),ROUND(O234+X234+Y234+GK234,2),0)</f>
        <v>0</v>
      </c>
      <c r="GO234">
        <f>IF(BI234=2,ROUND(O234+X234+Y234+GK234,2),0)</f>
        <v>0</v>
      </c>
      <c r="GP234">
        <f>IF(BI234=4,ROUND(O234+X234+Y234+GK234,2)+GX234,0)</f>
        <v>5033.99</v>
      </c>
      <c r="GR234">
        <v>0</v>
      </c>
      <c r="GS234">
        <v>3</v>
      </c>
      <c r="GT234">
        <v>0</v>
      </c>
      <c r="GU234" t="s">
        <v>3</v>
      </c>
      <c r="GV234">
        <f t="shared" si="209"/>
        <v>0</v>
      </c>
      <c r="GW234">
        <v>1</v>
      </c>
      <c r="GX234">
        <f t="shared" si="210"/>
        <v>0</v>
      </c>
      <c r="HA234">
        <v>0</v>
      </c>
      <c r="HB234">
        <v>0</v>
      </c>
      <c r="HC234">
        <f t="shared" si="211"/>
        <v>0</v>
      </c>
      <c r="IK234">
        <v>0</v>
      </c>
    </row>
    <row r="235" spans="1:255" x14ac:dyDescent="0.2">
      <c r="A235" s="2">
        <v>17</v>
      </c>
      <c r="B235" s="2">
        <v>1</v>
      </c>
      <c r="C235" s="2">
        <f>ROW(SmtRes!A163)</f>
        <v>163</v>
      </c>
      <c r="D235" s="2">
        <f>ROW(EtalonRes!A155)</f>
        <v>155</v>
      </c>
      <c r="E235" s="2" t="s">
        <v>173</v>
      </c>
      <c r="F235" s="2" t="s">
        <v>30</v>
      </c>
      <c r="G235" s="2" t="s">
        <v>31</v>
      </c>
      <c r="H235" s="2" t="s">
        <v>20</v>
      </c>
      <c r="I235" s="2">
        <f>ROUND(35*0.2/100,9)</f>
        <v>7.0000000000000007E-2</v>
      </c>
      <c r="J235" s="2">
        <v>0</v>
      </c>
      <c r="K235" s="2"/>
      <c r="L235" s="2"/>
      <c r="M235" s="2"/>
      <c r="N235" s="2"/>
      <c r="O235" s="2">
        <f t="shared" si="178"/>
        <v>745.42</v>
      </c>
      <c r="P235" s="2">
        <f t="shared" si="179"/>
        <v>0</v>
      </c>
      <c r="Q235" s="2">
        <f t="shared" si="180"/>
        <v>0</v>
      </c>
      <c r="R235" s="2">
        <f t="shared" si="181"/>
        <v>0</v>
      </c>
      <c r="S235" s="2">
        <f t="shared" si="182"/>
        <v>745.42</v>
      </c>
      <c r="T235" s="2">
        <f t="shared" si="183"/>
        <v>0</v>
      </c>
      <c r="U235" s="2">
        <f t="shared" si="184"/>
        <v>5.8100000000000005</v>
      </c>
      <c r="V235" s="2">
        <f t="shared" si="185"/>
        <v>0</v>
      </c>
      <c r="W235" s="2">
        <f t="shared" si="186"/>
        <v>0</v>
      </c>
      <c r="X235" s="2">
        <f t="shared" si="187"/>
        <v>521.79</v>
      </c>
      <c r="Y235" s="2">
        <f t="shared" si="188"/>
        <v>74.540000000000006</v>
      </c>
      <c r="Z235" s="2"/>
      <c r="AA235" s="2">
        <v>37920512</v>
      </c>
      <c r="AB235" s="2">
        <f t="shared" si="189"/>
        <v>10648.9</v>
      </c>
      <c r="AC235" s="2">
        <f t="shared" si="190"/>
        <v>0</v>
      </c>
      <c r="AD235" s="2">
        <f t="shared" si="191"/>
        <v>0</v>
      </c>
      <c r="AE235" s="2">
        <f t="shared" si="192"/>
        <v>0</v>
      </c>
      <c r="AF235" s="2">
        <f t="shared" si="192"/>
        <v>10648.9</v>
      </c>
      <c r="AG235" s="2">
        <f t="shared" si="193"/>
        <v>0</v>
      </c>
      <c r="AH235" s="2">
        <f t="shared" si="194"/>
        <v>83</v>
      </c>
      <c r="AI235" s="2">
        <f t="shared" si="194"/>
        <v>0</v>
      </c>
      <c r="AJ235" s="2">
        <f t="shared" si="195"/>
        <v>0</v>
      </c>
      <c r="AK235" s="2">
        <v>10648.9</v>
      </c>
      <c r="AL235" s="2">
        <v>0</v>
      </c>
      <c r="AM235" s="2">
        <v>0</v>
      </c>
      <c r="AN235" s="2">
        <v>0</v>
      </c>
      <c r="AO235" s="2">
        <v>10648.9</v>
      </c>
      <c r="AP235" s="2">
        <v>0</v>
      </c>
      <c r="AQ235" s="2">
        <v>83</v>
      </c>
      <c r="AR235" s="2">
        <v>0</v>
      </c>
      <c r="AS235" s="2">
        <v>0</v>
      </c>
      <c r="AT235" s="2">
        <v>70</v>
      </c>
      <c r="AU235" s="2">
        <v>10</v>
      </c>
      <c r="AV235" s="2">
        <v>1</v>
      </c>
      <c r="AW235" s="2">
        <v>1</v>
      </c>
      <c r="AX235" s="2"/>
      <c r="AY235" s="2"/>
      <c r="AZ235" s="2">
        <v>1</v>
      </c>
      <c r="BA235" s="2">
        <v>1</v>
      </c>
      <c r="BB235" s="2">
        <v>1</v>
      </c>
      <c r="BC235" s="2">
        <v>1</v>
      </c>
      <c r="BD235" s="2" t="s">
        <v>3</v>
      </c>
      <c r="BE235" s="2" t="s">
        <v>3</v>
      </c>
      <c r="BF235" s="2" t="s">
        <v>3</v>
      </c>
      <c r="BG235" s="2" t="s">
        <v>3</v>
      </c>
      <c r="BH235" s="2">
        <v>0</v>
      </c>
      <c r="BI235" s="2">
        <v>4</v>
      </c>
      <c r="BJ235" s="2" t="s">
        <v>32</v>
      </c>
      <c r="BK235" s="2"/>
      <c r="BL235" s="2"/>
      <c r="BM235" s="2">
        <v>0</v>
      </c>
      <c r="BN235" s="2">
        <v>0</v>
      </c>
      <c r="BO235" s="2" t="s">
        <v>3</v>
      </c>
      <c r="BP235" s="2">
        <v>0</v>
      </c>
      <c r="BQ235" s="2">
        <v>1</v>
      </c>
      <c r="BR235" s="2">
        <v>0</v>
      </c>
      <c r="BS235" s="2">
        <v>1</v>
      </c>
      <c r="BT235" s="2">
        <v>1</v>
      </c>
      <c r="BU235" s="2">
        <v>1</v>
      </c>
      <c r="BV235" s="2">
        <v>1</v>
      </c>
      <c r="BW235" s="2">
        <v>1</v>
      </c>
      <c r="BX235" s="2">
        <v>1</v>
      </c>
      <c r="BY235" s="2" t="s">
        <v>3</v>
      </c>
      <c r="BZ235" s="2">
        <v>70</v>
      </c>
      <c r="CA235" s="2">
        <v>10</v>
      </c>
      <c r="CB235" s="2"/>
      <c r="CC235" s="2"/>
      <c r="CD235" s="2"/>
      <c r="CE235" s="2">
        <v>0</v>
      </c>
      <c r="CF235" s="2">
        <v>0</v>
      </c>
      <c r="CG235" s="2">
        <v>0</v>
      </c>
      <c r="CH235" s="2"/>
      <c r="CI235" s="2"/>
      <c r="CJ235" s="2"/>
      <c r="CK235" s="2"/>
      <c r="CL235" s="2"/>
      <c r="CM235" s="2">
        <v>0</v>
      </c>
      <c r="CN235" s="2" t="s">
        <v>3</v>
      </c>
      <c r="CO235" s="2">
        <v>0</v>
      </c>
      <c r="CP235" s="2">
        <f t="shared" si="196"/>
        <v>745.42</v>
      </c>
      <c r="CQ235" s="2">
        <f t="shared" si="197"/>
        <v>0</v>
      </c>
      <c r="CR235" s="2">
        <f t="shared" si="198"/>
        <v>0</v>
      </c>
      <c r="CS235" s="2">
        <f t="shared" si="199"/>
        <v>0</v>
      </c>
      <c r="CT235" s="2">
        <f t="shared" si="200"/>
        <v>10648.9</v>
      </c>
      <c r="CU235" s="2">
        <f t="shared" si="201"/>
        <v>0</v>
      </c>
      <c r="CV235" s="2">
        <f t="shared" si="202"/>
        <v>83</v>
      </c>
      <c r="CW235" s="2">
        <f t="shared" si="203"/>
        <v>0</v>
      </c>
      <c r="CX235" s="2">
        <f t="shared" si="204"/>
        <v>0</v>
      </c>
      <c r="CY235" s="2">
        <f t="shared" si="205"/>
        <v>521.79399999999998</v>
      </c>
      <c r="CZ235" s="2">
        <f t="shared" si="206"/>
        <v>74.542000000000002</v>
      </c>
      <c r="DA235" s="2"/>
      <c r="DB235" s="2"/>
      <c r="DC235" s="2" t="s">
        <v>3</v>
      </c>
      <c r="DD235" s="2" t="s">
        <v>3</v>
      </c>
      <c r="DE235" s="2" t="s">
        <v>3</v>
      </c>
      <c r="DF235" s="2" t="s">
        <v>3</v>
      </c>
      <c r="DG235" s="2" t="s">
        <v>3</v>
      </c>
      <c r="DH235" s="2" t="s">
        <v>3</v>
      </c>
      <c r="DI235" s="2" t="s">
        <v>3</v>
      </c>
      <c r="DJ235" s="2" t="s">
        <v>3</v>
      </c>
      <c r="DK235" s="2" t="s">
        <v>3</v>
      </c>
      <c r="DL235" s="2" t="s">
        <v>3</v>
      </c>
      <c r="DM235" s="2" t="s">
        <v>3</v>
      </c>
      <c r="DN235" s="2">
        <v>0</v>
      </c>
      <c r="DO235" s="2">
        <v>0</v>
      </c>
      <c r="DP235" s="2">
        <v>1</v>
      </c>
      <c r="DQ235" s="2">
        <v>1</v>
      </c>
      <c r="DR235" s="2"/>
      <c r="DS235" s="2"/>
      <c r="DT235" s="2"/>
      <c r="DU235" s="2">
        <v>1007</v>
      </c>
      <c r="DV235" s="2" t="s">
        <v>20</v>
      </c>
      <c r="DW235" s="2" t="s">
        <v>20</v>
      </c>
      <c r="DX235" s="2">
        <v>100</v>
      </c>
      <c r="DY235" s="2"/>
      <c r="DZ235" s="2"/>
      <c r="EA235" s="2"/>
      <c r="EB235" s="2"/>
      <c r="EC235" s="2"/>
      <c r="ED235" s="2"/>
      <c r="EE235" s="2">
        <v>37523834</v>
      </c>
      <c r="EF235" s="2">
        <v>1</v>
      </c>
      <c r="EG235" s="2" t="s">
        <v>22</v>
      </c>
      <c r="EH235" s="2">
        <v>0</v>
      </c>
      <c r="EI235" s="2" t="s">
        <v>3</v>
      </c>
      <c r="EJ235" s="2">
        <v>4</v>
      </c>
      <c r="EK235" s="2">
        <v>0</v>
      </c>
      <c r="EL235" s="2" t="s">
        <v>23</v>
      </c>
      <c r="EM235" s="2" t="s">
        <v>24</v>
      </c>
      <c r="EN235" s="2"/>
      <c r="EO235" s="2" t="s">
        <v>3</v>
      </c>
      <c r="EP235" s="2"/>
      <c r="EQ235" s="2">
        <v>0</v>
      </c>
      <c r="ER235" s="2">
        <v>10648.9</v>
      </c>
      <c r="ES235" s="2">
        <v>0</v>
      </c>
      <c r="ET235" s="2">
        <v>0</v>
      </c>
      <c r="EU235" s="2">
        <v>0</v>
      </c>
      <c r="EV235" s="2">
        <v>10648.9</v>
      </c>
      <c r="EW235" s="2">
        <v>83</v>
      </c>
      <c r="EX235" s="2">
        <v>0</v>
      </c>
      <c r="EY235" s="2">
        <v>0</v>
      </c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>
        <v>0</v>
      </c>
      <c r="FR235" s="2">
        <f t="shared" si="207"/>
        <v>0</v>
      </c>
      <c r="FS235" s="2">
        <v>0</v>
      </c>
      <c r="FT235" s="2"/>
      <c r="FU235" s="2"/>
      <c r="FV235" s="2"/>
      <c r="FW235" s="2"/>
      <c r="FX235" s="2">
        <v>70</v>
      </c>
      <c r="FY235" s="2">
        <v>10</v>
      </c>
      <c r="FZ235" s="2"/>
      <c r="GA235" s="2" t="s">
        <v>3</v>
      </c>
      <c r="GB235" s="2"/>
      <c r="GC235" s="2"/>
      <c r="GD235" s="2">
        <v>0</v>
      </c>
      <c r="GE235" s="2"/>
      <c r="GF235" s="2">
        <v>182236028</v>
      </c>
      <c r="GG235" s="2">
        <v>2</v>
      </c>
      <c r="GH235" s="2">
        <v>1</v>
      </c>
      <c r="GI235" s="2">
        <v>-2</v>
      </c>
      <c r="GJ235" s="2">
        <v>0</v>
      </c>
      <c r="GK235" s="2">
        <f>ROUND(R235*(R12)/100,2)</f>
        <v>0</v>
      </c>
      <c r="GL235" s="2">
        <f t="shared" si="208"/>
        <v>0</v>
      </c>
      <c r="GM235" s="2">
        <f>ROUND(O235+X235+Y235+GK235,2)+GX235</f>
        <v>1341.75</v>
      </c>
      <c r="GN235" s="2">
        <f>IF(OR(BI235=0,BI235=1),ROUND(O235+X235+Y235+GK235,2),0)</f>
        <v>0</v>
      </c>
      <c r="GO235" s="2">
        <f>IF(BI235=2,ROUND(O235+X235+Y235+GK235,2),0)</f>
        <v>0</v>
      </c>
      <c r="GP235" s="2">
        <f>IF(BI235=4,ROUND(O235+X235+Y235+GK235,2)+GX235,0)</f>
        <v>1341.75</v>
      </c>
      <c r="GQ235" s="2"/>
      <c r="GR235" s="2">
        <v>0</v>
      </c>
      <c r="GS235" s="2">
        <v>3</v>
      </c>
      <c r="GT235" s="2">
        <v>0</v>
      </c>
      <c r="GU235" s="2" t="s">
        <v>3</v>
      </c>
      <c r="GV235" s="2">
        <f t="shared" si="209"/>
        <v>0</v>
      </c>
      <c r="GW235" s="2">
        <v>1</v>
      </c>
      <c r="GX235" s="2">
        <f t="shared" si="210"/>
        <v>0</v>
      </c>
      <c r="GY235" s="2"/>
      <c r="GZ235" s="2"/>
      <c r="HA235" s="2">
        <v>0</v>
      </c>
      <c r="HB235" s="2">
        <v>0</v>
      </c>
      <c r="HC235" s="2">
        <f t="shared" si="211"/>
        <v>0</v>
      </c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>
        <v>0</v>
      </c>
      <c r="IL235" s="2"/>
      <c r="IM235" s="2"/>
      <c r="IN235" s="2"/>
      <c r="IO235" s="2"/>
      <c r="IP235" s="2"/>
      <c r="IQ235" s="2"/>
      <c r="IR235" s="2"/>
      <c r="IS235" s="2"/>
      <c r="IT235" s="2"/>
      <c r="IU235" s="2"/>
    </row>
    <row r="236" spans="1:255" x14ac:dyDescent="0.2">
      <c r="A236">
        <v>17</v>
      </c>
      <c r="B236">
        <v>1</v>
      </c>
      <c r="C236">
        <f>ROW(SmtRes!A164)</f>
        <v>164</v>
      </c>
      <c r="D236">
        <f>ROW(EtalonRes!A156)</f>
        <v>156</v>
      </c>
      <c r="E236" t="s">
        <v>173</v>
      </c>
      <c r="F236" t="s">
        <v>30</v>
      </c>
      <c r="G236" t="s">
        <v>31</v>
      </c>
      <c r="H236" t="s">
        <v>20</v>
      </c>
      <c r="I236">
        <f>ROUND(35*0.2/100,9)</f>
        <v>7.0000000000000007E-2</v>
      </c>
      <c r="J236">
        <v>0</v>
      </c>
      <c r="O236">
        <f t="shared" si="178"/>
        <v>745.42</v>
      </c>
      <c r="P236">
        <f t="shared" si="179"/>
        <v>0</v>
      </c>
      <c r="Q236">
        <f t="shared" si="180"/>
        <v>0</v>
      </c>
      <c r="R236">
        <f t="shared" si="181"/>
        <v>0</v>
      </c>
      <c r="S236">
        <f t="shared" si="182"/>
        <v>745.42</v>
      </c>
      <c r="T236">
        <f t="shared" si="183"/>
        <v>0</v>
      </c>
      <c r="U236">
        <f t="shared" si="184"/>
        <v>5.8100000000000005</v>
      </c>
      <c r="V236">
        <f t="shared" si="185"/>
        <v>0</v>
      </c>
      <c r="W236">
        <f t="shared" si="186"/>
        <v>0</v>
      </c>
      <c r="X236">
        <f t="shared" si="187"/>
        <v>521.79</v>
      </c>
      <c r="Y236">
        <f t="shared" si="188"/>
        <v>74.540000000000006</v>
      </c>
      <c r="AA236">
        <v>37920513</v>
      </c>
      <c r="AB236">
        <f t="shared" si="189"/>
        <v>10648.9</v>
      </c>
      <c r="AC236">
        <f t="shared" si="190"/>
        <v>0</v>
      </c>
      <c r="AD236">
        <f t="shared" si="191"/>
        <v>0</v>
      </c>
      <c r="AE236">
        <f t="shared" si="192"/>
        <v>0</v>
      </c>
      <c r="AF236">
        <f t="shared" si="192"/>
        <v>10648.9</v>
      </c>
      <c r="AG236">
        <f t="shared" si="193"/>
        <v>0</v>
      </c>
      <c r="AH236">
        <f t="shared" si="194"/>
        <v>83</v>
      </c>
      <c r="AI236">
        <f t="shared" si="194"/>
        <v>0</v>
      </c>
      <c r="AJ236">
        <f t="shared" si="195"/>
        <v>0</v>
      </c>
      <c r="AK236">
        <v>10648.9</v>
      </c>
      <c r="AL236">
        <v>0</v>
      </c>
      <c r="AM236">
        <v>0</v>
      </c>
      <c r="AN236">
        <v>0</v>
      </c>
      <c r="AO236">
        <v>10648.9</v>
      </c>
      <c r="AP236">
        <v>0</v>
      </c>
      <c r="AQ236">
        <v>83</v>
      </c>
      <c r="AR236">
        <v>0</v>
      </c>
      <c r="AS236">
        <v>0</v>
      </c>
      <c r="AT236">
        <v>70</v>
      </c>
      <c r="AU236">
        <v>10</v>
      </c>
      <c r="AV236">
        <v>1</v>
      </c>
      <c r="AW236">
        <v>1</v>
      </c>
      <c r="AZ236">
        <v>1</v>
      </c>
      <c r="BA236">
        <v>1</v>
      </c>
      <c r="BB236">
        <v>1</v>
      </c>
      <c r="BC236">
        <v>1</v>
      </c>
      <c r="BD236" t="s">
        <v>3</v>
      </c>
      <c r="BE236" t="s">
        <v>3</v>
      </c>
      <c r="BF236" t="s">
        <v>3</v>
      </c>
      <c r="BG236" t="s">
        <v>3</v>
      </c>
      <c r="BH236">
        <v>0</v>
      </c>
      <c r="BI236">
        <v>4</v>
      </c>
      <c r="BJ236" t="s">
        <v>32</v>
      </c>
      <c r="BM236">
        <v>0</v>
      </c>
      <c r="BN236">
        <v>0</v>
      </c>
      <c r="BO236" t="s">
        <v>3</v>
      </c>
      <c r="BP236">
        <v>0</v>
      </c>
      <c r="BQ236">
        <v>1</v>
      </c>
      <c r="BR236">
        <v>0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 t="s">
        <v>3</v>
      </c>
      <c r="BZ236">
        <v>70</v>
      </c>
      <c r="CA236">
        <v>10</v>
      </c>
      <c r="CE236">
        <v>0</v>
      </c>
      <c r="CF236">
        <v>0</v>
      </c>
      <c r="CG236">
        <v>0</v>
      </c>
      <c r="CM236">
        <v>0</v>
      </c>
      <c r="CN236" t="s">
        <v>3</v>
      </c>
      <c r="CO236">
        <v>0</v>
      </c>
      <c r="CP236">
        <f t="shared" si="196"/>
        <v>745.42</v>
      </c>
      <c r="CQ236">
        <f t="shared" si="197"/>
        <v>0</v>
      </c>
      <c r="CR236">
        <f t="shared" si="198"/>
        <v>0</v>
      </c>
      <c r="CS236">
        <f t="shared" si="199"/>
        <v>0</v>
      </c>
      <c r="CT236">
        <f t="shared" si="200"/>
        <v>10648.9</v>
      </c>
      <c r="CU236">
        <f t="shared" si="201"/>
        <v>0</v>
      </c>
      <c r="CV236">
        <f t="shared" si="202"/>
        <v>83</v>
      </c>
      <c r="CW236">
        <f t="shared" si="203"/>
        <v>0</v>
      </c>
      <c r="CX236">
        <f t="shared" si="204"/>
        <v>0</v>
      </c>
      <c r="CY236">
        <f t="shared" si="205"/>
        <v>521.79399999999998</v>
      </c>
      <c r="CZ236">
        <f t="shared" si="206"/>
        <v>74.542000000000002</v>
      </c>
      <c r="DC236" t="s">
        <v>3</v>
      </c>
      <c r="DD236" t="s">
        <v>3</v>
      </c>
      <c r="DE236" t="s">
        <v>3</v>
      </c>
      <c r="DF236" t="s">
        <v>3</v>
      </c>
      <c r="DG236" t="s">
        <v>3</v>
      </c>
      <c r="DH236" t="s">
        <v>3</v>
      </c>
      <c r="DI236" t="s">
        <v>3</v>
      </c>
      <c r="DJ236" t="s">
        <v>3</v>
      </c>
      <c r="DK236" t="s">
        <v>3</v>
      </c>
      <c r="DL236" t="s">
        <v>3</v>
      </c>
      <c r="DM236" t="s">
        <v>3</v>
      </c>
      <c r="DN236">
        <v>0</v>
      </c>
      <c r="DO236">
        <v>0</v>
      </c>
      <c r="DP236">
        <v>1</v>
      </c>
      <c r="DQ236">
        <v>1</v>
      </c>
      <c r="DU236">
        <v>1007</v>
      </c>
      <c r="DV236" t="s">
        <v>20</v>
      </c>
      <c r="DW236" t="s">
        <v>20</v>
      </c>
      <c r="DX236">
        <v>100</v>
      </c>
      <c r="EE236">
        <v>37523834</v>
      </c>
      <c r="EF236">
        <v>1</v>
      </c>
      <c r="EG236" t="s">
        <v>22</v>
      </c>
      <c r="EH236">
        <v>0</v>
      </c>
      <c r="EI236" t="s">
        <v>3</v>
      </c>
      <c r="EJ236">
        <v>4</v>
      </c>
      <c r="EK236">
        <v>0</v>
      </c>
      <c r="EL236" t="s">
        <v>23</v>
      </c>
      <c r="EM236" t="s">
        <v>24</v>
      </c>
      <c r="EO236" t="s">
        <v>3</v>
      </c>
      <c r="EQ236">
        <v>0</v>
      </c>
      <c r="ER236">
        <v>10648.9</v>
      </c>
      <c r="ES236">
        <v>0</v>
      </c>
      <c r="ET236">
        <v>0</v>
      </c>
      <c r="EU236">
        <v>0</v>
      </c>
      <c r="EV236">
        <v>10648.9</v>
      </c>
      <c r="EW236">
        <v>83</v>
      </c>
      <c r="EX236">
        <v>0</v>
      </c>
      <c r="EY236">
        <v>0</v>
      </c>
      <c r="FQ236">
        <v>0</v>
      </c>
      <c r="FR236">
        <f t="shared" si="207"/>
        <v>0</v>
      </c>
      <c r="FS236">
        <v>0</v>
      </c>
      <c r="FX236">
        <v>70</v>
      </c>
      <c r="FY236">
        <v>10</v>
      </c>
      <c r="GA236" t="s">
        <v>3</v>
      </c>
      <c r="GD236">
        <v>0</v>
      </c>
      <c r="GF236">
        <v>182236028</v>
      </c>
      <c r="GG236">
        <v>2</v>
      </c>
      <c r="GH236">
        <v>1</v>
      </c>
      <c r="GI236">
        <v>-2</v>
      </c>
      <c r="GJ236">
        <v>0</v>
      </c>
      <c r="GK236">
        <f>ROUND(R236*(S12)/100,2)</f>
        <v>0</v>
      </c>
      <c r="GL236">
        <f t="shared" si="208"/>
        <v>0</v>
      </c>
      <c r="GM236">
        <f>ROUND(O236+X236+Y236+GK236,2)+GX236</f>
        <v>1341.75</v>
      </c>
      <c r="GN236">
        <f>IF(OR(BI236=0,BI236=1),ROUND(O236+X236+Y236+GK236,2),0)</f>
        <v>0</v>
      </c>
      <c r="GO236">
        <f>IF(BI236=2,ROUND(O236+X236+Y236+GK236,2),0)</f>
        <v>0</v>
      </c>
      <c r="GP236">
        <f>IF(BI236=4,ROUND(O236+X236+Y236+GK236,2)+GX236,0)</f>
        <v>1341.75</v>
      </c>
      <c r="GR236">
        <v>0</v>
      </c>
      <c r="GS236">
        <v>3</v>
      </c>
      <c r="GT236">
        <v>0</v>
      </c>
      <c r="GU236" t="s">
        <v>3</v>
      </c>
      <c r="GV236">
        <f t="shared" si="209"/>
        <v>0</v>
      </c>
      <c r="GW236">
        <v>1</v>
      </c>
      <c r="GX236">
        <f t="shared" si="210"/>
        <v>0</v>
      </c>
      <c r="HA236">
        <v>0</v>
      </c>
      <c r="HB236">
        <v>0</v>
      </c>
      <c r="HC236">
        <f t="shared" si="211"/>
        <v>0</v>
      </c>
      <c r="IK236">
        <v>0</v>
      </c>
    </row>
    <row r="237" spans="1:255" x14ac:dyDescent="0.2">
      <c r="A237" s="2">
        <v>17</v>
      </c>
      <c r="B237" s="2">
        <v>1</v>
      </c>
      <c r="C237" s="2">
        <f>ROW(SmtRes!A165)</f>
        <v>165</v>
      </c>
      <c r="D237" s="2">
        <f>ROW(EtalonRes!A157)</f>
        <v>157</v>
      </c>
      <c r="E237" s="2" t="s">
        <v>174</v>
      </c>
      <c r="F237" s="2" t="s">
        <v>34</v>
      </c>
      <c r="G237" s="2" t="s">
        <v>35</v>
      </c>
      <c r="H237" s="2" t="s">
        <v>36</v>
      </c>
      <c r="I237" s="2">
        <f>ROUND(35*0.2,9)</f>
        <v>7</v>
      </c>
      <c r="J237" s="2">
        <v>0</v>
      </c>
      <c r="K237" s="2"/>
      <c r="L237" s="2"/>
      <c r="M237" s="2"/>
      <c r="N237" s="2"/>
      <c r="O237" s="2">
        <f t="shared" si="178"/>
        <v>361.69</v>
      </c>
      <c r="P237" s="2">
        <f t="shared" si="179"/>
        <v>0</v>
      </c>
      <c r="Q237" s="2">
        <f t="shared" si="180"/>
        <v>361.69</v>
      </c>
      <c r="R237" s="2">
        <f t="shared" si="181"/>
        <v>211.54</v>
      </c>
      <c r="S237" s="2">
        <f t="shared" si="182"/>
        <v>0</v>
      </c>
      <c r="T237" s="2">
        <f t="shared" si="183"/>
        <v>0</v>
      </c>
      <c r="U237" s="2">
        <f t="shared" si="184"/>
        <v>0</v>
      </c>
      <c r="V237" s="2">
        <f t="shared" si="185"/>
        <v>0</v>
      </c>
      <c r="W237" s="2">
        <f t="shared" si="186"/>
        <v>0</v>
      </c>
      <c r="X237" s="2">
        <f t="shared" si="187"/>
        <v>0</v>
      </c>
      <c r="Y237" s="2">
        <f t="shared" si="188"/>
        <v>0</v>
      </c>
      <c r="Z237" s="2"/>
      <c r="AA237" s="2">
        <v>37920512</v>
      </c>
      <c r="AB237" s="2">
        <f t="shared" si="189"/>
        <v>51.67</v>
      </c>
      <c r="AC237" s="2">
        <f t="shared" si="190"/>
        <v>0</v>
      </c>
      <c r="AD237" s="2">
        <f t="shared" si="191"/>
        <v>51.67</v>
      </c>
      <c r="AE237" s="2">
        <f t="shared" si="192"/>
        <v>30.22</v>
      </c>
      <c r="AF237" s="2">
        <f t="shared" si="192"/>
        <v>0</v>
      </c>
      <c r="AG237" s="2">
        <f t="shared" si="193"/>
        <v>0</v>
      </c>
      <c r="AH237" s="2">
        <f t="shared" si="194"/>
        <v>0</v>
      </c>
      <c r="AI237" s="2">
        <f t="shared" si="194"/>
        <v>0</v>
      </c>
      <c r="AJ237" s="2">
        <f t="shared" si="195"/>
        <v>0</v>
      </c>
      <c r="AK237" s="2">
        <v>51.67</v>
      </c>
      <c r="AL237" s="2">
        <v>0</v>
      </c>
      <c r="AM237" s="2">
        <v>51.67</v>
      </c>
      <c r="AN237" s="2">
        <v>30.22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1</v>
      </c>
      <c r="AW237" s="2">
        <v>1</v>
      </c>
      <c r="AX237" s="2"/>
      <c r="AY237" s="2"/>
      <c r="AZ237" s="2">
        <v>1</v>
      </c>
      <c r="BA237" s="2">
        <v>1</v>
      </c>
      <c r="BB237" s="2">
        <v>1</v>
      </c>
      <c r="BC237" s="2">
        <v>1</v>
      </c>
      <c r="BD237" s="2" t="s">
        <v>3</v>
      </c>
      <c r="BE237" s="2" t="s">
        <v>3</v>
      </c>
      <c r="BF237" s="2" t="s">
        <v>3</v>
      </c>
      <c r="BG237" s="2" t="s">
        <v>3</v>
      </c>
      <c r="BH237" s="2">
        <v>0</v>
      </c>
      <c r="BI237" s="2">
        <v>4</v>
      </c>
      <c r="BJ237" s="2" t="s">
        <v>37</v>
      </c>
      <c r="BK237" s="2"/>
      <c r="BL237" s="2"/>
      <c r="BM237" s="2">
        <v>1</v>
      </c>
      <c r="BN237" s="2">
        <v>0</v>
      </c>
      <c r="BO237" s="2" t="s">
        <v>3</v>
      </c>
      <c r="BP237" s="2">
        <v>0</v>
      </c>
      <c r="BQ237" s="2">
        <v>1</v>
      </c>
      <c r="BR237" s="2">
        <v>0</v>
      </c>
      <c r="BS237" s="2">
        <v>1</v>
      </c>
      <c r="BT237" s="2">
        <v>1</v>
      </c>
      <c r="BU237" s="2">
        <v>1</v>
      </c>
      <c r="BV237" s="2">
        <v>1</v>
      </c>
      <c r="BW237" s="2">
        <v>1</v>
      </c>
      <c r="BX237" s="2">
        <v>1</v>
      </c>
      <c r="BY237" s="2" t="s">
        <v>3</v>
      </c>
      <c r="BZ237" s="2">
        <v>0</v>
      </c>
      <c r="CA237" s="2">
        <v>0</v>
      </c>
      <c r="CB237" s="2"/>
      <c r="CC237" s="2"/>
      <c r="CD237" s="2"/>
      <c r="CE237" s="2">
        <v>0</v>
      </c>
      <c r="CF237" s="2">
        <v>0</v>
      </c>
      <c r="CG237" s="2">
        <v>0</v>
      </c>
      <c r="CH237" s="2"/>
      <c r="CI237" s="2"/>
      <c r="CJ237" s="2"/>
      <c r="CK237" s="2"/>
      <c r="CL237" s="2"/>
      <c r="CM237" s="2">
        <v>0</v>
      </c>
      <c r="CN237" s="2" t="s">
        <v>3</v>
      </c>
      <c r="CO237" s="2">
        <v>0</v>
      </c>
      <c r="CP237" s="2">
        <f t="shared" si="196"/>
        <v>361.69</v>
      </c>
      <c r="CQ237" s="2">
        <f t="shared" si="197"/>
        <v>0</v>
      </c>
      <c r="CR237" s="2">
        <f t="shared" si="198"/>
        <v>51.67</v>
      </c>
      <c r="CS237" s="2">
        <f t="shared" si="199"/>
        <v>30.22</v>
      </c>
      <c r="CT237" s="2">
        <f t="shared" si="200"/>
        <v>0</v>
      </c>
      <c r="CU237" s="2">
        <f t="shared" si="201"/>
        <v>0</v>
      </c>
      <c r="CV237" s="2">
        <f t="shared" si="202"/>
        <v>0</v>
      </c>
      <c r="CW237" s="2">
        <f t="shared" si="203"/>
        <v>0</v>
      </c>
      <c r="CX237" s="2">
        <f t="shared" si="204"/>
        <v>0</v>
      </c>
      <c r="CY237" s="2">
        <f t="shared" si="205"/>
        <v>0</v>
      </c>
      <c r="CZ237" s="2">
        <f t="shared" si="206"/>
        <v>0</v>
      </c>
      <c r="DA237" s="2"/>
      <c r="DB237" s="2"/>
      <c r="DC237" s="2" t="s">
        <v>3</v>
      </c>
      <c r="DD237" s="2" t="s">
        <v>3</v>
      </c>
      <c r="DE237" s="2" t="s">
        <v>3</v>
      </c>
      <c r="DF237" s="2" t="s">
        <v>3</v>
      </c>
      <c r="DG237" s="2" t="s">
        <v>3</v>
      </c>
      <c r="DH237" s="2" t="s">
        <v>3</v>
      </c>
      <c r="DI237" s="2" t="s">
        <v>3</v>
      </c>
      <c r="DJ237" s="2" t="s">
        <v>3</v>
      </c>
      <c r="DK237" s="2" t="s">
        <v>3</v>
      </c>
      <c r="DL237" s="2" t="s">
        <v>3</v>
      </c>
      <c r="DM237" s="2" t="s">
        <v>3</v>
      </c>
      <c r="DN237" s="2">
        <v>0</v>
      </c>
      <c r="DO237" s="2">
        <v>0</v>
      </c>
      <c r="DP237" s="2">
        <v>1</v>
      </c>
      <c r="DQ237" s="2">
        <v>1</v>
      </c>
      <c r="DR237" s="2"/>
      <c r="DS237" s="2"/>
      <c r="DT237" s="2"/>
      <c r="DU237" s="2">
        <v>1007</v>
      </c>
      <c r="DV237" s="2" t="s">
        <v>36</v>
      </c>
      <c r="DW237" s="2" t="s">
        <v>36</v>
      </c>
      <c r="DX237" s="2">
        <v>1</v>
      </c>
      <c r="DY237" s="2"/>
      <c r="DZ237" s="2"/>
      <c r="EA237" s="2"/>
      <c r="EB237" s="2"/>
      <c r="EC237" s="2"/>
      <c r="ED237" s="2"/>
      <c r="EE237" s="2">
        <v>37523836</v>
      </c>
      <c r="EF237" s="2">
        <v>1</v>
      </c>
      <c r="EG237" s="2" t="s">
        <v>22</v>
      </c>
      <c r="EH237" s="2">
        <v>0</v>
      </c>
      <c r="EI237" s="2" t="s">
        <v>3</v>
      </c>
      <c r="EJ237" s="2">
        <v>4</v>
      </c>
      <c r="EK237" s="2">
        <v>1</v>
      </c>
      <c r="EL237" s="2" t="s">
        <v>38</v>
      </c>
      <c r="EM237" s="2" t="s">
        <v>24</v>
      </c>
      <c r="EN237" s="2"/>
      <c r="EO237" s="2" t="s">
        <v>3</v>
      </c>
      <c r="EP237" s="2"/>
      <c r="EQ237" s="2">
        <v>0</v>
      </c>
      <c r="ER237" s="2">
        <v>51.67</v>
      </c>
      <c r="ES237" s="2">
        <v>0</v>
      </c>
      <c r="ET237" s="2">
        <v>51.67</v>
      </c>
      <c r="EU237" s="2">
        <v>30.22</v>
      </c>
      <c r="EV237" s="2">
        <v>0</v>
      </c>
      <c r="EW237" s="2">
        <v>0</v>
      </c>
      <c r="EX237" s="2">
        <v>0</v>
      </c>
      <c r="EY237" s="2">
        <v>0</v>
      </c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>
        <v>0</v>
      </c>
      <c r="FR237" s="2">
        <f t="shared" si="207"/>
        <v>0</v>
      </c>
      <c r="FS237" s="2">
        <v>0</v>
      </c>
      <c r="FT237" s="2"/>
      <c r="FU237" s="2"/>
      <c r="FV237" s="2"/>
      <c r="FW237" s="2"/>
      <c r="FX237" s="2">
        <v>0</v>
      </c>
      <c r="FY237" s="2">
        <v>0</v>
      </c>
      <c r="FZ237" s="2"/>
      <c r="GA237" s="2" t="s">
        <v>3</v>
      </c>
      <c r="GB237" s="2"/>
      <c r="GC237" s="2"/>
      <c r="GD237" s="2">
        <v>1</v>
      </c>
      <c r="GE237" s="2"/>
      <c r="GF237" s="2">
        <v>-1405900482</v>
      </c>
      <c r="GG237" s="2">
        <v>2</v>
      </c>
      <c r="GH237" s="2">
        <v>1</v>
      </c>
      <c r="GI237" s="2">
        <v>-2</v>
      </c>
      <c r="GJ237" s="2">
        <v>0</v>
      </c>
      <c r="GK237" s="2">
        <v>0</v>
      </c>
      <c r="GL237" s="2">
        <f t="shared" si="208"/>
        <v>0</v>
      </c>
      <c r="GM237" s="2">
        <f>ROUND(O237+X237+Y237,2)+GX237</f>
        <v>361.69</v>
      </c>
      <c r="GN237" s="2">
        <f>IF(OR(BI237=0,BI237=1),ROUND(O237+X237+Y237,2),0)</f>
        <v>0</v>
      </c>
      <c r="GO237" s="2">
        <f>IF(BI237=2,ROUND(O237+X237+Y237,2),0)</f>
        <v>0</v>
      </c>
      <c r="GP237" s="2">
        <f>IF(BI237=4,ROUND(O237+X237+Y237,2)+GX237,0)</f>
        <v>361.69</v>
      </c>
      <c r="GQ237" s="2"/>
      <c r="GR237" s="2">
        <v>0</v>
      </c>
      <c r="GS237" s="2">
        <v>3</v>
      </c>
      <c r="GT237" s="2">
        <v>0</v>
      </c>
      <c r="GU237" s="2" t="s">
        <v>3</v>
      </c>
      <c r="GV237" s="2">
        <f t="shared" si="209"/>
        <v>0</v>
      </c>
      <c r="GW237" s="2">
        <v>1</v>
      </c>
      <c r="GX237" s="2">
        <f t="shared" si="210"/>
        <v>0</v>
      </c>
      <c r="GY237" s="2"/>
      <c r="GZ237" s="2"/>
      <c r="HA237" s="2">
        <v>0</v>
      </c>
      <c r="HB237" s="2">
        <v>0</v>
      </c>
      <c r="HC237" s="2">
        <f t="shared" si="211"/>
        <v>0</v>
      </c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>
        <v>0</v>
      </c>
      <c r="IL237" s="2"/>
      <c r="IM237" s="2"/>
      <c r="IN237" s="2"/>
      <c r="IO237" s="2"/>
      <c r="IP237" s="2"/>
      <c r="IQ237" s="2"/>
      <c r="IR237" s="2"/>
      <c r="IS237" s="2"/>
      <c r="IT237" s="2"/>
      <c r="IU237" s="2"/>
    </row>
    <row r="238" spans="1:255" x14ac:dyDescent="0.2">
      <c r="A238">
        <v>17</v>
      </c>
      <c r="B238">
        <v>1</v>
      </c>
      <c r="C238">
        <f>ROW(SmtRes!A166)</f>
        <v>166</v>
      </c>
      <c r="D238">
        <f>ROW(EtalonRes!A158)</f>
        <v>158</v>
      </c>
      <c r="E238" t="s">
        <v>174</v>
      </c>
      <c r="F238" t="s">
        <v>34</v>
      </c>
      <c r="G238" t="s">
        <v>35</v>
      </c>
      <c r="H238" t="s">
        <v>36</v>
      </c>
      <c r="I238">
        <f>ROUND(35*0.2,9)</f>
        <v>7</v>
      </c>
      <c r="J238">
        <v>0</v>
      </c>
      <c r="O238">
        <f t="shared" si="178"/>
        <v>361.69</v>
      </c>
      <c r="P238">
        <f t="shared" si="179"/>
        <v>0</v>
      </c>
      <c r="Q238">
        <f t="shared" si="180"/>
        <v>361.69</v>
      </c>
      <c r="R238">
        <f t="shared" si="181"/>
        <v>211.54</v>
      </c>
      <c r="S238">
        <f t="shared" si="182"/>
        <v>0</v>
      </c>
      <c r="T238">
        <f t="shared" si="183"/>
        <v>0</v>
      </c>
      <c r="U238">
        <f t="shared" si="184"/>
        <v>0</v>
      </c>
      <c r="V238">
        <f t="shared" si="185"/>
        <v>0</v>
      </c>
      <c r="W238">
        <f t="shared" si="186"/>
        <v>0</v>
      </c>
      <c r="X238">
        <f t="shared" si="187"/>
        <v>0</v>
      </c>
      <c r="Y238">
        <f t="shared" si="188"/>
        <v>0</v>
      </c>
      <c r="AA238">
        <v>37920513</v>
      </c>
      <c r="AB238">
        <f t="shared" si="189"/>
        <v>51.67</v>
      </c>
      <c r="AC238">
        <f t="shared" si="190"/>
        <v>0</v>
      </c>
      <c r="AD238">
        <f t="shared" si="191"/>
        <v>51.67</v>
      </c>
      <c r="AE238">
        <f t="shared" si="192"/>
        <v>30.22</v>
      </c>
      <c r="AF238">
        <f t="shared" si="192"/>
        <v>0</v>
      </c>
      <c r="AG238">
        <f t="shared" si="193"/>
        <v>0</v>
      </c>
      <c r="AH238">
        <f t="shared" si="194"/>
        <v>0</v>
      </c>
      <c r="AI238">
        <f t="shared" si="194"/>
        <v>0</v>
      </c>
      <c r="AJ238">
        <f t="shared" si="195"/>
        <v>0</v>
      </c>
      <c r="AK238">
        <v>51.67</v>
      </c>
      <c r="AL238">
        <v>0</v>
      </c>
      <c r="AM238">
        <v>51.67</v>
      </c>
      <c r="AN238">
        <v>30.22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1</v>
      </c>
      <c r="AZ238">
        <v>1</v>
      </c>
      <c r="BA238">
        <v>1</v>
      </c>
      <c r="BB238">
        <v>1</v>
      </c>
      <c r="BC238">
        <v>1</v>
      </c>
      <c r="BD238" t="s">
        <v>3</v>
      </c>
      <c r="BE238" t="s">
        <v>3</v>
      </c>
      <c r="BF238" t="s">
        <v>3</v>
      </c>
      <c r="BG238" t="s">
        <v>3</v>
      </c>
      <c r="BH238">
        <v>0</v>
      </c>
      <c r="BI238">
        <v>4</v>
      </c>
      <c r="BJ238" t="s">
        <v>37</v>
      </c>
      <c r="BM238">
        <v>1</v>
      </c>
      <c r="BN238">
        <v>0</v>
      </c>
      <c r="BO238" t="s">
        <v>3</v>
      </c>
      <c r="BP238">
        <v>0</v>
      </c>
      <c r="BQ238">
        <v>1</v>
      </c>
      <c r="BR238">
        <v>0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 t="s">
        <v>3</v>
      </c>
      <c r="BZ238">
        <v>0</v>
      </c>
      <c r="CA238">
        <v>0</v>
      </c>
      <c r="CE238">
        <v>0</v>
      </c>
      <c r="CF238">
        <v>0</v>
      </c>
      <c r="CG238">
        <v>0</v>
      </c>
      <c r="CM238">
        <v>0</v>
      </c>
      <c r="CN238" t="s">
        <v>3</v>
      </c>
      <c r="CO238">
        <v>0</v>
      </c>
      <c r="CP238">
        <f t="shared" si="196"/>
        <v>361.69</v>
      </c>
      <c r="CQ238">
        <f t="shared" si="197"/>
        <v>0</v>
      </c>
      <c r="CR238">
        <f t="shared" si="198"/>
        <v>51.67</v>
      </c>
      <c r="CS238">
        <f t="shared" si="199"/>
        <v>30.22</v>
      </c>
      <c r="CT238">
        <f t="shared" si="200"/>
        <v>0</v>
      </c>
      <c r="CU238">
        <f t="shared" si="201"/>
        <v>0</v>
      </c>
      <c r="CV238">
        <f t="shared" si="202"/>
        <v>0</v>
      </c>
      <c r="CW238">
        <f t="shared" si="203"/>
        <v>0</v>
      </c>
      <c r="CX238">
        <f t="shared" si="204"/>
        <v>0</v>
      </c>
      <c r="CY238">
        <f t="shared" si="205"/>
        <v>0</v>
      </c>
      <c r="CZ238">
        <f t="shared" si="206"/>
        <v>0</v>
      </c>
      <c r="DC238" t="s">
        <v>3</v>
      </c>
      <c r="DD238" t="s">
        <v>3</v>
      </c>
      <c r="DE238" t="s">
        <v>3</v>
      </c>
      <c r="DF238" t="s">
        <v>3</v>
      </c>
      <c r="DG238" t="s">
        <v>3</v>
      </c>
      <c r="DH238" t="s">
        <v>3</v>
      </c>
      <c r="DI238" t="s">
        <v>3</v>
      </c>
      <c r="DJ238" t="s">
        <v>3</v>
      </c>
      <c r="DK238" t="s">
        <v>3</v>
      </c>
      <c r="DL238" t="s">
        <v>3</v>
      </c>
      <c r="DM238" t="s">
        <v>3</v>
      </c>
      <c r="DN238">
        <v>0</v>
      </c>
      <c r="DO238">
        <v>0</v>
      </c>
      <c r="DP238">
        <v>1</v>
      </c>
      <c r="DQ238">
        <v>1</v>
      </c>
      <c r="DU238">
        <v>1007</v>
      </c>
      <c r="DV238" t="s">
        <v>36</v>
      </c>
      <c r="DW238" t="s">
        <v>36</v>
      </c>
      <c r="DX238">
        <v>1</v>
      </c>
      <c r="EE238">
        <v>37523836</v>
      </c>
      <c r="EF238">
        <v>1</v>
      </c>
      <c r="EG238" t="s">
        <v>22</v>
      </c>
      <c r="EH238">
        <v>0</v>
      </c>
      <c r="EI238" t="s">
        <v>3</v>
      </c>
      <c r="EJ238">
        <v>4</v>
      </c>
      <c r="EK238">
        <v>1</v>
      </c>
      <c r="EL238" t="s">
        <v>38</v>
      </c>
      <c r="EM238" t="s">
        <v>24</v>
      </c>
      <c r="EO238" t="s">
        <v>3</v>
      </c>
      <c r="EQ238">
        <v>0</v>
      </c>
      <c r="ER238">
        <v>51.67</v>
      </c>
      <c r="ES238">
        <v>0</v>
      </c>
      <c r="ET238">
        <v>51.67</v>
      </c>
      <c r="EU238">
        <v>30.22</v>
      </c>
      <c r="EV238">
        <v>0</v>
      </c>
      <c r="EW238">
        <v>0</v>
      </c>
      <c r="EX238">
        <v>0</v>
      </c>
      <c r="EY238">
        <v>0</v>
      </c>
      <c r="FQ238">
        <v>0</v>
      </c>
      <c r="FR238">
        <f t="shared" si="207"/>
        <v>0</v>
      </c>
      <c r="FS238">
        <v>0</v>
      </c>
      <c r="FX238">
        <v>0</v>
      </c>
      <c r="FY238">
        <v>0</v>
      </c>
      <c r="GA238" t="s">
        <v>3</v>
      </c>
      <c r="GD238">
        <v>1</v>
      </c>
      <c r="GF238">
        <v>-1405900482</v>
      </c>
      <c r="GG238">
        <v>2</v>
      </c>
      <c r="GH238">
        <v>1</v>
      </c>
      <c r="GI238">
        <v>-2</v>
      </c>
      <c r="GJ238">
        <v>0</v>
      </c>
      <c r="GK238">
        <v>0</v>
      </c>
      <c r="GL238">
        <f t="shared" si="208"/>
        <v>0</v>
      </c>
      <c r="GM238">
        <f>ROUND(O238+X238+Y238,2)+GX238</f>
        <v>361.69</v>
      </c>
      <c r="GN238">
        <f>IF(OR(BI238=0,BI238=1),ROUND(O238+X238+Y238,2),0)</f>
        <v>0</v>
      </c>
      <c r="GO238">
        <f>IF(BI238=2,ROUND(O238+X238+Y238,2),0)</f>
        <v>0</v>
      </c>
      <c r="GP238">
        <f>IF(BI238=4,ROUND(O238+X238+Y238,2)+GX238,0)</f>
        <v>361.69</v>
      </c>
      <c r="GR238">
        <v>0</v>
      </c>
      <c r="GS238">
        <v>3</v>
      </c>
      <c r="GT238">
        <v>0</v>
      </c>
      <c r="GU238" t="s">
        <v>3</v>
      </c>
      <c r="GV238">
        <f t="shared" si="209"/>
        <v>0</v>
      </c>
      <c r="GW238">
        <v>1</v>
      </c>
      <c r="GX238">
        <f t="shared" si="210"/>
        <v>0</v>
      </c>
      <c r="HA238">
        <v>0</v>
      </c>
      <c r="HB238">
        <v>0</v>
      </c>
      <c r="HC238">
        <f t="shared" si="211"/>
        <v>0</v>
      </c>
      <c r="IK238">
        <v>0</v>
      </c>
    </row>
    <row r="239" spans="1:255" x14ac:dyDescent="0.2">
      <c r="A239" s="2">
        <v>17</v>
      </c>
      <c r="B239" s="2">
        <v>1</v>
      </c>
      <c r="C239" s="2">
        <f>ROW(SmtRes!A167)</f>
        <v>167</v>
      </c>
      <c r="D239" s="2">
        <f>ROW(EtalonRes!A159)</f>
        <v>159</v>
      </c>
      <c r="E239" s="2" t="s">
        <v>175</v>
      </c>
      <c r="F239" s="2" t="s">
        <v>40</v>
      </c>
      <c r="G239" s="2" t="s">
        <v>41</v>
      </c>
      <c r="H239" s="2" t="s">
        <v>36</v>
      </c>
      <c r="I239" s="2">
        <v>7</v>
      </c>
      <c r="J239" s="2">
        <v>0</v>
      </c>
      <c r="K239" s="2"/>
      <c r="L239" s="2"/>
      <c r="M239" s="2"/>
      <c r="N239" s="2"/>
      <c r="O239" s="2">
        <f t="shared" si="178"/>
        <v>4667.6000000000004</v>
      </c>
      <c r="P239" s="2">
        <f t="shared" si="179"/>
        <v>0</v>
      </c>
      <c r="Q239" s="2">
        <f t="shared" si="180"/>
        <v>4667.6000000000004</v>
      </c>
      <c r="R239" s="2">
        <f t="shared" si="181"/>
        <v>2730</v>
      </c>
      <c r="S239" s="2">
        <f t="shared" si="182"/>
        <v>0</v>
      </c>
      <c r="T239" s="2">
        <f t="shared" si="183"/>
        <v>0</v>
      </c>
      <c r="U239" s="2">
        <f t="shared" si="184"/>
        <v>0</v>
      </c>
      <c r="V239" s="2">
        <f t="shared" si="185"/>
        <v>0</v>
      </c>
      <c r="W239" s="2">
        <f t="shared" si="186"/>
        <v>0</v>
      </c>
      <c r="X239" s="2">
        <f t="shared" si="187"/>
        <v>0</v>
      </c>
      <c r="Y239" s="2">
        <f t="shared" si="188"/>
        <v>0</v>
      </c>
      <c r="Z239" s="2"/>
      <c r="AA239" s="2">
        <v>37920512</v>
      </c>
      <c r="AB239" s="2">
        <f t="shared" si="189"/>
        <v>666.8</v>
      </c>
      <c r="AC239" s="2">
        <f>ROUND(((ES239*40)),6)</f>
        <v>0</v>
      </c>
      <c r="AD239" s="2">
        <f>ROUND(((((ET239*40))-((EU239*40)))+AE239),6)</f>
        <v>666.8</v>
      </c>
      <c r="AE239" s="2">
        <f>ROUND(((EU239*40)),6)</f>
        <v>390</v>
      </c>
      <c r="AF239" s="2">
        <f>ROUND(((EV239*40)),6)</f>
        <v>0</v>
      </c>
      <c r="AG239" s="2">
        <f t="shared" si="193"/>
        <v>0</v>
      </c>
      <c r="AH239" s="2">
        <f>((EW239*40))</f>
        <v>0</v>
      </c>
      <c r="AI239" s="2">
        <f>((EX239*40))</f>
        <v>0</v>
      </c>
      <c r="AJ239" s="2">
        <f t="shared" si="195"/>
        <v>0</v>
      </c>
      <c r="AK239" s="2">
        <v>16.670000000000002</v>
      </c>
      <c r="AL239" s="2">
        <v>0</v>
      </c>
      <c r="AM239" s="2">
        <v>16.670000000000002</v>
      </c>
      <c r="AN239" s="2">
        <v>9.75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1</v>
      </c>
      <c r="AW239" s="2">
        <v>1</v>
      </c>
      <c r="AX239" s="2"/>
      <c r="AY239" s="2"/>
      <c r="AZ239" s="2">
        <v>1</v>
      </c>
      <c r="BA239" s="2">
        <v>1</v>
      </c>
      <c r="BB239" s="2">
        <v>1</v>
      </c>
      <c r="BC239" s="2">
        <v>1</v>
      </c>
      <c r="BD239" s="2" t="s">
        <v>3</v>
      </c>
      <c r="BE239" s="2" t="s">
        <v>3</v>
      </c>
      <c r="BF239" s="2" t="s">
        <v>3</v>
      </c>
      <c r="BG239" s="2" t="s">
        <v>3</v>
      </c>
      <c r="BH239" s="2">
        <v>0</v>
      </c>
      <c r="BI239" s="2">
        <v>4</v>
      </c>
      <c r="BJ239" s="2" t="s">
        <v>42</v>
      </c>
      <c r="BK239" s="2"/>
      <c r="BL239" s="2"/>
      <c r="BM239" s="2">
        <v>1</v>
      </c>
      <c r="BN239" s="2">
        <v>0</v>
      </c>
      <c r="BO239" s="2" t="s">
        <v>3</v>
      </c>
      <c r="BP239" s="2">
        <v>0</v>
      </c>
      <c r="BQ239" s="2">
        <v>1</v>
      </c>
      <c r="BR239" s="2">
        <v>0</v>
      </c>
      <c r="BS239" s="2">
        <v>1</v>
      </c>
      <c r="BT239" s="2">
        <v>1</v>
      </c>
      <c r="BU239" s="2">
        <v>1</v>
      </c>
      <c r="BV239" s="2">
        <v>1</v>
      </c>
      <c r="BW239" s="2">
        <v>1</v>
      </c>
      <c r="BX239" s="2">
        <v>1</v>
      </c>
      <c r="BY239" s="2" t="s">
        <v>3</v>
      </c>
      <c r="BZ239" s="2">
        <v>0</v>
      </c>
      <c r="CA239" s="2">
        <v>0</v>
      </c>
      <c r="CB239" s="2"/>
      <c r="CC239" s="2"/>
      <c r="CD239" s="2"/>
      <c r="CE239" s="2">
        <v>0</v>
      </c>
      <c r="CF239" s="2">
        <v>0</v>
      </c>
      <c r="CG239" s="2">
        <v>0</v>
      </c>
      <c r="CH239" s="2"/>
      <c r="CI239" s="2"/>
      <c r="CJ239" s="2"/>
      <c r="CK239" s="2"/>
      <c r="CL239" s="2"/>
      <c r="CM239" s="2">
        <v>0</v>
      </c>
      <c r="CN239" s="2" t="s">
        <v>3</v>
      </c>
      <c r="CO239" s="2">
        <v>0</v>
      </c>
      <c r="CP239" s="2">
        <f t="shared" si="196"/>
        <v>4667.6000000000004</v>
      </c>
      <c r="CQ239" s="2">
        <f t="shared" si="197"/>
        <v>0</v>
      </c>
      <c r="CR239" s="2">
        <f>(((((ET239*40))*BB239-((EU239*40))*BS239)+AE239*BS239)*AV239)</f>
        <v>666.80000000000007</v>
      </c>
      <c r="CS239" s="2">
        <f t="shared" si="199"/>
        <v>390</v>
      </c>
      <c r="CT239" s="2">
        <f t="shared" si="200"/>
        <v>0</v>
      </c>
      <c r="CU239" s="2">
        <f t="shared" si="201"/>
        <v>0</v>
      </c>
      <c r="CV239" s="2">
        <f t="shared" si="202"/>
        <v>0</v>
      </c>
      <c r="CW239" s="2">
        <f t="shared" si="203"/>
        <v>0</v>
      </c>
      <c r="CX239" s="2">
        <f t="shared" si="204"/>
        <v>0</v>
      </c>
      <c r="CY239" s="2">
        <f t="shared" si="205"/>
        <v>0</v>
      </c>
      <c r="CZ239" s="2">
        <f t="shared" si="206"/>
        <v>0</v>
      </c>
      <c r="DA239" s="2"/>
      <c r="DB239" s="2"/>
      <c r="DC239" s="2" t="s">
        <v>3</v>
      </c>
      <c r="DD239" s="2" t="s">
        <v>43</v>
      </c>
      <c r="DE239" s="2" t="s">
        <v>43</v>
      </c>
      <c r="DF239" s="2" t="s">
        <v>43</v>
      </c>
      <c r="DG239" s="2" t="s">
        <v>43</v>
      </c>
      <c r="DH239" s="2" t="s">
        <v>3</v>
      </c>
      <c r="DI239" s="2" t="s">
        <v>43</v>
      </c>
      <c r="DJ239" s="2" t="s">
        <v>43</v>
      </c>
      <c r="DK239" s="2" t="s">
        <v>3</v>
      </c>
      <c r="DL239" s="2" t="s">
        <v>3</v>
      </c>
      <c r="DM239" s="2" t="s">
        <v>3</v>
      </c>
      <c r="DN239" s="2">
        <v>0</v>
      </c>
      <c r="DO239" s="2">
        <v>0</v>
      </c>
      <c r="DP239" s="2">
        <v>1</v>
      </c>
      <c r="DQ239" s="2">
        <v>1</v>
      </c>
      <c r="DR239" s="2"/>
      <c r="DS239" s="2"/>
      <c r="DT239" s="2"/>
      <c r="DU239" s="2">
        <v>1007</v>
      </c>
      <c r="DV239" s="2" t="s">
        <v>36</v>
      </c>
      <c r="DW239" s="2" t="s">
        <v>36</v>
      </c>
      <c r="DX239" s="2">
        <v>1</v>
      </c>
      <c r="DY239" s="2"/>
      <c r="DZ239" s="2"/>
      <c r="EA239" s="2"/>
      <c r="EB239" s="2"/>
      <c r="EC239" s="2"/>
      <c r="ED239" s="2"/>
      <c r="EE239" s="2">
        <v>37523836</v>
      </c>
      <c r="EF239" s="2">
        <v>1</v>
      </c>
      <c r="EG239" s="2" t="s">
        <v>22</v>
      </c>
      <c r="EH239" s="2">
        <v>0</v>
      </c>
      <c r="EI239" s="2" t="s">
        <v>3</v>
      </c>
      <c r="EJ239" s="2">
        <v>4</v>
      </c>
      <c r="EK239" s="2">
        <v>1</v>
      </c>
      <c r="EL239" s="2" t="s">
        <v>38</v>
      </c>
      <c r="EM239" s="2" t="s">
        <v>24</v>
      </c>
      <c r="EN239" s="2"/>
      <c r="EO239" s="2" t="s">
        <v>3</v>
      </c>
      <c r="EP239" s="2"/>
      <c r="EQ239" s="2">
        <v>0</v>
      </c>
      <c r="ER239" s="2">
        <v>16.670000000000002</v>
      </c>
      <c r="ES239" s="2">
        <v>0</v>
      </c>
      <c r="ET239" s="2">
        <v>16.670000000000002</v>
      </c>
      <c r="EU239" s="2">
        <v>9.75</v>
      </c>
      <c r="EV239" s="2">
        <v>0</v>
      </c>
      <c r="EW239" s="2">
        <v>0</v>
      </c>
      <c r="EX239" s="2">
        <v>0</v>
      </c>
      <c r="EY239" s="2">
        <v>0</v>
      </c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>
        <v>0</v>
      </c>
      <c r="FR239" s="2">
        <f t="shared" si="207"/>
        <v>0</v>
      </c>
      <c r="FS239" s="2">
        <v>0</v>
      </c>
      <c r="FT239" s="2"/>
      <c r="FU239" s="2"/>
      <c r="FV239" s="2"/>
      <c r="FW239" s="2"/>
      <c r="FX239" s="2">
        <v>0</v>
      </c>
      <c r="FY239" s="2">
        <v>0</v>
      </c>
      <c r="FZ239" s="2"/>
      <c r="GA239" s="2" t="s">
        <v>3</v>
      </c>
      <c r="GB239" s="2"/>
      <c r="GC239" s="2"/>
      <c r="GD239" s="2">
        <v>1</v>
      </c>
      <c r="GE239" s="2"/>
      <c r="GF239" s="2">
        <v>-1926785046</v>
      </c>
      <c r="GG239" s="2">
        <v>2</v>
      </c>
      <c r="GH239" s="2">
        <v>1</v>
      </c>
      <c r="GI239" s="2">
        <v>-2</v>
      </c>
      <c r="GJ239" s="2">
        <v>0</v>
      </c>
      <c r="GK239" s="2">
        <v>0</v>
      </c>
      <c r="GL239" s="2">
        <f t="shared" si="208"/>
        <v>0</v>
      </c>
      <c r="GM239" s="2">
        <f>ROUND(O239+X239+Y239,2)+GX239</f>
        <v>4667.6000000000004</v>
      </c>
      <c r="GN239" s="2">
        <f>IF(OR(BI239=0,BI239=1),ROUND(O239+X239+Y239,2),0)</f>
        <v>0</v>
      </c>
      <c r="GO239" s="2">
        <f>IF(BI239=2,ROUND(O239+X239+Y239,2),0)</f>
        <v>0</v>
      </c>
      <c r="GP239" s="2">
        <f>IF(BI239=4,ROUND(O239+X239+Y239,2)+GX239,0)</f>
        <v>4667.6000000000004</v>
      </c>
      <c r="GQ239" s="2"/>
      <c r="GR239" s="2">
        <v>0</v>
      </c>
      <c r="GS239" s="2">
        <v>3</v>
      </c>
      <c r="GT239" s="2">
        <v>0</v>
      </c>
      <c r="GU239" s="2" t="s">
        <v>43</v>
      </c>
      <c r="GV239" s="2">
        <f>ROUND(((GT239*40)),6)</f>
        <v>0</v>
      </c>
      <c r="GW239" s="2">
        <v>1</v>
      </c>
      <c r="GX239" s="2">
        <f t="shared" si="210"/>
        <v>0</v>
      </c>
      <c r="GY239" s="2"/>
      <c r="GZ239" s="2"/>
      <c r="HA239" s="2">
        <v>0</v>
      </c>
      <c r="HB239" s="2">
        <v>0</v>
      </c>
      <c r="HC239" s="2">
        <f t="shared" si="211"/>
        <v>0</v>
      </c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>
        <v>0</v>
      </c>
      <c r="IL239" s="2"/>
      <c r="IM239" s="2"/>
      <c r="IN239" s="2"/>
      <c r="IO239" s="2"/>
      <c r="IP239" s="2"/>
      <c r="IQ239" s="2"/>
      <c r="IR239" s="2"/>
      <c r="IS239" s="2"/>
      <c r="IT239" s="2"/>
      <c r="IU239" s="2"/>
    </row>
    <row r="240" spans="1:255" x14ac:dyDescent="0.2">
      <c r="A240">
        <v>17</v>
      </c>
      <c r="B240">
        <v>1</v>
      </c>
      <c r="C240">
        <f>ROW(SmtRes!A168)</f>
        <v>168</v>
      </c>
      <c r="D240">
        <f>ROW(EtalonRes!A160)</f>
        <v>160</v>
      </c>
      <c r="E240" t="s">
        <v>175</v>
      </c>
      <c r="F240" t="s">
        <v>40</v>
      </c>
      <c r="G240" t="s">
        <v>41</v>
      </c>
      <c r="H240" t="s">
        <v>36</v>
      </c>
      <c r="I240">
        <v>7</v>
      </c>
      <c r="J240">
        <v>0</v>
      </c>
      <c r="O240">
        <f t="shared" si="178"/>
        <v>4667.6000000000004</v>
      </c>
      <c r="P240">
        <f t="shared" si="179"/>
        <v>0</v>
      </c>
      <c r="Q240">
        <f t="shared" si="180"/>
        <v>4667.6000000000004</v>
      </c>
      <c r="R240">
        <f t="shared" si="181"/>
        <v>2730</v>
      </c>
      <c r="S240">
        <f t="shared" si="182"/>
        <v>0</v>
      </c>
      <c r="T240">
        <f t="shared" si="183"/>
        <v>0</v>
      </c>
      <c r="U240">
        <f t="shared" si="184"/>
        <v>0</v>
      </c>
      <c r="V240">
        <f t="shared" si="185"/>
        <v>0</v>
      </c>
      <c r="W240">
        <f t="shared" si="186"/>
        <v>0</v>
      </c>
      <c r="X240">
        <f t="shared" si="187"/>
        <v>0</v>
      </c>
      <c r="Y240">
        <f t="shared" si="188"/>
        <v>0</v>
      </c>
      <c r="AA240">
        <v>37920513</v>
      </c>
      <c r="AB240">
        <f t="shared" si="189"/>
        <v>666.8</v>
      </c>
      <c r="AC240">
        <f>ROUND(((ES240*40)),6)</f>
        <v>0</v>
      </c>
      <c r="AD240">
        <f>ROUND(((((ET240*40))-((EU240*40)))+AE240),6)</f>
        <v>666.8</v>
      </c>
      <c r="AE240">
        <f>ROUND(((EU240*40)),6)</f>
        <v>390</v>
      </c>
      <c r="AF240">
        <f>ROUND(((EV240*40)),6)</f>
        <v>0</v>
      </c>
      <c r="AG240">
        <f t="shared" si="193"/>
        <v>0</v>
      </c>
      <c r="AH240">
        <f>((EW240*40))</f>
        <v>0</v>
      </c>
      <c r="AI240">
        <f>((EX240*40))</f>
        <v>0</v>
      </c>
      <c r="AJ240">
        <f t="shared" si="195"/>
        <v>0</v>
      </c>
      <c r="AK240">
        <v>16.670000000000002</v>
      </c>
      <c r="AL240">
        <v>0</v>
      </c>
      <c r="AM240">
        <v>16.670000000000002</v>
      </c>
      <c r="AN240">
        <v>9.75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1</v>
      </c>
      <c r="AZ240">
        <v>1</v>
      </c>
      <c r="BA240">
        <v>1</v>
      </c>
      <c r="BB240">
        <v>1</v>
      </c>
      <c r="BC240">
        <v>1</v>
      </c>
      <c r="BD240" t="s">
        <v>3</v>
      </c>
      <c r="BE240" t="s">
        <v>3</v>
      </c>
      <c r="BF240" t="s">
        <v>3</v>
      </c>
      <c r="BG240" t="s">
        <v>3</v>
      </c>
      <c r="BH240">
        <v>0</v>
      </c>
      <c r="BI240">
        <v>4</v>
      </c>
      <c r="BJ240" t="s">
        <v>42</v>
      </c>
      <c r="BM240">
        <v>1</v>
      </c>
      <c r="BN240">
        <v>0</v>
      </c>
      <c r="BO240" t="s">
        <v>3</v>
      </c>
      <c r="BP240">
        <v>0</v>
      </c>
      <c r="BQ240">
        <v>1</v>
      </c>
      <c r="BR240">
        <v>0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 t="s">
        <v>3</v>
      </c>
      <c r="BZ240">
        <v>0</v>
      </c>
      <c r="CA240">
        <v>0</v>
      </c>
      <c r="CE240">
        <v>0</v>
      </c>
      <c r="CF240">
        <v>0</v>
      </c>
      <c r="CG240">
        <v>0</v>
      </c>
      <c r="CM240">
        <v>0</v>
      </c>
      <c r="CN240" t="s">
        <v>3</v>
      </c>
      <c r="CO240">
        <v>0</v>
      </c>
      <c r="CP240">
        <f t="shared" si="196"/>
        <v>4667.6000000000004</v>
      </c>
      <c r="CQ240">
        <f t="shared" si="197"/>
        <v>0</v>
      </c>
      <c r="CR240">
        <f>(((((ET240*40))*BB240-((EU240*40))*BS240)+AE240*BS240)*AV240)</f>
        <v>666.80000000000007</v>
      </c>
      <c r="CS240">
        <f t="shared" si="199"/>
        <v>390</v>
      </c>
      <c r="CT240">
        <f t="shared" si="200"/>
        <v>0</v>
      </c>
      <c r="CU240">
        <f t="shared" si="201"/>
        <v>0</v>
      </c>
      <c r="CV240">
        <f t="shared" si="202"/>
        <v>0</v>
      </c>
      <c r="CW240">
        <f t="shared" si="203"/>
        <v>0</v>
      </c>
      <c r="CX240">
        <f t="shared" si="204"/>
        <v>0</v>
      </c>
      <c r="CY240">
        <f t="shared" si="205"/>
        <v>0</v>
      </c>
      <c r="CZ240">
        <f t="shared" si="206"/>
        <v>0</v>
      </c>
      <c r="DC240" t="s">
        <v>3</v>
      </c>
      <c r="DD240" t="s">
        <v>43</v>
      </c>
      <c r="DE240" t="s">
        <v>43</v>
      </c>
      <c r="DF240" t="s">
        <v>43</v>
      </c>
      <c r="DG240" t="s">
        <v>43</v>
      </c>
      <c r="DH240" t="s">
        <v>3</v>
      </c>
      <c r="DI240" t="s">
        <v>43</v>
      </c>
      <c r="DJ240" t="s">
        <v>43</v>
      </c>
      <c r="DK240" t="s">
        <v>3</v>
      </c>
      <c r="DL240" t="s">
        <v>3</v>
      </c>
      <c r="DM240" t="s">
        <v>3</v>
      </c>
      <c r="DN240">
        <v>0</v>
      </c>
      <c r="DO240">
        <v>0</v>
      </c>
      <c r="DP240">
        <v>1</v>
      </c>
      <c r="DQ240">
        <v>1</v>
      </c>
      <c r="DU240">
        <v>1007</v>
      </c>
      <c r="DV240" t="s">
        <v>36</v>
      </c>
      <c r="DW240" t="s">
        <v>36</v>
      </c>
      <c r="DX240">
        <v>1</v>
      </c>
      <c r="EE240">
        <v>37523836</v>
      </c>
      <c r="EF240">
        <v>1</v>
      </c>
      <c r="EG240" t="s">
        <v>22</v>
      </c>
      <c r="EH240">
        <v>0</v>
      </c>
      <c r="EI240" t="s">
        <v>3</v>
      </c>
      <c r="EJ240">
        <v>4</v>
      </c>
      <c r="EK240">
        <v>1</v>
      </c>
      <c r="EL240" t="s">
        <v>38</v>
      </c>
      <c r="EM240" t="s">
        <v>24</v>
      </c>
      <c r="EO240" t="s">
        <v>3</v>
      </c>
      <c r="EQ240">
        <v>0</v>
      </c>
      <c r="ER240">
        <v>16.670000000000002</v>
      </c>
      <c r="ES240">
        <v>0</v>
      </c>
      <c r="ET240">
        <v>16.670000000000002</v>
      </c>
      <c r="EU240">
        <v>9.75</v>
      </c>
      <c r="EV240">
        <v>0</v>
      </c>
      <c r="EW240">
        <v>0</v>
      </c>
      <c r="EX240">
        <v>0</v>
      </c>
      <c r="EY240">
        <v>0</v>
      </c>
      <c r="FQ240">
        <v>0</v>
      </c>
      <c r="FR240">
        <f t="shared" si="207"/>
        <v>0</v>
      </c>
      <c r="FS240">
        <v>0</v>
      </c>
      <c r="FX240">
        <v>0</v>
      </c>
      <c r="FY240">
        <v>0</v>
      </c>
      <c r="GA240" t="s">
        <v>3</v>
      </c>
      <c r="GD240">
        <v>1</v>
      </c>
      <c r="GF240">
        <v>-1926785046</v>
      </c>
      <c r="GG240">
        <v>2</v>
      </c>
      <c r="GH240">
        <v>1</v>
      </c>
      <c r="GI240">
        <v>-2</v>
      </c>
      <c r="GJ240">
        <v>0</v>
      </c>
      <c r="GK240">
        <v>0</v>
      </c>
      <c r="GL240">
        <f t="shared" si="208"/>
        <v>0</v>
      </c>
      <c r="GM240">
        <f>ROUND(O240+X240+Y240,2)+GX240</f>
        <v>4667.6000000000004</v>
      </c>
      <c r="GN240">
        <f>IF(OR(BI240=0,BI240=1),ROUND(O240+X240+Y240,2),0)</f>
        <v>0</v>
      </c>
      <c r="GO240">
        <f>IF(BI240=2,ROUND(O240+X240+Y240,2),0)</f>
        <v>0</v>
      </c>
      <c r="GP240">
        <f>IF(BI240=4,ROUND(O240+X240+Y240,2)+GX240,0)</f>
        <v>4667.6000000000004</v>
      </c>
      <c r="GR240">
        <v>0</v>
      </c>
      <c r="GS240">
        <v>3</v>
      </c>
      <c r="GT240">
        <v>0</v>
      </c>
      <c r="GU240" t="s">
        <v>43</v>
      </c>
      <c r="GV240">
        <f>ROUND(((GT240*40)),6)</f>
        <v>0</v>
      </c>
      <c r="GW240">
        <v>1</v>
      </c>
      <c r="GX240">
        <f t="shared" si="210"/>
        <v>0</v>
      </c>
      <c r="HA240">
        <v>0</v>
      </c>
      <c r="HB240">
        <v>0</v>
      </c>
      <c r="HC240">
        <f t="shared" si="211"/>
        <v>0</v>
      </c>
      <c r="IK240">
        <v>0</v>
      </c>
    </row>
    <row r="241" spans="1:255" x14ac:dyDescent="0.2">
      <c r="A241" s="2">
        <v>17</v>
      </c>
      <c r="B241" s="2">
        <v>1</v>
      </c>
      <c r="C241" s="2"/>
      <c r="D241" s="2"/>
      <c r="E241" s="2" t="s">
        <v>176</v>
      </c>
      <c r="F241" s="2" t="s">
        <v>45</v>
      </c>
      <c r="G241" s="2" t="s">
        <v>46</v>
      </c>
      <c r="H241" s="2" t="s">
        <v>47</v>
      </c>
      <c r="I241" s="2">
        <f>ROUND(7*1.4,9)</f>
        <v>9.8000000000000007</v>
      </c>
      <c r="J241" s="2">
        <v>0</v>
      </c>
      <c r="K241" s="2"/>
      <c r="L241" s="2"/>
      <c r="M241" s="2"/>
      <c r="N241" s="2"/>
      <c r="O241" s="2">
        <f t="shared" si="178"/>
        <v>1505.67</v>
      </c>
      <c r="P241" s="2">
        <f t="shared" si="179"/>
        <v>1505.67</v>
      </c>
      <c r="Q241" s="2">
        <f t="shared" si="180"/>
        <v>0</v>
      </c>
      <c r="R241" s="2">
        <f t="shared" si="181"/>
        <v>0</v>
      </c>
      <c r="S241" s="2">
        <f t="shared" si="182"/>
        <v>0</v>
      </c>
      <c r="T241" s="2">
        <f t="shared" si="183"/>
        <v>0</v>
      </c>
      <c r="U241" s="2">
        <f t="shared" si="184"/>
        <v>0</v>
      </c>
      <c r="V241" s="2">
        <f t="shared" si="185"/>
        <v>0</v>
      </c>
      <c r="W241" s="2">
        <f t="shared" si="186"/>
        <v>0</v>
      </c>
      <c r="X241" s="2">
        <f t="shared" si="187"/>
        <v>0</v>
      </c>
      <c r="Y241" s="2">
        <f t="shared" si="188"/>
        <v>0</v>
      </c>
      <c r="Z241" s="2"/>
      <c r="AA241" s="2">
        <v>37920512</v>
      </c>
      <c r="AB241" s="2">
        <f t="shared" si="189"/>
        <v>153.63999999999999</v>
      </c>
      <c r="AC241" s="2">
        <f t="shared" ref="AC241:AC246" si="212">ROUND((ES241),6)</f>
        <v>153.63999999999999</v>
      </c>
      <c r="AD241" s="2">
        <f t="shared" ref="AD241:AD246" si="213">ROUND((((ET241)-(EU241))+AE241),6)</f>
        <v>0</v>
      </c>
      <c r="AE241" s="2">
        <f t="shared" ref="AE241:AF246" si="214">ROUND((EU241),6)</f>
        <v>0</v>
      </c>
      <c r="AF241" s="2">
        <f t="shared" si="214"/>
        <v>0</v>
      </c>
      <c r="AG241" s="2">
        <f t="shared" si="193"/>
        <v>0</v>
      </c>
      <c r="AH241" s="2">
        <f t="shared" ref="AH241:AI246" si="215">(EW241)</f>
        <v>0</v>
      </c>
      <c r="AI241" s="2">
        <f t="shared" si="215"/>
        <v>0</v>
      </c>
      <c r="AJ241" s="2">
        <f t="shared" si="195"/>
        <v>0</v>
      </c>
      <c r="AK241" s="2">
        <v>153.63999999999999</v>
      </c>
      <c r="AL241" s="2">
        <v>153.63999999999999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70</v>
      </c>
      <c r="AU241" s="2">
        <v>10</v>
      </c>
      <c r="AV241" s="2">
        <v>1</v>
      </c>
      <c r="AW241" s="2">
        <v>1</v>
      </c>
      <c r="AX241" s="2"/>
      <c r="AY241" s="2"/>
      <c r="AZ241" s="2">
        <v>1</v>
      </c>
      <c r="BA241" s="2">
        <v>1</v>
      </c>
      <c r="BB241" s="2">
        <v>1</v>
      </c>
      <c r="BC241" s="2">
        <v>1</v>
      </c>
      <c r="BD241" s="2" t="s">
        <v>3</v>
      </c>
      <c r="BE241" s="2" t="s">
        <v>3</v>
      </c>
      <c r="BF241" s="2" t="s">
        <v>3</v>
      </c>
      <c r="BG241" s="2" t="s">
        <v>3</v>
      </c>
      <c r="BH241" s="2">
        <v>3</v>
      </c>
      <c r="BI241" s="2">
        <v>4</v>
      </c>
      <c r="BJ241" s="2" t="s">
        <v>48</v>
      </c>
      <c r="BK241" s="2"/>
      <c r="BL241" s="2"/>
      <c r="BM241" s="2">
        <v>0</v>
      </c>
      <c r="BN241" s="2">
        <v>0</v>
      </c>
      <c r="BO241" s="2" t="s">
        <v>3</v>
      </c>
      <c r="BP241" s="2">
        <v>0</v>
      </c>
      <c r="BQ241" s="2">
        <v>1</v>
      </c>
      <c r="BR241" s="2">
        <v>0</v>
      </c>
      <c r="BS241" s="2">
        <v>1</v>
      </c>
      <c r="BT241" s="2">
        <v>1</v>
      </c>
      <c r="BU241" s="2">
        <v>1</v>
      </c>
      <c r="BV241" s="2">
        <v>1</v>
      </c>
      <c r="BW241" s="2">
        <v>1</v>
      </c>
      <c r="BX241" s="2">
        <v>1</v>
      </c>
      <c r="BY241" s="2" t="s">
        <v>3</v>
      </c>
      <c r="BZ241" s="2">
        <v>70</v>
      </c>
      <c r="CA241" s="2">
        <v>10</v>
      </c>
      <c r="CB241" s="2"/>
      <c r="CC241" s="2"/>
      <c r="CD241" s="2"/>
      <c r="CE241" s="2">
        <v>0</v>
      </c>
      <c r="CF241" s="2">
        <v>0</v>
      </c>
      <c r="CG241" s="2">
        <v>0</v>
      </c>
      <c r="CH241" s="2"/>
      <c r="CI241" s="2"/>
      <c r="CJ241" s="2"/>
      <c r="CK241" s="2"/>
      <c r="CL241" s="2"/>
      <c r="CM241" s="2">
        <v>0</v>
      </c>
      <c r="CN241" s="2" t="s">
        <v>3</v>
      </c>
      <c r="CO241" s="2">
        <v>0</v>
      </c>
      <c r="CP241" s="2">
        <f t="shared" si="196"/>
        <v>1505.67</v>
      </c>
      <c r="CQ241" s="2">
        <f t="shared" si="197"/>
        <v>153.63999999999999</v>
      </c>
      <c r="CR241" s="2">
        <f t="shared" ref="CR241:CR246" si="216">((((ET241)*BB241-(EU241)*BS241)+AE241*BS241)*AV241)</f>
        <v>0</v>
      </c>
      <c r="CS241" s="2">
        <f t="shared" si="199"/>
        <v>0</v>
      </c>
      <c r="CT241" s="2">
        <f t="shared" si="200"/>
        <v>0</v>
      </c>
      <c r="CU241" s="2">
        <f t="shared" si="201"/>
        <v>0</v>
      </c>
      <c r="CV241" s="2">
        <f t="shared" si="202"/>
        <v>0</v>
      </c>
      <c r="CW241" s="2">
        <f t="shared" si="203"/>
        <v>0</v>
      </c>
      <c r="CX241" s="2">
        <f t="shared" si="204"/>
        <v>0</v>
      </c>
      <c r="CY241" s="2">
        <f t="shared" si="205"/>
        <v>0</v>
      </c>
      <c r="CZ241" s="2">
        <f t="shared" si="206"/>
        <v>0</v>
      </c>
      <c r="DA241" s="2"/>
      <c r="DB241" s="2"/>
      <c r="DC241" s="2" t="s">
        <v>3</v>
      </c>
      <c r="DD241" s="2" t="s">
        <v>3</v>
      </c>
      <c r="DE241" s="2" t="s">
        <v>3</v>
      </c>
      <c r="DF241" s="2" t="s">
        <v>3</v>
      </c>
      <c r="DG241" s="2" t="s">
        <v>3</v>
      </c>
      <c r="DH241" s="2" t="s">
        <v>3</v>
      </c>
      <c r="DI241" s="2" t="s">
        <v>3</v>
      </c>
      <c r="DJ241" s="2" t="s">
        <v>3</v>
      </c>
      <c r="DK241" s="2" t="s">
        <v>3</v>
      </c>
      <c r="DL241" s="2" t="s">
        <v>3</v>
      </c>
      <c r="DM241" s="2" t="s">
        <v>3</v>
      </c>
      <c r="DN241" s="2">
        <v>0</v>
      </c>
      <c r="DO241" s="2">
        <v>0</v>
      </c>
      <c r="DP241" s="2">
        <v>1</v>
      </c>
      <c r="DQ241" s="2">
        <v>1</v>
      </c>
      <c r="DR241" s="2"/>
      <c r="DS241" s="2"/>
      <c r="DT241" s="2"/>
      <c r="DU241" s="2">
        <v>1009</v>
      </c>
      <c r="DV241" s="2" t="s">
        <v>47</v>
      </c>
      <c r="DW241" s="2" t="s">
        <v>47</v>
      </c>
      <c r="DX241" s="2">
        <v>1000</v>
      </c>
      <c r="DY241" s="2"/>
      <c r="DZ241" s="2"/>
      <c r="EA241" s="2"/>
      <c r="EB241" s="2"/>
      <c r="EC241" s="2"/>
      <c r="ED241" s="2"/>
      <c r="EE241" s="2">
        <v>37523834</v>
      </c>
      <c r="EF241" s="2">
        <v>1</v>
      </c>
      <c r="EG241" s="2" t="s">
        <v>22</v>
      </c>
      <c r="EH241" s="2">
        <v>0</v>
      </c>
      <c r="EI241" s="2" t="s">
        <v>3</v>
      </c>
      <c r="EJ241" s="2">
        <v>4</v>
      </c>
      <c r="EK241" s="2">
        <v>0</v>
      </c>
      <c r="EL241" s="2" t="s">
        <v>23</v>
      </c>
      <c r="EM241" s="2" t="s">
        <v>24</v>
      </c>
      <c r="EN241" s="2"/>
      <c r="EO241" s="2" t="s">
        <v>3</v>
      </c>
      <c r="EP241" s="2"/>
      <c r="EQ241" s="2">
        <v>0</v>
      </c>
      <c r="ER241" s="2">
        <v>153.63999999999999</v>
      </c>
      <c r="ES241" s="2">
        <v>153.63999999999999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>
        <v>0</v>
      </c>
      <c r="FR241" s="2">
        <f t="shared" si="207"/>
        <v>0</v>
      </c>
      <c r="FS241" s="2">
        <v>0</v>
      </c>
      <c r="FT241" s="2"/>
      <c r="FU241" s="2"/>
      <c r="FV241" s="2"/>
      <c r="FW241" s="2"/>
      <c r="FX241" s="2">
        <v>70</v>
      </c>
      <c r="FY241" s="2">
        <v>10</v>
      </c>
      <c r="FZ241" s="2"/>
      <c r="GA241" s="2" t="s">
        <v>3</v>
      </c>
      <c r="GB241" s="2"/>
      <c r="GC241" s="2"/>
      <c r="GD241" s="2">
        <v>0</v>
      </c>
      <c r="GE241" s="2"/>
      <c r="GF241" s="2">
        <v>1792542980</v>
      </c>
      <c r="GG241" s="2">
        <v>2</v>
      </c>
      <c r="GH241" s="2">
        <v>1</v>
      </c>
      <c r="GI241" s="2">
        <v>-2</v>
      </c>
      <c r="GJ241" s="2">
        <v>0</v>
      </c>
      <c r="GK241" s="2">
        <f>ROUND(R241*(R12)/100,2)</f>
        <v>0</v>
      </c>
      <c r="GL241" s="2">
        <f t="shared" si="208"/>
        <v>0</v>
      </c>
      <c r="GM241" s="2">
        <f t="shared" ref="GM241:GM246" si="217">ROUND(O241+X241+Y241+GK241,2)+GX241</f>
        <v>1505.67</v>
      </c>
      <c r="GN241" s="2">
        <f t="shared" ref="GN241:GN246" si="218">IF(OR(BI241=0,BI241=1),ROUND(O241+X241+Y241+GK241,2),0)</f>
        <v>0</v>
      </c>
      <c r="GO241" s="2">
        <f t="shared" ref="GO241:GO246" si="219">IF(BI241=2,ROUND(O241+X241+Y241+GK241,2),0)</f>
        <v>0</v>
      </c>
      <c r="GP241" s="2">
        <f t="shared" ref="GP241:GP246" si="220">IF(BI241=4,ROUND(O241+X241+Y241+GK241,2)+GX241,0)</f>
        <v>1505.67</v>
      </c>
      <c r="GQ241" s="2"/>
      <c r="GR241" s="2">
        <v>0</v>
      </c>
      <c r="GS241" s="2">
        <v>3</v>
      </c>
      <c r="GT241" s="2">
        <v>0</v>
      </c>
      <c r="GU241" s="2" t="s">
        <v>3</v>
      </c>
      <c r="GV241" s="2">
        <f t="shared" ref="GV241:GV246" si="221">ROUND((GT241),6)</f>
        <v>0</v>
      </c>
      <c r="GW241" s="2">
        <v>1</v>
      </c>
      <c r="GX241" s="2">
        <f t="shared" si="210"/>
        <v>0</v>
      </c>
      <c r="GY241" s="2"/>
      <c r="GZ241" s="2"/>
      <c r="HA241" s="2">
        <v>0</v>
      </c>
      <c r="HB241" s="2">
        <v>0</v>
      </c>
      <c r="HC241" s="2">
        <f t="shared" si="211"/>
        <v>0</v>
      </c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>
        <v>0</v>
      </c>
      <c r="IL241" s="2"/>
      <c r="IM241" s="2"/>
      <c r="IN241" s="2"/>
      <c r="IO241" s="2"/>
      <c r="IP241" s="2"/>
      <c r="IQ241" s="2"/>
      <c r="IR241" s="2"/>
      <c r="IS241" s="2"/>
      <c r="IT241" s="2"/>
      <c r="IU241" s="2"/>
    </row>
    <row r="242" spans="1:255" x14ac:dyDescent="0.2">
      <c r="A242">
        <v>17</v>
      </c>
      <c r="B242">
        <v>1</v>
      </c>
      <c r="E242" t="s">
        <v>176</v>
      </c>
      <c r="F242" t="s">
        <v>45</v>
      </c>
      <c r="G242" t="s">
        <v>46</v>
      </c>
      <c r="H242" t="s">
        <v>47</v>
      </c>
      <c r="I242">
        <f>ROUND(7*1.4,9)</f>
        <v>9.8000000000000007</v>
      </c>
      <c r="J242">
        <v>0</v>
      </c>
      <c r="O242">
        <f t="shared" si="178"/>
        <v>1505.67</v>
      </c>
      <c r="P242">
        <f t="shared" si="179"/>
        <v>1505.67</v>
      </c>
      <c r="Q242">
        <f t="shared" si="180"/>
        <v>0</v>
      </c>
      <c r="R242">
        <f t="shared" si="181"/>
        <v>0</v>
      </c>
      <c r="S242">
        <f t="shared" si="182"/>
        <v>0</v>
      </c>
      <c r="T242">
        <f t="shared" si="183"/>
        <v>0</v>
      </c>
      <c r="U242">
        <f t="shared" si="184"/>
        <v>0</v>
      </c>
      <c r="V242">
        <f t="shared" si="185"/>
        <v>0</v>
      </c>
      <c r="W242">
        <f t="shared" si="186"/>
        <v>0</v>
      </c>
      <c r="X242">
        <f t="shared" si="187"/>
        <v>0</v>
      </c>
      <c r="Y242">
        <f t="shared" si="188"/>
        <v>0</v>
      </c>
      <c r="AA242">
        <v>37920513</v>
      </c>
      <c r="AB242">
        <f t="shared" si="189"/>
        <v>153.63999999999999</v>
      </c>
      <c r="AC242">
        <f t="shared" si="212"/>
        <v>153.63999999999999</v>
      </c>
      <c r="AD242">
        <f t="shared" si="213"/>
        <v>0</v>
      </c>
      <c r="AE242">
        <f t="shared" si="214"/>
        <v>0</v>
      </c>
      <c r="AF242">
        <f t="shared" si="214"/>
        <v>0</v>
      </c>
      <c r="AG242">
        <f t="shared" si="193"/>
        <v>0</v>
      </c>
      <c r="AH242">
        <f t="shared" si="215"/>
        <v>0</v>
      </c>
      <c r="AI242">
        <f t="shared" si="215"/>
        <v>0</v>
      </c>
      <c r="AJ242">
        <f t="shared" si="195"/>
        <v>0</v>
      </c>
      <c r="AK242">
        <v>153.63999999999999</v>
      </c>
      <c r="AL242">
        <v>153.63999999999999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70</v>
      </c>
      <c r="AU242">
        <v>10</v>
      </c>
      <c r="AV242">
        <v>1</v>
      </c>
      <c r="AW242">
        <v>1</v>
      </c>
      <c r="AZ242">
        <v>1</v>
      </c>
      <c r="BA242">
        <v>1</v>
      </c>
      <c r="BB242">
        <v>1</v>
      </c>
      <c r="BC242">
        <v>1</v>
      </c>
      <c r="BD242" t="s">
        <v>3</v>
      </c>
      <c r="BE242" t="s">
        <v>3</v>
      </c>
      <c r="BF242" t="s">
        <v>3</v>
      </c>
      <c r="BG242" t="s">
        <v>3</v>
      </c>
      <c r="BH242">
        <v>3</v>
      </c>
      <c r="BI242">
        <v>4</v>
      </c>
      <c r="BJ242" t="s">
        <v>48</v>
      </c>
      <c r="BM242">
        <v>0</v>
      </c>
      <c r="BN242">
        <v>0</v>
      </c>
      <c r="BO242" t="s">
        <v>3</v>
      </c>
      <c r="BP242">
        <v>0</v>
      </c>
      <c r="BQ242">
        <v>1</v>
      </c>
      <c r="BR242">
        <v>0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 t="s">
        <v>3</v>
      </c>
      <c r="BZ242">
        <v>70</v>
      </c>
      <c r="CA242">
        <v>10</v>
      </c>
      <c r="CE242">
        <v>0</v>
      </c>
      <c r="CF242">
        <v>0</v>
      </c>
      <c r="CG242">
        <v>0</v>
      </c>
      <c r="CM242">
        <v>0</v>
      </c>
      <c r="CN242" t="s">
        <v>3</v>
      </c>
      <c r="CO242">
        <v>0</v>
      </c>
      <c r="CP242">
        <f t="shared" si="196"/>
        <v>1505.67</v>
      </c>
      <c r="CQ242">
        <f t="shared" si="197"/>
        <v>153.63999999999999</v>
      </c>
      <c r="CR242">
        <f t="shared" si="216"/>
        <v>0</v>
      </c>
      <c r="CS242">
        <f t="shared" si="199"/>
        <v>0</v>
      </c>
      <c r="CT242">
        <f t="shared" si="200"/>
        <v>0</v>
      </c>
      <c r="CU242">
        <f t="shared" si="201"/>
        <v>0</v>
      </c>
      <c r="CV242">
        <f t="shared" si="202"/>
        <v>0</v>
      </c>
      <c r="CW242">
        <f t="shared" si="203"/>
        <v>0</v>
      </c>
      <c r="CX242">
        <f t="shared" si="204"/>
        <v>0</v>
      </c>
      <c r="CY242">
        <f t="shared" si="205"/>
        <v>0</v>
      </c>
      <c r="CZ242">
        <f t="shared" si="206"/>
        <v>0</v>
      </c>
      <c r="DC242" t="s">
        <v>3</v>
      </c>
      <c r="DD242" t="s">
        <v>3</v>
      </c>
      <c r="DE242" t="s">
        <v>3</v>
      </c>
      <c r="DF242" t="s">
        <v>3</v>
      </c>
      <c r="DG242" t="s">
        <v>3</v>
      </c>
      <c r="DH242" t="s">
        <v>3</v>
      </c>
      <c r="DI242" t="s">
        <v>3</v>
      </c>
      <c r="DJ242" t="s">
        <v>3</v>
      </c>
      <c r="DK242" t="s">
        <v>3</v>
      </c>
      <c r="DL242" t="s">
        <v>3</v>
      </c>
      <c r="DM242" t="s">
        <v>3</v>
      </c>
      <c r="DN242">
        <v>0</v>
      </c>
      <c r="DO242">
        <v>0</v>
      </c>
      <c r="DP242">
        <v>1</v>
      </c>
      <c r="DQ242">
        <v>1</v>
      </c>
      <c r="DU242">
        <v>1009</v>
      </c>
      <c r="DV242" t="s">
        <v>47</v>
      </c>
      <c r="DW242" t="s">
        <v>47</v>
      </c>
      <c r="DX242">
        <v>1000</v>
      </c>
      <c r="EE242">
        <v>37523834</v>
      </c>
      <c r="EF242">
        <v>1</v>
      </c>
      <c r="EG242" t="s">
        <v>22</v>
      </c>
      <c r="EH242">
        <v>0</v>
      </c>
      <c r="EI242" t="s">
        <v>3</v>
      </c>
      <c r="EJ242">
        <v>4</v>
      </c>
      <c r="EK242">
        <v>0</v>
      </c>
      <c r="EL242" t="s">
        <v>23</v>
      </c>
      <c r="EM242" t="s">
        <v>24</v>
      </c>
      <c r="EO242" t="s">
        <v>3</v>
      </c>
      <c r="EQ242">
        <v>0</v>
      </c>
      <c r="ER242">
        <v>153.63999999999999</v>
      </c>
      <c r="ES242">
        <v>153.63999999999999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FQ242">
        <v>0</v>
      </c>
      <c r="FR242">
        <f t="shared" si="207"/>
        <v>0</v>
      </c>
      <c r="FS242">
        <v>0</v>
      </c>
      <c r="FX242">
        <v>70</v>
      </c>
      <c r="FY242">
        <v>10</v>
      </c>
      <c r="GA242" t="s">
        <v>3</v>
      </c>
      <c r="GD242">
        <v>0</v>
      </c>
      <c r="GF242">
        <v>1792542980</v>
      </c>
      <c r="GG242">
        <v>2</v>
      </c>
      <c r="GH242">
        <v>1</v>
      </c>
      <c r="GI242">
        <v>-2</v>
      </c>
      <c r="GJ242">
        <v>0</v>
      </c>
      <c r="GK242">
        <f>ROUND(R242*(S12)/100,2)</f>
        <v>0</v>
      </c>
      <c r="GL242">
        <f t="shared" si="208"/>
        <v>0</v>
      </c>
      <c r="GM242">
        <f t="shared" si="217"/>
        <v>1505.67</v>
      </c>
      <c r="GN242">
        <f t="shared" si="218"/>
        <v>0</v>
      </c>
      <c r="GO242">
        <f t="shared" si="219"/>
        <v>0</v>
      </c>
      <c r="GP242">
        <f t="shared" si="220"/>
        <v>1505.67</v>
      </c>
      <c r="GR242">
        <v>0</v>
      </c>
      <c r="GS242">
        <v>3</v>
      </c>
      <c r="GT242">
        <v>0</v>
      </c>
      <c r="GU242" t="s">
        <v>3</v>
      </c>
      <c r="GV242">
        <f t="shared" si="221"/>
        <v>0</v>
      </c>
      <c r="GW242">
        <v>1</v>
      </c>
      <c r="GX242">
        <f t="shared" si="210"/>
        <v>0</v>
      </c>
      <c r="HA242">
        <v>0</v>
      </c>
      <c r="HB242">
        <v>0</v>
      </c>
      <c r="HC242">
        <f t="shared" si="211"/>
        <v>0</v>
      </c>
      <c r="IK242">
        <v>0</v>
      </c>
    </row>
    <row r="243" spans="1:255" x14ac:dyDescent="0.2">
      <c r="A243" s="2">
        <v>17</v>
      </c>
      <c r="B243" s="2">
        <v>1</v>
      </c>
      <c r="C243" s="2">
        <f>ROW(SmtRes!A170)</f>
        <v>170</v>
      </c>
      <c r="D243" s="2">
        <f>ROW(EtalonRes!A162)</f>
        <v>162</v>
      </c>
      <c r="E243" s="2" t="s">
        <v>177</v>
      </c>
      <c r="F243" s="2" t="s">
        <v>178</v>
      </c>
      <c r="G243" s="2" t="s">
        <v>179</v>
      </c>
      <c r="H243" s="2" t="s">
        <v>20</v>
      </c>
      <c r="I243" s="2">
        <f>ROUND(35*0.1/100,9)</f>
        <v>3.5000000000000003E-2</v>
      </c>
      <c r="J243" s="2">
        <v>0</v>
      </c>
      <c r="K243" s="2"/>
      <c r="L243" s="2"/>
      <c r="M243" s="2"/>
      <c r="N243" s="2"/>
      <c r="O243" s="2">
        <f t="shared" si="178"/>
        <v>3994.53</v>
      </c>
      <c r="P243" s="2">
        <f t="shared" si="179"/>
        <v>3944.85</v>
      </c>
      <c r="Q243" s="2">
        <f t="shared" si="180"/>
        <v>49.68</v>
      </c>
      <c r="R243" s="2">
        <f t="shared" si="181"/>
        <v>22.22</v>
      </c>
      <c r="S243" s="2">
        <f t="shared" si="182"/>
        <v>0</v>
      </c>
      <c r="T243" s="2">
        <f t="shared" si="183"/>
        <v>0</v>
      </c>
      <c r="U243" s="2">
        <f t="shared" si="184"/>
        <v>0</v>
      </c>
      <c r="V243" s="2">
        <f t="shared" si="185"/>
        <v>0</v>
      </c>
      <c r="W243" s="2">
        <f t="shared" si="186"/>
        <v>0</v>
      </c>
      <c r="X243" s="2">
        <f t="shared" si="187"/>
        <v>0</v>
      </c>
      <c r="Y243" s="2">
        <f t="shared" si="188"/>
        <v>0</v>
      </c>
      <c r="Z243" s="2"/>
      <c r="AA243" s="2">
        <v>37920512</v>
      </c>
      <c r="AB243" s="2">
        <f t="shared" si="189"/>
        <v>114129.36</v>
      </c>
      <c r="AC243" s="2">
        <f t="shared" si="212"/>
        <v>112710</v>
      </c>
      <c r="AD243" s="2">
        <f t="shared" si="213"/>
        <v>1419.36</v>
      </c>
      <c r="AE243" s="2">
        <f t="shared" si="214"/>
        <v>634.72</v>
      </c>
      <c r="AF243" s="2">
        <f t="shared" si="214"/>
        <v>0</v>
      </c>
      <c r="AG243" s="2">
        <f t="shared" si="193"/>
        <v>0</v>
      </c>
      <c r="AH243" s="2">
        <f t="shared" si="215"/>
        <v>0</v>
      </c>
      <c r="AI243" s="2">
        <f t="shared" si="215"/>
        <v>0</v>
      </c>
      <c r="AJ243" s="2">
        <f t="shared" si="195"/>
        <v>0</v>
      </c>
      <c r="AK243" s="2">
        <v>114129.36</v>
      </c>
      <c r="AL243" s="2">
        <v>112710</v>
      </c>
      <c r="AM243" s="2">
        <v>1419.36</v>
      </c>
      <c r="AN243" s="2">
        <v>634.72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70</v>
      </c>
      <c r="AU243" s="2">
        <v>10</v>
      </c>
      <c r="AV243" s="2">
        <v>1</v>
      </c>
      <c r="AW243" s="2">
        <v>1</v>
      </c>
      <c r="AX243" s="2"/>
      <c r="AY243" s="2"/>
      <c r="AZ243" s="2">
        <v>1</v>
      </c>
      <c r="BA243" s="2">
        <v>1</v>
      </c>
      <c r="BB243" s="2">
        <v>1</v>
      </c>
      <c r="BC243" s="2">
        <v>1</v>
      </c>
      <c r="BD243" s="2" t="s">
        <v>3</v>
      </c>
      <c r="BE243" s="2" t="s">
        <v>3</v>
      </c>
      <c r="BF243" s="2" t="s">
        <v>3</v>
      </c>
      <c r="BG243" s="2" t="s">
        <v>3</v>
      </c>
      <c r="BH243" s="2">
        <v>0</v>
      </c>
      <c r="BI243" s="2">
        <v>4</v>
      </c>
      <c r="BJ243" s="2" t="s">
        <v>180</v>
      </c>
      <c r="BK243" s="2"/>
      <c r="BL243" s="2"/>
      <c r="BM243" s="2">
        <v>0</v>
      </c>
      <c r="BN243" s="2">
        <v>0</v>
      </c>
      <c r="BO243" s="2" t="s">
        <v>3</v>
      </c>
      <c r="BP243" s="2">
        <v>0</v>
      </c>
      <c r="BQ243" s="2">
        <v>1</v>
      </c>
      <c r="BR243" s="2">
        <v>0</v>
      </c>
      <c r="BS243" s="2">
        <v>1</v>
      </c>
      <c r="BT243" s="2">
        <v>1</v>
      </c>
      <c r="BU243" s="2">
        <v>1</v>
      </c>
      <c r="BV243" s="2">
        <v>1</v>
      </c>
      <c r="BW243" s="2">
        <v>1</v>
      </c>
      <c r="BX243" s="2">
        <v>1</v>
      </c>
      <c r="BY243" s="2" t="s">
        <v>3</v>
      </c>
      <c r="BZ243" s="2">
        <v>70</v>
      </c>
      <c r="CA243" s="2">
        <v>10</v>
      </c>
      <c r="CB243" s="2"/>
      <c r="CC243" s="2"/>
      <c r="CD243" s="2"/>
      <c r="CE243" s="2">
        <v>0</v>
      </c>
      <c r="CF243" s="2">
        <v>0</v>
      </c>
      <c r="CG243" s="2">
        <v>0</v>
      </c>
      <c r="CH243" s="2"/>
      <c r="CI243" s="2"/>
      <c r="CJ243" s="2"/>
      <c r="CK243" s="2"/>
      <c r="CL243" s="2"/>
      <c r="CM243" s="2">
        <v>0</v>
      </c>
      <c r="CN243" s="2" t="s">
        <v>3</v>
      </c>
      <c r="CO243" s="2">
        <v>0</v>
      </c>
      <c r="CP243" s="2">
        <f t="shared" si="196"/>
        <v>3994.5299999999997</v>
      </c>
      <c r="CQ243" s="2">
        <f t="shared" si="197"/>
        <v>112710</v>
      </c>
      <c r="CR243" s="2">
        <f t="shared" si="216"/>
        <v>1419.36</v>
      </c>
      <c r="CS243" s="2">
        <f t="shared" si="199"/>
        <v>634.72</v>
      </c>
      <c r="CT243" s="2">
        <f t="shared" si="200"/>
        <v>0</v>
      </c>
      <c r="CU243" s="2">
        <f t="shared" si="201"/>
        <v>0</v>
      </c>
      <c r="CV243" s="2">
        <f t="shared" si="202"/>
        <v>0</v>
      </c>
      <c r="CW243" s="2">
        <f t="shared" si="203"/>
        <v>0</v>
      </c>
      <c r="CX243" s="2">
        <f t="shared" si="204"/>
        <v>0</v>
      </c>
      <c r="CY243" s="2">
        <f t="shared" si="205"/>
        <v>0</v>
      </c>
      <c r="CZ243" s="2">
        <f t="shared" si="206"/>
        <v>0</v>
      </c>
      <c r="DA243" s="2"/>
      <c r="DB243" s="2"/>
      <c r="DC243" s="2" t="s">
        <v>3</v>
      </c>
      <c r="DD243" s="2" t="s">
        <v>3</v>
      </c>
      <c r="DE243" s="2" t="s">
        <v>3</v>
      </c>
      <c r="DF243" s="2" t="s">
        <v>3</v>
      </c>
      <c r="DG243" s="2" t="s">
        <v>3</v>
      </c>
      <c r="DH243" s="2" t="s">
        <v>3</v>
      </c>
      <c r="DI243" s="2" t="s">
        <v>3</v>
      </c>
      <c r="DJ243" s="2" t="s">
        <v>3</v>
      </c>
      <c r="DK243" s="2" t="s">
        <v>3</v>
      </c>
      <c r="DL243" s="2" t="s">
        <v>3</v>
      </c>
      <c r="DM243" s="2" t="s">
        <v>3</v>
      </c>
      <c r="DN243" s="2">
        <v>0</v>
      </c>
      <c r="DO243" s="2">
        <v>0</v>
      </c>
      <c r="DP243" s="2">
        <v>1</v>
      </c>
      <c r="DQ243" s="2">
        <v>1</v>
      </c>
      <c r="DR243" s="2"/>
      <c r="DS243" s="2"/>
      <c r="DT243" s="2"/>
      <c r="DU243" s="2">
        <v>1007</v>
      </c>
      <c r="DV243" s="2" t="s">
        <v>20</v>
      </c>
      <c r="DW243" s="2" t="s">
        <v>20</v>
      </c>
      <c r="DX243" s="2">
        <v>100</v>
      </c>
      <c r="DY243" s="2"/>
      <c r="DZ243" s="2"/>
      <c r="EA243" s="2"/>
      <c r="EB243" s="2"/>
      <c r="EC243" s="2"/>
      <c r="ED243" s="2"/>
      <c r="EE243" s="2">
        <v>37523834</v>
      </c>
      <c r="EF243" s="2">
        <v>1</v>
      </c>
      <c r="EG243" s="2" t="s">
        <v>22</v>
      </c>
      <c r="EH243" s="2">
        <v>0</v>
      </c>
      <c r="EI243" s="2" t="s">
        <v>3</v>
      </c>
      <c r="EJ243" s="2">
        <v>4</v>
      </c>
      <c r="EK243" s="2">
        <v>0</v>
      </c>
      <c r="EL243" s="2" t="s">
        <v>23</v>
      </c>
      <c r="EM243" s="2" t="s">
        <v>24</v>
      </c>
      <c r="EN243" s="2"/>
      <c r="EO243" s="2" t="s">
        <v>3</v>
      </c>
      <c r="EP243" s="2"/>
      <c r="EQ243" s="2">
        <v>0</v>
      </c>
      <c r="ER243" s="2">
        <v>114129.36</v>
      </c>
      <c r="ES243" s="2">
        <v>112710</v>
      </c>
      <c r="ET243" s="2">
        <v>1419.36</v>
      </c>
      <c r="EU243" s="2">
        <v>634.72</v>
      </c>
      <c r="EV243" s="2">
        <v>0</v>
      </c>
      <c r="EW243" s="2">
        <v>0</v>
      </c>
      <c r="EX243" s="2">
        <v>0</v>
      </c>
      <c r="EY243" s="2">
        <v>0</v>
      </c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>
        <v>0</v>
      </c>
      <c r="FR243" s="2">
        <f t="shared" si="207"/>
        <v>0</v>
      </c>
      <c r="FS243" s="2">
        <v>0</v>
      </c>
      <c r="FT243" s="2"/>
      <c r="FU243" s="2"/>
      <c r="FV243" s="2"/>
      <c r="FW243" s="2"/>
      <c r="FX243" s="2">
        <v>70</v>
      </c>
      <c r="FY243" s="2">
        <v>10</v>
      </c>
      <c r="FZ243" s="2"/>
      <c r="GA243" s="2" t="s">
        <v>3</v>
      </c>
      <c r="GB243" s="2"/>
      <c r="GC243" s="2"/>
      <c r="GD243" s="2">
        <v>0</v>
      </c>
      <c r="GE243" s="2"/>
      <c r="GF243" s="2">
        <v>420027447</v>
      </c>
      <c r="GG243" s="2">
        <v>2</v>
      </c>
      <c r="GH243" s="2">
        <v>1</v>
      </c>
      <c r="GI243" s="2">
        <v>-2</v>
      </c>
      <c r="GJ243" s="2">
        <v>0</v>
      </c>
      <c r="GK243" s="2">
        <f>ROUND(R243*(R12)/100,2)</f>
        <v>24</v>
      </c>
      <c r="GL243" s="2">
        <f t="shared" si="208"/>
        <v>0</v>
      </c>
      <c r="GM243" s="2">
        <f t="shared" si="217"/>
        <v>4018.53</v>
      </c>
      <c r="GN243" s="2">
        <f t="shared" si="218"/>
        <v>0</v>
      </c>
      <c r="GO243" s="2">
        <f t="shared" si="219"/>
        <v>0</v>
      </c>
      <c r="GP243" s="2">
        <f t="shared" si="220"/>
        <v>4018.53</v>
      </c>
      <c r="GQ243" s="2"/>
      <c r="GR243" s="2">
        <v>0</v>
      </c>
      <c r="GS243" s="2">
        <v>3</v>
      </c>
      <c r="GT243" s="2">
        <v>0</v>
      </c>
      <c r="GU243" s="2" t="s">
        <v>3</v>
      </c>
      <c r="GV243" s="2">
        <f t="shared" si="221"/>
        <v>0</v>
      </c>
      <c r="GW243" s="2">
        <v>1</v>
      </c>
      <c r="GX243" s="2">
        <f t="shared" si="210"/>
        <v>0</v>
      </c>
      <c r="GY243" s="2"/>
      <c r="GZ243" s="2"/>
      <c r="HA243" s="2">
        <v>0</v>
      </c>
      <c r="HB243" s="2">
        <v>0</v>
      </c>
      <c r="HC243" s="2">
        <f t="shared" si="211"/>
        <v>0</v>
      </c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>
        <v>0</v>
      </c>
      <c r="IL243" s="2"/>
      <c r="IM243" s="2"/>
      <c r="IN243" s="2"/>
      <c r="IO243" s="2"/>
      <c r="IP243" s="2"/>
      <c r="IQ243" s="2"/>
      <c r="IR243" s="2"/>
      <c r="IS243" s="2"/>
      <c r="IT243" s="2"/>
      <c r="IU243" s="2"/>
    </row>
    <row r="244" spans="1:255" x14ac:dyDescent="0.2">
      <c r="A244">
        <v>17</v>
      </c>
      <c r="B244">
        <v>1</v>
      </c>
      <c r="C244">
        <f>ROW(SmtRes!A172)</f>
        <v>172</v>
      </c>
      <c r="D244">
        <f>ROW(EtalonRes!A164)</f>
        <v>164</v>
      </c>
      <c r="E244" t="s">
        <v>177</v>
      </c>
      <c r="F244" t="s">
        <v>178</v>
      </c>
      <c r="G244" t="s">
        <v>179</v>
      </c>
      <c r="H244" t="s">
        <v>20</v>
      </c>
      <c r="I244">
        <f>ROUND(35*0.1/100,9)</f>
        <v>3.5000000000000003E-2</v>
      </c>
      <c r="J244">
        <v>0</v>
      </c>
      <c r="O244">
        <f t="shared" si="178"/>
        <v>3994.53</v>
      </c>
      <c r="P244">
        <f t="shared" si="179"/>
        <v>3944.85</v>
      </c>
      <c r="Q244">
        <f t="shared" si="180"/>
        <v>49.68</v>
      </c>
      <c r="R244">
        <f t="shared" si="181"/>
        <v>22.22</v>
      </c>
      <c r="S244">
        <f t="shared" si="182"/>
        <v>0</v>
      </c>
      <c r="T244">
        <f t="shared" si="183"/>
        <v>0</v>
      </c>
      <c r="U244">
        <f t="shared" si="184"/>
        <v>0</v>
      </c>
      <c r="V244">
        <f t="shared" si="185"/>
        <v>0</v>
      </c>
      <c r="W244">
        <f t="shared" si="186"/>
        <v>0</v>
      </c>
      <c r="X244">
        <f t="shared" si="187"/>
        <v>0</v>
      </c>
      <c r="Y244">
        <f t="shared" si="188"/>
        <v>0</v>
      </c>
      <c r="AA244">
        <v>37920513</v>
      </c>
      <c r="AB244">
        <f t="shared" si="189"/>
        <v>114129.36</v>
      </c>
      <c r="AC244">
        <f t="shared" si="212"/>
        <v>112710</v>
      </c>
      <c r="AD244">
        <f t="shared" si="213"/>
        <v>1419.36</v>
      </c>
      <c r="AE244">
        <f t="shared" si="214"/>
        <v>634.72</v>
      </c>
      <c r="AF244">
        <f t="shared" si="214"/>
        <v>0</v>
      </c>
      <c r="AG244">
        <f t="shared" si="193"/>
        <v>0</v>
      </c>
      <c r="AH244">
        <f t="shared" si="215"/>
        <v>0</v>
      </c>
      <c r="AI244">
        <f t="shared" si="215"/>
        <v>0</v>
      </c>
      <c r="AJ244">
        <f t="shared" si="195"/>
        <v>0</v>
      </c>
      <c r="AK244">
        <v>114129.36</v>
      </c>
      <c r="AL244">
        <v>112710</v>
      </c>
      <c r="AM244">
        <v>1419.36</v>
      </c>
      <c r="AN244">
        <v>634.72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70</v>
      </c>
      <c r="AU244">
        <v>10</v>
      </c>
      <c r="AV244">
        <v>1</v>
      </c>
      <c r="AW244">
        <v>1</v>
      </c>
      <c r="AZ244">
        <v>1</v>
      </c>
      <c r="BA244">
        <v>1</v>
      </c>
      <c r="BB244">
        <v>1</v>
      </c>
      <c r="BC244">
        <v>1</v>
      </c>
      <c r="BD244" t="s">
        <v>3</v>
      </c>
      <c r="BE244" t="s">
        <v>3</v>
      </c>
      <c r="BF244" t="s">
        <v>3</v>
      </c>
      <c r="BG244" t="s">
        <v>3</v>
      </c>
      <c r="BH244">
        <v>0</v>
      </c>
      <c r="BI244">
        <v>4</v>
      </c>
      <c r="BJ244" t="s">
        <v>180</v>
      </c>
      <c r="BM244">
        <v>0</v>
      </c>
      <c r="BN244">
        <v>0</v>
      </c>
      <c r="BO244" t="s">
        <v>3</v>
      </c>
      <c r="BP244">
        <v>0</v>
      </c>
      <c r="BQ244">
        <v>1</v>
      </c>
      <c r="BR244">
        <v>0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 t="s">
        <v>3</v>
      </c>
      <c r="BZ244">
        <v>70</v>
      </c>
      <c r="CA244">
        <v>10</v>
      </c>
      <c r="CE244">
        <v>0</v>
      </c>
      <c r="CF244">
        <v>0</v>
      </c>
      <c r="CG244">
        <v>0</v>
      </c>
      <c r="CM244">
        <v>0</v>
      </c>
      <c r="CN244" t="s">
        <v>3</v>
      </c>
      <c r="CO244">
        <v>0</v>
      </c>
      <c r="CP244">
        <f t="shared" si="196"/>
        <v>3994.5299999999997</v>
      </c>
      <c r="CQ244">
        <f t="shared" si="197"/>
        <v>112710</v>
      </c>
      <c r="CR244">
        <f t="shared" si="216"/>
        <v>1419.36</v>
      </c>
      <c r="CS244">
        <f t="shared" si="199"/>
        <v>634.72</v>
      </c>
      <c r="CT244">
        <f t="shared" si="200"/>
        <v>0</v>
      </c>
      <c r="CU244">
        <f t="shared" si="201"/>
        <v>0</v>
      </c>
      <c r="CV244">
        <f t="shared" si="202"/>
        <v>0</v>
      </c>
      <c r="CW244">
        <f t="shared" si="203"/>
        <v>0</v>
      </c>
      <c r="CX244">
        <f t="shared" si="204"/>
        <v>0</v>
      </c>
      <c r="CY244">
        <f t="shared" si="205"/>
        <v>0</v>
      </c>
      <c r="CZ244">
        <f t="shared" si="206"/>
        <v>0</v>
      </c>
      <c r="DC244" t="s">
        <v>3</v>
      </c>
      <c r="DD244" t="s">
        <v>3</v>
      </c>
      <c r="DE244" t="s">
        <v>3</v>
      </c>
      <c r="DF244" t="s">
        <v>3</v>
      </c>
      <c r="DG244" t="s">
        <v>3</v>
      </c>
      <c r="DH244" t="s">
        <v>3</v>
      </c>
      <c r="DI244" t="s">
        <v>3</v>
      </c>
      <c r="DJ244" t="s">
        <v>3</v>
      </c>
      <c r="DK244" t="s">
        <v>3</v>
      </c>
      <c r="DL244" t="s">
        <v>3</v>
      </c>
      <c r="DM244" t="s">
        <v>3</v>
      </c>
      <c r="DN244">
        <v>0</v>
      </c>
      <c r="DO244">
        <v>0</v>
      </c>
      <c r="DP244">
        <v>1</v>
      </c>
      <c r="DQ244">
        <v>1</v>
      </c>
      <c r="DU244">
        <v>1007</v>
      </c>
      <c r="DV244" t="s">
        <v>20</v>
      </c>
      <c r="DW244" t="s">
        <v>20</v>
      </c>
      <c r="DX244">
        <v>100</v>
      </c>
      <c r="EE244">
        <v>37523834</v>
      </c>
      <c r="EF244">
        <v>1</v>
      </c>
      <c r="EG244" t="s">
        <v>22</v>
      </c>
      <c r="EH244">
        <v>0</v>
      </c>
      <c r="EI244" t="s">
        <v>3</v>
      </c>
      <c r="EJ244">
        <v>4</v>
      </c>
      <c r="EK244">
        <v>0</v>
      </c>
      <c r="EL244" t="s">
        <v>23</v>
      </c>
      <c r="EM244" t="s">
        <v>24</v>
      </c>
      <c r="EO244" t="s">
        <v>3</v>
      </c>
      <c r="EQ244">
        <v>0</v>
      </c>
      <c r="ER244">
        <v>114129.36</v>
      </c>
      <c r="ES244">
        <v>112710</v>
      </c>
      <c r="ET244">
        <v>1419.36</v>
      </c>
      <c r="EU244">
        <v>634.72</v>
      </c>
      <c r="EV244">
        <v>0</v>
      </c>
      <c r="EW244">
        <v>0</v>
      </c>
      <c r="EX244">
        <v>0</v>
      </c>
      <c r="EY244">
        <v>0</v>
      </c>
      <c r="FQ244">
        <v>0</v>
      </c>
      <c r="FR244">
        <f t="shared" si="207"/>
        <v>0</v>
      </c>
      <c r="FS244">
        <v>0</v>
      </c>
      <c r="FX244">
        <v>70</v>
      </c>
      <c r="FY244">
        <v>10</v>
      </c>
      <c r="GA244" t="s">
        <v>3</v>
      </c>
      <c r="GD244">
        <v>0</v>
      </c>
      <c r="GF244">
        <v>420027447</v>
      </c>
      <c r="GG244">
        <v>2</v>
      </c>
      <c r="GH244">
        <v>1</v>
      </c>
      <c r="GI244">
        <v>-2</v>
      </c>
      <c r="GJ244">
        <v>0</v>
      </c>
      <c r="GK244">
        <f>ROUND(R244*(S12)/100,2)</f>
        <v>24</v>
      </c>
      <c r="GL244">
        <f t="shared" si="208"/>
        <v>0</v>
      </c>
      <c r="GM244">
        <f t="shared" si="217"/>
        <v>4018.53</v>
      </c>
      <c r="GN244">
        <f t="shared" si="218"/>
        <v>0</v>
      </c>
      <c r="GO244">
        <f t="shared" si="219"/>
        <v>0</v>
      </c>
      <c r="GP244">
        <f t="shared" si="220"/>
        <v>4018.53</v>
      </c>
      <c r="GR244">
        <v>0</v>
      </c>
      <c r="GS244">
        <v>3</v>
      </c>
      <c r="GT244">
        <v>0</v>
      </c>
      <c r="GU244" t="s">
        <v>3</v>
      </c>
      <c r="GV244">
        <f t="shared" si="221"/>
        <v>0</v>
      </c>
      <c r="GW244">
        <v>1</v>
      </c>
      <c r="GX244">
        <f t="shared" si="210"/>
        <v>0</v>
      </c>
      <c r="HA244">
        <v>0</v>
      </c>
      <c r="HB244">
        <v>0</v>
      </c>
      <c r="HC244">
        <f t="shared" si="211"/>
        <v>0</v>
      </c>
      <c r="IK244">
        <v>0</v>
      </c>
    </row>
    <row r="245" spans="1:255" x14ac:dyDescent="0.2">
      <c r="A245" s="2">
        <v>17</v>
      </c>
      <c r="B245" s="2">
        <v>1</v>
      </c>
      <c r="C245" s="2">
        <f>ROW(SmtRes!A180)</f>
        <v>180</v>
      </c>
      <c r="D245" s="2">
        <f>ROW(EtalonRes!A172)</f>
        <v>172</v>
      </c>
      <c r="E245" s="2" t="s">
        <v>181</v>
      </c>
      <c r="F245" s="2" t="s">
        <v>50</v>
      </c>
      <c r="G245" s="2" t="s">
        <v>51</v>
      </c>
      <c r="H245" s="2" t="s">
        <v>20</v>
      </c>
      <c r="I245" s="2">
        <f>ROUND(35*0.1/100,9)</f>
        <v>3.5000000000000003E-2</v>
      </c>
      <c r="J245" s="2">
        <v>0</v>
      </c>
      <c r="K245" s="2"/>
      <c r="L245" s="2"/>
      <c r="M245" s="2"/>
      <c r="N245" s="2"/>
      <c r="O245" s="2">
        <f t="shared" si="178"/>
        <v>2673</v>
      </c>
      <c r="P245" s="2">
        <f t="shared" si="179"/>
        <v>2280.41</v>
      </c>
      <c r="Q245" s="2">
        <f t="shared" si="180"/>
        <v>289.27999999999997</v>
      </c>
      <c r="R245" s="2">
        <f t="shared" si="181"/>
        <v>117</v>
      </c>
      <c r="S245" s="2">
        <f t="shared" si="182"/>
        <v>103.31</v>
      </c>
      <c r="T245" s="2">
        <f t="shared" si="183"/>
        <v>0</v>
      </c>
      <c r="U245" s="2">
        <f t="shared" si="184"/>
        <v>0.5796</v>
      </c>
      <c r="V245" s="2">
        <f t="shared" si="185"/>
        <v>0</v>
      </c>
      <c r="W245" s="2">
        <f t="shared" si="186"/>
        <v>0</v>
      </c>
      <c r="X245" s="2">
        <f t="shared" si="187"/>
        <v>72.319999999999993</v>
      </c>
      <c r="Y245" s="2">
        <f t="shared" si="188"/>
        <v>10.33</v>
      </c>
      <c r="Z245" s="2"/>
      <c r="AA245" s="2">
        <v>37920512</v>
      </c>
      <c r="AB245" s="2">
        <f t="shared" si="189"/>
        <v>76371.3</v>
      </c>
      <c r="AC245" s="2">
        <f t="shared" si="212"/>
        <v>65154.45</v>
      </c>
      <c r="AD245" s="2">
        <f t="shared" si="213"/>
        <v>8265.0300000000007</v>
      </c>
      <c r="AE245" s="2">
        <f t="shared" si="214"/>
        <v>3342.74</v>
      </c>
      <c r="AF245" s="2">
        <f t="shared" si="214"/>
        <v>2951.82</v>
      </c>
      <c r="AG245" s="2">
        <f t="shared" si="193"/>
        <v>0</v>
      </c>
      <c r="AH245" s="2">
        <f t="shared" si="215"/>
        <v>16.559999999999999</v>
      </c>
      <c r="AI245" s="2">
        <f t="shared" si="215"/>
        <v>0</v>
      </c>
      <c r="AJ245" s="2">
        <f t="shared" si="195"/>
        <v>0</v>
      </c>
      <c r="AK245" s="2">
        <v>76371.3</v>
      </c>
      <c r="AL245" s="2">
        <v>65154.45</v>
      </c>
      <c r="AM245" s="2">
        <v>8265.0300000000007</v>
      </c>
      <c r="AN245" s="2">
        <v>3342.74</v>
      </c>
      <c r="AO245" s="2">
        <v>2951.82</v>
      </c>
      <c r="AP245" s="2">
        <v>0</v>
      </c>
      <c r="AQ245" s="2">
        <v>16.559999999999999</v>
      </c>
      <c r="AR245" s="2">
        <v>0</v>
      </c>
      <c r="AS245" s="2">
        <v>0</v>
      </c>
      <c r="AT245" s="2">
        <v>70</v>
      </c>
      <c r="AU245" s="2">
        <v>10</v>
      </c>
      <c r="AV245" s="2">
        <v>1</v>
      </c>
      <c r="AW245" s="2">
        <v>1</v>
      </c>
      <c r="AX245" s="2"/>
      <c r="AY245" s="2"/>
      <c r="AZ245" s="2">
        <v>1</v>
      </c>
      <c r="BA245" s="2">
        <v>1</v>
      </c>
      <c r="BB245" s="2">
        <v>1</v>
      </c>
      <c r="BC245" s="2">
        <v>1</v>
      </c>
      <c r="BD245" s="2" t="s">
        <v>3</v>
      </c>
      <c r="BE245" s="2" t="s">
        <v>3</v>
      </c>
      <c r="BF245" s="2" t="s">
        <v>3</v>
      </c>
      <c r="BG245" s="2" t="s">
        <v>3</v>
      </c>
      <c r="BH245" s="2">
        <v>0</v>
      </c>
      <c r="BI245" s="2">
        <v>4</v>
      </c>
      <c r="BJ245" s="2" t="s">
        <v>52</v>
      </c>
      <c r="BK245" s="2"/>
      <c r="BL245" s="2"/>
      <c r="BM245" s="2">
        <v>0</v>
      </c>
      <c r="BN245" s="2">
        <v>0</v>
      </c>
      <c r="BO245" s="2" t="s">
        <v>3</v>
      </c>
      <c r="BP245" s="2">
        <v>0</v>
      </c>
      <c r="BQ245" s="2">
        <v>1</v>
      </c>
      <c r="BR245" s="2">
        <v>0</v>
      </c>
      <c r="BS245" s="2">
        <v>1</v>
      </c>
      <c r="BT245" s="2">
        <v>1</v>
      </c>
      <c r="BU245" s="2">
        <v>1</v>
      </c>
      <c r="BV245" s="2">
        <v>1</v>
      </c>
      <c r="BW245" s="2">
        <v>1</v>
      </c>
      <c r="BX245" s="2">
        <v>1</v>
      </c>
      <c r="BY245" s="2" t="s">
        <v>3</v>
      </c>
      <c r="BZ245" s="2">
        <v>70</v>
      </c>
      <c r="CA245" s="2">
        <v>10</v>
      </c>
      <c r="CB245" s="2"/>
      <c r="CC245" s="2"/>
      <c r="CD245" s="2"/>
      <c r="CE245" s="2">
        <v>0</v>
      </c>
      <c r="CF245" s="2">
        <v>0</v>
      </c>
      <c r="CG245" s="2">
        <v>0</v>
      </c>
      <c r="CH245" s="2"/>
      <c r="CI245" s="2"/>
      <c r="CJ245" s="2"/>
      <c r="CK245" s="2"/>
      <c r="CL245" s="2"/>
      <c r="CM245" s="2">
        <v>0</v>
      </c>
      <c r="CN245" s="2" t="s">
        <v>3</v>
      </c>
      <c r="CO245" s="2">
        <v>0</v>
      </c>
      <c r="CP245" s="2">
        <f t="shared" si="196"/>
        <v>2672.9999999999995</v>
      </c>
      <c r="CQ245" s="2">
        <f t="shared" si="197"/>
        <v>65154.45</v>
      </c>
      <c r="CR245" s="2">
        <f t="shared" si="216"/>
        <v>8265.0300000000007</v>
      </c>
      <c r="CS245" s="2">
        <f t="shared" si="199"/>
        <v>3342.74</v>
      </c>
      <c r="CT245" s="2">
        <f t="shared" si="200"/>
        <v>2951.82</v>
      </c>
      <c r="CU245" s="2">
        <f t="shared" si="201"/>
        <v>0</v>
      </c>
      <c r="CV245" s="2">
        <f t="shared" si="202"/>
        <v>16.559999999999999</v>
      </c>
      <c r="CW245" s="2">
        <f t="shared" si="203"/>
        <v>0</v>
      </c>
      <c r="CX245" s="2">
        <f t="shared" si="204"/>
        <v>0</v>
      </c>
      <c r="CY245" s="2">
        <f t="shared" si="205"/>
        <v>72.316999999999993</v>
      </c>
      <c r="CZ245" s="2">
        <f t="shared" si="206"/>
        <v>10.331</v>
      </c>
      <c r="DA245" s="2"/>
      <c r="DB245" s="2"/>
      <c r="DC245" s="2" t="s">
        <v>3</v>
      </c>
      <c r="DD245" s="2" t="s">
        <v>3</v>
      </c>
      <c r="DE245" s="2" t="s">
        <v>3</v>
      </c>
      <c r="DF245" s="2" t="s">
        <v>3</v>
      </c>
      <c r="DG245" s="2" t="s">
        <v>3</v>
      </c>
      <c r="DH245" s="2" t="s">
        <v>3</v>
      </c>
      <c r="DI245" s="2" t="s">
        <v>3</v>
      </c>
      <c r="DJ245" s="2" t="s">
        <v>3</v>
      </c>
      <c r="DK245" s="2" t="s">
        <v>3</v>
      </c>
      <c r="DL245" s="2" t="s">
        <v>3</v>
      </c>
      <c r="DM245" s="2" t="s">
        <v>3</v>
      </c>
      <c r="DN245" s="2">
        <v>0</v>
      </c>
      <c r="DO245" s="2">
        <v>0</v>
      </c>
      <c r="DP245" s="2">
        <v>1</v>
      </c>
      <c r="DQ245" s="2">
        <v>1</v>
      </c>
      <c r="DR245" s="2"/>
      <c r="DS245" s="2"/>
      <c r="DT245" s="2"/>
      <c r="DU245" s="2">
        <v>1007</v>
      </c>
      <c r="DV245" s="2" t="s">
        <v>20</v>
      </c>
      <c r="DW245" s="2" t="s">
        <v>20</v>
      </c>
      <c r="DX245" s="2">
        <v>100</v>
      </c>
      <c r="DY245" s="2"/>
      <c r="DZ245" s="2"/>
      <c r="EA245" s="2"/>
      <c r="EB245" s="2"/>
      <c r="EC245" s="2"/>
      <c r="ED245" s="2"/>
      <c r="EE245" s="2">
        <v>37523834</v>
      </c>
      <c r="EF245" s="2">
        <v>1</v>
      </c>
      <c r="EG245" s="2" t="s">
        <v>22</v>
      </c>
      <c r="EH245" s="2">
        <v>0</v>
      </c>
      <c r="EI245" s="2" t="s">
        <v>3</v>
      </c>
      <c r="EJ245" s="2">
        <v>4</v>
      </c>
      <c r="EK245" s="2">
        <v>0</v>
      </c>
      <c r="EL245" s="2" t="s">
        <v>23</v>
      </c>
      <c r="EM245" s="2" t="s">
        <v>24</v>
      </c>
      <c r="EN245" s="2"/>
      <c r="EO245" s="2" t="s">
        <v>3</v>
      </c>
      <c r="EP245" s="2"/>
      <c r="EQ245" s="2">
        <v>0</v>
      </c>
      <c r="ER245" s="2">
        <v>76371.3</v>
      </c>
      <c r="ES245" s="2">
        <v>65154.45</v>
      </c>
      <c r="ET245" s="2">
        <v>8265.0300000000007</v>
      </c>
      <c r="EU245" s="2">
        <v>3342.74</v>
      </c>
      <c r="EV245" s="2">
        <v>2951.82</v>
      </c>
      <c r="EW245" s="2">
        <v>16.559999999999999</v>
      </c>
      <c r="EX245" s="2">
        <v>0</v>
      </c>
      <c r="EY245" s="2">
        <v>0</v>
      </c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>
        <v>0</v>
      </c>
      <c r="FR245" s="2">
        <f t="shared" si="207"/>
        <v>0</v>
      </c>
      <c r="FS245" s="2">
        <v>0</v>
      </c>
      <c r="FT245" s="2"/>
      <c r="FU245" s="2"/>
      <c r="FV245" s="2"/>
      <c r="FW245" s="2"/>
      <c r="FX245" s="2">
        <v>70</v>
      </c>
      <c r="FY245" s="2">
        <v>10</v>
      </c>
      <c r="FZ245" s="2"/>
      <c r="GA245" s="2" t="s">
        <v>3</v>
      </c>
      <c r="GB245" s="2"/>
      <c r="GC245" s="2"/>
      <c r="GD245" s="2">
        <v>0</v>
      </c>
      <c r="GE245" s="2"/>
      <c r="GF245" s="2">
        <v>-2044529547</v>
      </c>
      <c r="GG245" s="2">
        <v>2</v>
      </c>
      <c r="GH245" s="2">
        <v>1</v>
      </c>
      <c r="GI245" s="2">
        <v>-2</v>
      </c>
      <c r="GJ245" s="2">
        <v>0</v>
      </c>
      <c r="GK245" s="2">
        <f>ROUND(R245*(R12)/100,2)</f>
        <v>126.36</v>
      </c>
      <c r="GL245" s="2">
        <f t="shared" si="208"/>
        <v>0</v>
      </c>
      <c r="GM245" s="2">
        <f t="shared" si="217"/>
        <v>2882.01</v>
      </c>
      <c r="GN245" s="2">
        <f t="shared" si="218"/>
        <v>0</v>
      </c>
      <c r="GO245" s="2">
        <f t="shared" si="219"/>
        <v>0</v>
      </c>
      <c r="GP245" s="2">
        <f t="shared" si="220"/>
        <v>2882.01</v>
      </c>
      <c r="GQ245" s="2"/>
      <c r="GR245" s="2">
        <v>0</v>
      </c>
      <c r="GS245" s="2">
        <v>3</v>
      </c>
      <c r="GT245" s="2">
        <v>0</v>
      </c>
      <c r="GU245" s="2" t="s">
        <v>3</v>
      </c>
      <c r="GV245" s="2">
        <f t="shared" si="221"/>
        <v>0</v>
      </c>
      <c r="GW245" s="2">
        <v>1</v>
      </c>
      <c r="GX245" s="2">
        <f t="shared" si="210"/>
        <v>0</v>
      </c>
      <c r="GY245" s="2"/>
      <c r="GZ245" s="2"/>
      <c r="HA245" s="2">
        <v>0</v>
      </c>
      <c r="HB245" s="2">
        <v>0</v>
      </c>
      <c r="HC245" s="2">
        <f t="shared" si="211"/>
        <v>0</v>
      </c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>
        <v>0</v>
      </c>
      <c r="IL245" s="2"/>
      <c r="IM245" s="2"/>
      <c r="IN245" s="2"/>
      <c r="IO245" s="2"/>
      <c r="IP245" s="2"/>
      <c r="IQ245" s="2"/>
      <c r="IR245" s="2"/>
      <c r="IS245" s="2"/>
      <c r="IT245" s="2"/>
      <c r="IU245" s="2"/>
    </row>
    <row r="246" spans="1:255" x14ac:dyDescent="0.2">
      <c r="A246">
        <v>17</v>
      </c>
      <c r="B246">
        <v>1</v>
      </c>
      <c r="C246">
        <f>ROW(SmtRes!A188)</f>
        <v>188</v>
      </c>
      <c r="D246">
        <f>ROW(EtalonRes!A180)</f>
        <v>180</v>
      </c>
      <c r="E246" t="s">
        <v>181</v>
      </c>
      <c r="F246" t="s">
        <v>50</v>
      </c>
      <c r="G246" t="s">
        <v>51</v>
      </c>
      <c r="H246" t="s">
        <v>20</v>
      </c>
      <c r="I246">
        <f>ROUND(35*0.1/100,9)</f>
        <v>3.5000000000000003E-2</v>
      </c>
      <c r="J246">
        <v>0</v>
      </c>
      <c r="O246">
        <f t="shared" si="178"/>
        <v>2673</v>
      </c>
      <c r="P246">
        <f t="shared" si="179"/>
        <v>2280.41</v>
      </c>
      <c r="Q246">
        <f t="shared" si="180"/>
        <v>289.27999999999997</v>
      </c>
      <c r="R246">
        <f t="shared" si="181"/>
        <v>117</v>
      </c>
      <c r="S246">
        <f t="shared" si="182"/>
        <v>103.31</v>
      </c>
      <c r="T246">
        <f t="shared" si="183"/>
        <v>0</v>
      </c>
      <c r="U246">
        <f t="shared" si="184"/>
        <v>0.5796</v>
      </c>
      <c r="V246">
        <f t="shared" si="185"/>
        <v>0</v>
      </c>
      <c r="W246">
        <f t="shared" si="186"/>
        <v>0</v>
      </c>
      <c r="X246">
        <f t="shared" si="187"/>
        <v>72.319999999999993</v>
      </c>
      <c r="Y246">
        <f t="shared" si="188"/>
        <v>10.33</v>
      </c>
      <c r="AA246">
        <v>37920513</v>
      </c>
      <c r="AB246">
        <f t="shared" si="189"/>
        <v>76371.3</v>
      </c>
      <c r="AC246">
        <f t="shared" si="212"/>
        <v>65154.45</v>
      </c>
      <c r="AD246">
        <f t="shared" si="213"/>
        <v>8265.0300000000007</v>
      </c>
      <c r="AE246">
        <f t="shared" si="214"/>
        <v>3342.74</v>
      </c>
      <c r="AF246">
        <f t="shared" si="214"/>
        <v>2951.82</v>
      </c>
      <c r="AG246">
        <f t="shared" si="193"/>
        <v>0</v>
      </c>
      <c r="AH246">
        <f t="shared" si="215"/>
        <v>16.559999999999999</v>
      </c>
      <c r="AI246">
        <f t="shared" si="215"/>
        <v>0</v>
      </c>
      <c r="AJ246">
        <f t="shared" si="195"/>
        <v>0</v>
      </c>
      <c r="AK246">
        <v>76371.3</v>
      </c>
      <c r="AL246">
        <v>65154.45</v>
      </c>
      <c r="AM246">
        <v>8265.0300000000007</v>
      </c>
      <c r="AN246">
        <v>3342.74</v>
      </c>
      <c r="AO246">
        <v>2951.82</v>
      </c>
      <c r="AP246">
        <v>0</v>
      </c>
      <c r="AQ246">
        <v>16.559999999999999</v>
      </c>
      <c r="AR246">
        <v>0</v>
      </c>
      <c r="AS246">
        <v>0</v>
      </c>
      <c r="AT246">
        <v>70</v>
      </c>
      <c r="AU246">
        <v>10</v>
      </c>
      <c r="AV246">
        <v>1</v>
      </c>
      <c r="AW246">
        <v>1</v>
      </c>
      <c r="AZ246">
        <v>1</v>
      </c>
      <c r="BA246">
        <v>1</v>
      </c>
      <c r="BB246">
        <v>1</v>
      </c>
      <c r="BC246">
        <v>1</v>
      </c>
      <c r="BD246" t="s">
        <v>3</v>
      </c>
      <c r="BE246" t="s">
        <v>3</v>
      </c>
      <c r="BF246" t="s">
        <v>3</v>
      </c>
      <c r="BG246" t="s">
        <v>3</v>
      </c>
      <c r="BH246">
        <v>0</v>
      </c>
      <c r="BI246">
        <v>4</v>
      </c>
      <c r="BJ246" t="s">
        <v>52</v>
      </c>
      <c r="BM246">
        <v>0</v>
      </c>
      <c r="BN246">
        <v>0</v>
      </c>
      <c r="BO246" t="s">
        <v>3</v>
      </c>
      <c r="BP246">
        <v>0</v>
      </c>
      <c r="BQ246">
        <v>1</v>
      </c>
      <c r="BR246">
        <v>0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 t="s">
        <v>3</v>
      </c>
      <c r="BZ246">
        <v>70</v>
      </c>
      <c r="CA246">
        <v>10</v>
      </c>
      <c r="CE246">
        <v>0</v>
      </c>
      <c r="CF246">
        <v>0</v>
      </c>
      <c r="CG246">
        <v>0</v>
      </c>
      <c r="CM246">
        <v>0</v>
      </c>
      <c r="CN246" t="s">
        <v>3</v>
      </c>
      <c r="CO246">
        <v>0</v>
      </c>
      <c r="CP246">
        <f t="shared" si="196"/>
        <v>2672.9999999999995</v>
      </c>
      <c r="CQ246">
        <f t="shared" si="197"/>
        <v>65154.45</v>
      </c>
      <c r="CR246">
        <f t="shared" si="216"/>
        <v>8265.0300000000007</v>
      </c>
      <c r="CS246">
        <f t="shared" si="199"/>
        <v>3342.74</v>
      </c>
      <c r="CT246">
        <f t="shared" si="200"/>
        <v>2951.82</v>
      </c>
      <c r="CU246">
        <f t="shared" si="201"/>
        <v>0</v>
      </c>
      <c r="CV246">
        <f t="shared" si="202"/>
        <v>16.559999999999999</v>
      </c>
      <c r="CW246">
        <f t="shared" si="203"/>
        <v>0</v>
      </c>
      <c r="CX246">
        <f t="shared" si="204"/>
        <v>0</v>
      </c>
      <c r="CY246">
        <f t="shared" si="205"/>
        <v>72.316999999999993</v>
      </c>
      <c r="CZ246">
        <f t="shared" si="206"/>
        <v>10.331</v>
      </c>
      <c r="DC246" t="s">
        <v>3</v>
      </c>
      <c r="DD246" t="s">
        <v>3</v>
      </c>
      <c r="DE246" t="s">
        <v>3</v>
      </c>
      <c r="DF246" t="s">
        <v>3</v>
      </c>
      <c r="DG246" t="s">
        <v>3</v>
      </c>
      <c r="DH246" t="s">
        <v>3</v>
      </c>
      <c r="DI246" t="s">
        <v>3</v>
      </c>
      <c r="DJ246" t="s">
        <v>3</v>
      </c>
      <c r="DK246" t="s">
        <v>3</v>
      </c>
      <c r="DL246" t="s">
        <v>3</v>
      </c>
      <c r="DM246" t="s">
        <v>3</v>
      </c>
      <c r="DN246">
        <v>0</v>
      </c>
      <c r="DO246">
        <v>0</v>
      </c>
      <c r="DP246">
        <v>1</v>
      </c>
      <c r="DQ246">
        <v>1</v>
      </c>
      <c r="DU246">
        <v>1007</v>
      </c>
      <c r="DV246" t="s">
        <v>20</v>
      </c>
      <c r="DW246" t="s">
        <v>20</v>
      </c>
      <c r="DX246">
        <v>100</v>
      </c>
      <c r="EE246">
        <v>37523834</v>
      </c>
      <c r="EF246">
        <v>1</v>
      </c>
      <c r="EG246" t="s">
        <v>22</v>
      </c>
      <c r="EH246">
        <v>0</v>
      </c>
      <c r="EI246" t="s">
        <v>3</v>
      </c>
      <c r="EJ246">
        <v>4</v>
      </c>
      <c r="EK246">
        <v>0</v>
      </c>
      <c r="EL246" t="s">
        <v>23</v>
      </c>
      <c r="EM246" t="s">
        <v>24</v>
      </c>
      <c r="EO246" t="s">
        <v>3</v>
      </c>
      <c r="EQ246">
        <v>0</v>
      </c>
      <c r="ER246">
        <v>76371.3</v>
      </c>
      <c r="ES246">
        <v>65154.45</v>
      </c>
      <c r="ET246">
        <v>8265.0300000000007</v>
      </c>
      <c r="EU246">
        <v>3342.74</v>
      </c>
      <c r="EV246">
        <v>2951.82</v>
      </c>
      <c r="EW246">
        <v>16.559999999999999</v>
      </c>
      <c r="EX246">
        <v>0</v>
      </c>
      <c r="EY246">
        <v>0</v>
      </c>
      <c r="FQ246">
        <v>0</v>
      </c>
      <c r="FR246">
        <f t="shared" si="207"/>
        <v>0</v>
      </c>
      <c r="FS246">
        <v>0</v>
      </c>
      <c r="FX246">
        <v>70</v>
      </c>
      <c r="FY246">
        <v>10</v>
      </c>
      <c r="GA246" t="s">
        <v>3</v>
      </c>
      <c r="GD246">
        <v>0</v>
      </c>
      <c r="GF246">
        <v>-2044529547</v>
      </c>
      <c r="GG246">
        <v>2</v>
      </c>
      <c r="GH246">
        <v>1</v>
      </c>
      <c r="GI246">
        <v>-2</v>
      </c>
      <c r="GJ246">
        <v>0</v>
      </c>
      <c r="GK246">
        <f>ROUND(R246*(S12)/100,2)</f>
        <v>126.36</v>
      </c>
      <c r="GL246">
        <f t="shared" si="208"/>
        <v>0</v>
      </c>
      <c r="GM246">
        <f t="shared" si="217"/>
        <v>2882.01</v>
      </c>
      <c r="GN246">
        <f t="shared" si="218"/>
        <v>0</v>
      </c>
      <c r="GO246">
        <f t="shared" si="219"/>
        <v>0</v>
      </c>
      <c r="GP246">
        <f t="shared" si="220"/>
        <v>2882.01</v>
      </c>
      <c r="GR246">
        <v>0</v>
      </c>
      <c r="GS246">
        <v>3</v>
      </c>
      <c r="GT246">
        <v>0</v>
      </c>
      <c r="GU246" t="s">
        <v>3</v>
      </c>
      <c r="GV246">
        <f t="shared" si="221"/>
        <v>0</v>
      </c>
      <c r="GW246">
        <v>1</v>
      </c>
      <c r="GX246">
        <f t="shared" si="210"/>
        <v>0</v>
      </c>
      <c r="HA246">
        <v>0</v>
      </c>
      <c r="HB246">
        <v>0</v>
      </c>
      <c r="HC246">
        <f t="shared" si="211"/>
        <v>0</v>
      </c>
      <c r="IK246">
        <v>0</v>
      </c>
    </row>
    <row r="248" spans="1:255" x14ac:dyDescent="0.2">
      <c r="A248" s="3">
        <v>51</v>
      </c>
      <c r="B248" s="3">
        <f>B229</f>
        <v>1</v>
      </c>
      <c r="C248" s="3">
        <f>A229</f>
        <v>5</v>
      </c>
      <c r="D248" s="3">
        <f>ROW(A229)</f>
        <v>229</v>
      </c>
      <c r="E248" s="3"/>
      <c r="F248" s="3" t="str">
        <f>IF(F229&lt;&gt;"",F229,"")</f>
        <v>Новый подраздел</v>
      </c>
      <c r="G248" s="3" t="str">
        <f>IF(G229&lt;&gt;"",G229,"")</f>
        <v>Устройство гравийно-песчаного основания под песочный дворик 5х7</v>
      </c>
      <c r="H248" s="3">
        <v>0</v>
      </c>
      <c r="I248" s="3"/>
      <c r="J248" s="3"/>
      <c r="K248" s="3"/>
      <c r="L248" s="3"/>
      <c r="M248" s="3"/>
      <c r="N248" s="3"/>
      <c r="O248" s="3">
        <f t="shared" ref="O248:T248" si="222">ROUND(AB248,2)</f>
        <v>16744.57</v>
      </c>
      <c r="P248" s="3">
        <f t="shared" si="222"/>
        <v>7730.93</v>
      </c>
      <c r="Q248" s="3">
        <f t="shared" si="222"/>
        <v>5368.25</v>
      </c>
      <c r="R248" s="3">
        <f t="shared" si="222"/>
        <v>3080.76</v>
      </c>
      <c r="S248" s="3">
        <f t="shared" si="222"/>
        <v>3645.39</v>
      </c>
      <c r="T248" s="3">
        <f t="shared" si="222"/>
        <v>0</v>
      </c>
      <c r="U248" s="3">
        <f>AH248</f>
        <v>21.901600000000002</v>
      </c>
      <c r="V248" s="3">
        <f>AI248</f>
        <v>0</v>
      </c>
      <c r="W248" s="3">
        <f>ROUND(AJ248,2)</f>
        <v>0</v>
      </c>
      <c r="X248" s="3">
        <f>ROUND(AK248,2)</f>
        <v>2551.77</v>
      </c>
      <c r="Y248" s="3">
        <f>ROUND(AL248,2)</f>
        <v>364.54</v>
      </c>
      <c r="Z248" s="3"/>
      <c r="AA248" s="3"/>
      <c r="AB248" s="3">
        <f>ROUND(SUMIF(AA233:AA246,"=37920512",O233:O246),2)</f>
        <v>16744.57</v>
      </c>
      <c r="AC248" s="3">
        <f>ROUND(SUMIF(AA233:AA246,"=37920512",P233:P246),2)</f>
        <v>7730.93</v>
      </c>
      <c r="AD248" s="3">
        <f>ROUND(SUMIF(AA233:AA246,"=37920512",Q233:Q246),2)</f>
        <v>5368.25</v>
      </c>
      <c r="AE248" s="3">
        <f>ROUND(SUMIF(AA233:AA246,"=37920512",R233:R246),2)</f>
        <v>3080.76</v>
      </c>
      <c r="AF248" s="3">
        <f>ROUND(SUMIF(AA233:AA246,"=37920512",S233:S246),2)</f>
        <v>3645.39</v>
      </c>
      <c r="AG248" s="3">
        <f>ROUND(SUMIF(AA233:AA246,"=37920512",T233:T246),2)</f>
        <v>0</v>
      </c>
      <c r="AH248" s="3">
        <f>SUMIF(AA233:AA246,"=37920512",U233:U246)</f>
        <v>21.901600000000002</v>
      </c>
      <c r="AI248" s="3">
        <f>SUMIF(AA233:AA246,"=37920512",V233:V246)</f>
        <v>0</v>
      </c>
      <c r="AJ248" s="3">
        <f>ROUND(SUMIF(AA233:AA246,"=37920512",W233:W246),2)</f>
        <v>0</v>
      </c>
      <c r="AK248" s="3">
        <f>ROUND(SUMIF(AA233:AA246,"=37920512",X233:X246),2)</f>
        <v>2551.77</v>
      </c>
      <c r="AL248" s="3">
        <f>ROUND(SUMIF(AA233:AA246,"=37920512",Y233:Y246),2)</f>
        <v>364.54</v>
      </c>
      <c r="AM248" s="3"/>
      <c r="AN248" s="3"/>
      <c r="AO248" s="3">
        <f t="shared" ref="AO248:BD248" si="223">ROUND(BX248,2)</f>
        <v>0</v>
      </c>
      <c r="AP248" s="3">
        <f t="shared" si="223"/>
        <v>0</v>
      </c>
      <c r="AQ248" s="3">
        <f t="shared" si="223"/>
        <v>0</v>
      </c>
      <c r="AR248" s="3">
        <f t="shared" si="223"/>
        <v>19811.240000000002</v>
      </c>
      <c r="AS248" s="3">
        <f t="shared" si="223"/>
        <v>0</v>
      </c>
      <c r="AT248" s="3">
        <f t="shared" si="223"/>
        <v>0</v>
      </c>
      <c r="AU248" s="3">
        <f t="shared" si="223"/>
        <v>19811.240000000002</v>
      </c>
      <c r="AV248" s="3">
        <f t="shared" si="223"/>
        <v>7730.93</v>
      </c>
      <c r="AW248" s="3">
        <f t="shared" si="223"/>
        <v>7730.93</v>
      </c>
      <c r="AX248" s="3">
        <f t="shared" si="223"/>
        <v>0</v>
      </c>
      <c r="AY248" s="3">
        <f t="shared" si="223"/>
        <v>7730.93</v>
      </c>
      <c r="AZ248" s="3">
        <f t="shared" si="223"/>
        <v>0</v>
      </c>
      <c r="BA248" s="3">
        <f t="shared" si="223"/>
        <v>0</v>
      </c>
      <c r="BB248" s="3">
        <f t="shared" si="223"/>
        <v>0</v>
      </c>
      <c r="BC248" s="3">
        <f t="shared" si="223"/>
        <v>0</v>
      </c>
      <c r="BD248" s="3">
        <f t="shared" si="223"/>
        <v>0</v>
      </c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>
        <f>ROUND(SUMIF(AA233:AA246,"=37920512",FQ233:FQ246),2)</f>
        <v>0</v>
      </c>
      <c r="BY248" s="3">
        <f>ROUND(SUMIF(AA233:AA246,"=37920512",FR233:FR246),2)</f>
        <v>0</v>
      </c>
      <c r="BZ248" s="3">
        <f>ROUND(SUMIF(AA233:AA246,"=37920512",GL233:GL246),2)</f>
        <v>0</v>
      </c>
      <c r="CA248" s="3">
        <f>ROUND(SUMIF(AA233:AA246,"=37920512",GM233:GM246),2)</f>
        <v>19811.240000000002</v>
      </c>
      <c r="CB248" s="3">
        <f>ROUND(SUMIF(AA233:AA246,"=37920512",GN233:GN246),2)</f>
        <v>0</v>
      </c>
      <c r="CC248" s="3">
        <f>ROUND(SUMIF(AA233:AA246,"=37920512",GO233:GO246),2)</f>
        <v>0</v>
      </c>
      <c r="CD248" s="3">
        <f>ROUND(SUMIF(AA233:AA246,"=37920512",GP233:GP246),2)</f>
        <v>19811.240000000002</v>
      </c>
      <c r="CE248" s="3">
        <f>AC248-BX248</f>
        <v>7730.93</v>
      </c>
      <c r="CF248" s="3">
        <f>AC248-BY248</f>
        <v>7730.93</v>
      </c>
      <c r="CG248" s="3">
        <f>BX248-BZ248</f>
        <v>0</v>
      </c>
      <c r="CH248" s="3">
        <f>AC248-BX248-BY248+BZ248</f>
        <v>7730.93</v>
      </c>
      <c r="CI248" s="3">
        <f>BY248-BZ248</f>
        <v>0</v>
      </c>
      <c r="CJ248" s="3">
        <f>ROUND(SUMIF(AA233:AA246,"=37920512",GX233:GX246),2)</f>
        <v>0</v>
      </c>
      <c r="CK248" s="3">
        <f>ROUND(SUMIF(AA233:AA246,"=37920512",GY233:GY246),2)</f>
        <v>0</v>
      </c>
      <c r="CL248" s="3">
        <f>ROUND(SUMIF(AA233:AA246,"=37920512",GZ233:GZ246),2)</f>
        <v>0</v>
      </c>
      <c r="CM248" s="3">
        <f>ROUND(SUMIF(AA233:AA246,"=37920512",HD233:HD246),2)</f>
        <v>0</v>
      </c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4">
        <f t="shared" ref="DG248:DL248" si="224">ROUND(DT248,2)</f>
        <v>16744.57</v>
      </c>
      <c r="DH248" s="4">
        <f t="shared" si="224"/>
        <v>7730.93</v>
      </c>
      <c r="DI248" s="4">
        <f t="shared" si="224"/>
        <v>5368.25</v>
      </c>
      <c r="DJ248" s="4">
        <f t="shared" si="224"/>
        <v>3080.76</v>
      </c>
      <c r="DK248" s="4">
        <f t="shared" si="224"/>
        <v>3645.39</v>
      </c>
      <c r="DL248" s="4">
        <f t="shared" si="224"/>
        <v>0</v>
      </c>
      <c r="DM248" s="4">
        <f>DZ248</f>
        <v>21.901600000000002</v>
      </c>
      <c r="DN248" s="4">
        <f>EA248</f>
        <v>0</v>
      </c>
      <c r="DO248" s="4">
        <f>ROUND(EB248,2)</f>
        <v>0</v>
      </c>
      <c r="DP248" s="4">
        <f>ROUND(EC248,2)</f>
        <v>2551.77</v>
      </c>
      <c r="DQ248" s="4">
        <f>ROUND(ED248,2)</f>
        <v>364.54</v>
      </c>
      <c r="DR248" s="4"/>
      <c r="DS248" s="4"/>
      <c r="DT248" s="4">
        <f>ROUND(SUMIF(AA233:AA246,"=37920513",O233:O246),2)</f>
        <v>16744.57</v>
      </c>
      <c r="DU248" s="4">
        <f>ROUND(SUMIF(AA233:AA246,"=37920513",P233:P246),2)</f>
        <v>7730.93</v>
      </c>
      <c r="DV248" s="4">
        <f>ROUND(SUMIF(AA233:AA246,"=37920513",Q233:Q246),2)</f>
        <v>5368.25</v>
      </c>
      <c r="DW248" s="4">
        <f>ROUND(SUMIF(AA233:AA246,"=37920513",R233:R246),2)</f>
        <v>3080.76</v>
      </c>
      <c r="DX248" s="4">
        <f>ROUND(SUMIF(AA233:AA246,"=37920513",S233:S246),2)</f>
        <v>3645.39</v>
      </c>
      <c r="DY248" s="4">
        <f>ROUND(SUMIF(AA233:AA246,"=37920513",T233:T246),2)</f>
        <v>0</v>
      </c>
      <c r="DZ248" s="4">
        <f>SUMIF(AA233:AA246,"=37920513",U233:U246)</f>
        <v>21.901600000000002</v>
      </c>
      <c r="EA248" s="4">
        <f>SUMIF(AA233:AA246,"=37920513",V233:V246)</f>
        <v>0</v>
      </c>
      <c r="EB248" s="4">
        <f>ROUND(SUMIF(AA233:AA246,"=37920513",W233:W246),2)</f>
        <v>0</v>
      </c>
      <c r="EC248" s="4">
        <f>ROUND(SUMIF(AA233:AA246,"=37920513",X233:X246),2)</f>
        <v>2551.77</v>
      </c>
      <c r="ED248" s="4">
        <f>ROUND(SUMIF(AA233:AA246,"=37920513",Y233:Y246),2)</f>
        <v>364.54</v>
      </c>
      <c r="EE248" s="4"/>
      <c r="EF248" s="4"/>
      <c r="EG248" s="4">
        <f t="shared" ref="EG248:EV248" si="225">ROUND(FP248,2)</f>
        <v>0</v>
      </c>
      <c r="EH248" s="4">
        <f t="shared" si="225"/>
        <v>0</v>
      </c>
      <c r="EI248" s="4">
        <f t="shared" si="225"/>
        <v>0</v>
      </c>
      <c r="EJ248" s="4">
        <f t="shared" si="225"/>
        <v>19811.240000000002</v>
      </c>
      <c r="EK248" s="4">
        <f t="shared" si="225"/>
        <v>0</v>
      </c>
      <c r="EL248" s="4">
        <f t="shared" si="225"/>
        <v>0</v>
      </c>
      <c r="EM248" s="4">
        <f t="shared" si="225"/>
        <v>19811.240000000002</v>
      </c>
      <c r="EN248" s="4">
        <f t="shared" si="225"/>
        <v>7730.93</v>
      </c>
      <c r="EO248" s="4">
        <f t="shared" si="225"/>
        <v>7730.93</v>
      </c>
      <c r="EP248" s="4">
        <f t="shared" si="225"/>
        <v>0</v>
      </c>
      <c r="EQ248" s="4">
        <f t="shared" si="225"/>
        <v>7730.93</v>
      </c>
      <c r="ER248" s="4">
        <f t="shared" si="225"/>
        <v>0</v>
      </c>
      <c r="ES248" s="4">
        <f t="shared" si="225"/>
        <v>0</v>
      </c>
      <c r="ET248" s="4">
        <f t="shared" si="225"/>
        <v>0</v>
      </c>
      <c r="EU248" s="4">
        <f t="shared" si="225"/>
        <v>0</v>
      </c>
      <c r="EV248" s="4">
        <f t="shared" si="225"/>
        <v>0</v>
      </c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>
        <f>ROUND(SUMIF(AA233:AA246,"=37920513",FQ233:FQ246),2)</f>
        <v>0</v>
      </c>
      <c r="FQ248" s="4">
        <f>ROUND(SUMIF(AA233:AA246,"=37920513",FR233:FR246),2)</f>
        <v>0</v>
      </c>
      <c r="FR248" s="4">
        <f>ROUND(SUMIF(AA233:AA246,"=37920513",GL233:GL246),2)</f>
        <v>0</v>
      </c>
      <c r="FS248" s="4">
        <f>ROUND(SUMIF(AA233:AA246,"=37920513",GM233:GM246),2)</f>
        <v>19811.240000000002</v>
      </c>
      <c r="FT248" s="4">
        <f>ROUND(SUMIF(AA233:AA246,"=37920513",GN233:GN246),2)</f>
        <v>0</v>
      </c>
      <c r="FU248" s="4">
        <f>ROUND(SUMIF(AA233:AA246,"=37920513",GO233:GO246),2)</f>
        <v>0</v>
      </c>
      <c r="FV248" s="4">
        <f>ROUND(SUMIF(AA233:AA246,"=37920513",GP233:GP246),2)</f>
        <v>19811.240000000002</v>
      </c>
      <c r="FW248" s="4">
        <f>DU248-FP248</f>
        <v>7730.93</v>
      </c>
      <c r="FX248" s="4">
        <f>DU248-FQ248</f>
        <v>7730.93</v>
      </c>
      <c r="FY248" s="4">
        <f>FP248-FR248</f>
        <v>0</v>
      </c>
      <c r="FZ248" s="4">
        <f>DU248-FP248-FQ248+FR248</f>
        <v>7730.93</v>
      </c>
      <c r="GA248" s="4">
        <f>FQ248-FR248</f>
        <v>0</v>
      </c>
      <c r="GB248" s="4">
        <f>ROUND(SUMIF(AA233:AA246,"=37920513",GX233:GX246),2)</f>
        <v>0</v>
      </c>
      <c r="GC248" s="4">
        <f>ROUND(SUMIF(AA233:AA246,"=37920513",GY233:GY246),2)</f>
        <v>0</v>
      </c>
      <c r="GD248" s="4">
        <f>ROUND(SUMIF(AA233:AA246,"=37920513",GZ233:GZ246),2)</f>
        <v>0</v>
      </c>
      <c r="GE248" s="4">
        <f>ROUND(SUMIF(AA233:AA246,"=37920513",HD233:HD246),2)</f>
        <v>0</v>
      </c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>
        <v>0</v>
      </c>
    </row>
    <row r="250" spans="1:255" x14ac:dyDescent="0.2">
      <c r="A250" s="5">
        <v>50</v>
      </c>
      <c r="B250" s="5">
        <v>0</v>
      </c>
      <c r="C250" s="5">
        <v>0</v>
      </c>
      <c r="D250" s="5">
        <v>1</v>
      </c>
      <c r="E250" s="5">
        <v>201</v>
      </c>
      <c r="F250" s="5">
        <f>ROUND(Source!O248,O250)</f>
        <v>16744.57</v>
      </c>
      <c r="G250" s="5" t="s">
        <v>70</v>
      </c>
      <c r="H250" s="5" t="s">
        <v>71</v>
      </c>
      <c r="I250" s="5"/>
      <c r="J250" s="5"/>
      <c r="K250" s="5">
        <v>201</v>
      </c>
      <c r="L250" s="5">
        <v>1</v>
      </c>
      <c r="M250" s="5">
        <v>3</v>
      </c>
      <c r="N250" s="5" t="s">
        <v>3</v>
      </c>
      <c r="O250" s="5">
        <v>2</v>
      </c>
      <c r="P250" s="5">
        <f>ROUND(Source!DG248,O250)</f>
        <v>16744.57</v>
      </c>
      <c r="Q250" s="5"/>
      <c r="R250" s="5"/>
      <c r="S250" s="5"/>
      <c r="T250" s="5"/>
      <c r="U250" s="5"/>
      <c r="V250" s="5"/>
      <c r="W250" s="5"/>
    </row>
    <row r="251" spans="1:255" x14ac:dyDescent="0.2">
      <c r="A251" s="5">
        <v>50</v>
      </c>
      <c r="B251" s="5">
        <v>0</v>
      </c>
      <c r="C251" s="5">
        <v>0</v>
      </c>
      <c r="D251" s="5">
        <v>1</v>
      </c>
      <c r="E251" s="5">
        <v>202</v>
      </c>
      <c r="F251" s="5">
        <f>ROUND(Source!P248,O251)</f>
        <v>7730.93</v>
      </c>
      <c r="G251" s="5" t="s">
        <v>72</v>
      </c>
      <c r="H251" s="5" t="s">
        <v>73</v>
      </c>
      <c r="I251" s="5"/>
      <c r="J251" s="5"/>
      <c r="K251" s="5">
        <v>202</v>
      </c>
      <c r="L251" s="5">
        <v>2</v>
      </c>
      <c r="M251" s="5">
        <v>3</v>
      </c>
      <c r="N251" s="5" t="s">
        <v>3</v>
      </c>
      <c r="O251" s="5">
        <v>2</v>
      </c>
      <c r="P251" s="5">
        <f>ROUND(Source!DH248,O251)</f>
        <v>7730.93</v>
      </c>
      <c r="Q251" s="5"/>
      <c r="R251" s="5"/>
      <c r="S251" s="5"/>
      <c r="T251" s="5"/>
      <c r="U251" s="5"/>
      <c r="V251" s="5"/>
      <c r="W251" s="5"/>
    </row>
    <row r="252" spans="1:255" x14ac:dyDescent="0.2">
      <c r="A252" s="5">
        <v>50</v>
      </c>
      <c r="B252" s="5">
        <v>0</v>
      </c>
      <c r="C252" s="5">
        <v>0</v>
      </c>
      <c r="D252" s="5">
        <v>1</v>
      </c>
      <c r="E252" s="5">
        <v>222</v>
      </c>
      <c r="F252" s="5">
        <f>ROUND(Source!AO248,O252)</f>
        <v>0</v>
      </c>
      <c r="G252" s="5" t="s">
        <v>74</v>
      </c>
      <c r="H252" s="5" t="s">
        <v>75</v>
      </c>
      <c r="I252" s="5"/>
      <c r="J252" s="5"/>
      <c r="K252" s="5">
        <v>222</v>
      </c>
      <c r="L252" s="5">
        <v>3</v>
      </c>
      <c r="M252" s="5">
        <v>3</v>
      </c>
      <c r="N252" s="5" t="s">
        <v>3</v>
      </c>
      <c r="O252" s="5">
        <v>2</v>
      </c>
      <c r="P252" s="5">
        <f>ROUND(Source!EG248,O252)</f>
        <v>0</v>
      </c>
      <c r="Q252" s="5"/>
      <c r="R252" s="5"/>
      <c r="S252" s="5"/>
      <c r="T252" s="5"/>
      <c r="U252" s="5"/>
      <c r="V252" s="5"/>
      <c r="W252" s="5"/>
    </row>
    <row r="253" spans="1:255" x14ac:dyDescent="0.2">
      <c r="A253" s="5">
        <v>50</v>
      </c>
      <c r="B253" s="5">
        <v>0</v>
      </c>
      <c r="C253" s="5">
        <v>0</v>
      </c>
      <c r="D253" s="5">
        <v>1</v>
      </c>
      <c r="E253" s="5">
        <v>225</v>
      </c>
      <c r="F253" s="5">
        <f>ROUND(Source!AV248,O253)</f>
        <v>7730.93</v>
      </c>
      <c r="G253" s="5" t="s">
        <v>76</v>
      </c>
      <c r="H253" s="5" t="s">
        <v>77</v>
      </c>
      <c r="I253" s="5"/>
      <c r="J253" s="5"/>
      <c r="K253" s="5">
        <v>225</v>
      </c>
      <c r="L253" s="5">
        <v>4</v>
      </c>
      <c r="M253" s="5">
        <v>3</v>
      </c>
      <c r="N253" s="5" t="s">
        <v>3</v>
      </c>
      <c r="O253" s="5">
        <v>2</v>
      </c>
      <c r="P253" s="5">
        <f>ROUND(Source!EN248,O253)</f>
        <v>7730.93</v>
      </c>
      <c r="Q253" s="5"/>
      <c r="R253" s="5"/>
      <c r="S253" s="5"/>
      <c r="T253" s="5"/>
      <c r="U253" s="5"/>
      <c r="V253" s="5"/>
      <c r="W253" s="5"/>
    </row>
    <row r="254" spans="1:255" x14ac:dyDescent="0.2">
      <c r="A254" s="5">
        <v>50</v>
      </c>
      <c r="B254" s="5">
        <v>0</v>
      </c>
      <c r="C254" s="5">
        <v>0</v>
      </c>
      <c r="D254" s="5">
        <v>1</v>
      </c>
      <c r="E254" s="5">
        <v>226</v>
      </c>
      <c r="F254" s="5">
        <f>ROUND(Source!AW248,O254)</f>
        <v>7730.93</v>
      </c>
      <c r="G254" s="5" t="s">
        <v>78</v>
      </c>
      <c r="H254" s="5" t="s">
        <v>79</v>
      </c>
      <c r="I254" s="5"/>
      <c r="J254" s="5"/>
      <c r="K254" s="5">
        <v>226</v>
      </c>
      <c r="L254" s="5">
        <v>5</v>
      </c>
      <c r="M254" s="5">
        <v>3</v>
      </c>
      <c r="N254" s="5" t="s">
        <v>3</v>
      </c>
      <c r="O254" s="5">
        <v>2</v>
      </c>
      <c r="P254" s="5">
        <f>ROUND(Source!EO248,O254)</f>
        <v>7730.93</v>
      </c>
      <c r="Q254" s="5"/>
      <c r="R254" s="5"/>
      <c r="S254" s="5"/>
      <c r="T254" s="5"/>
      <c r="U254" s="5"/>
      <c r="V254" s="5"/>
      <c r="W254" s="5"/>
    </row>
    <row r="255" spans="1:255" x14ac:dyDescent="0.2">
      <c r="A255" s="5">
        <v>50</v>
      </c>
      <c r="B255" s="5">
        <v>0</v>
      </c>
      <c r="C255" s="5">
        <v>0</v>
      </c>
      <c r="D255" s="5">
        <v>1</v>
      </c>
      <c r="E255" s="5">
        <v>227</v>
      </c>
      <c r="F255" s="5">
        <f>ROUND(Source!AX248,O255)</f>
        <v>0</v>
      </c>
      <c r="G255" s="5" t="s">
        <v>80</v>
      </c>
      <c r="H255" s="5" t="s">
        <v>81</v>
      </c>
      <c r="I255" s="5"/>
      <c r="J255" s="5"/>
      <c r="K255" s="5">
        <v>227</v>
      </c>
      <c r="L255" s="5">
        <v>6</v>
      </c>
      <c r="M255" s="5">
        <v>3</v>
      </c>
      <c r="N255" s="5" t="s">
        <v>3</v>
      </c>
      <c r="O255" s="5">
        <v>2</v>
      </c>
      <c r="P255" s="5">
        <f>ROUND(Source!EP248,O255)</f>
        <v>0</v>
      </c>
      <c r="Q255" s="5"/>
      <c r="R255" s="5"/>
      <c r="S255" s="5"/>
      <c r="T255" s="5"/>
      <c r="U255" s="5"/>
      <c r="V255" s="5"/>
      <c r="W255" s="5"/>
    </row>
    <row r="256" spans="1:255" x14ac:dyDescent="0.2">
      <c r="A256" s="5">
        <v>50</v>
      </c>
      <c r="B256" s="5">
        <v>0</v>
      </c>
      <c r="C256" s="5">
        <v>0</v>
      </c>
      <c r="D256" s="5">
        <v>1</v>
      </c>
      <c r="E256" s="5">
        <v>228</v>
      </c>
      <c r="F256" s="5">
        <f>ROUND(Source!AY248,O256)</f>
        <v>7730.93</v>
      </c>
      <c r="G256" s="5" t="s">
        <v>82</v>
      </c>
      <c r="H256" s="5" t="s">
        <v>83</v>
      </c>
      <c r="I256" s="5"/>
      <c r="J256" s="5"/>
      <c r="K256" s="5">
        <v>228</v>
      </c>
      <c r="L256" s="5">
        <v>7</v>
      </c>
      <c r="M256" s="5">
        <v>3</v>
      </c>
      <c r="N256" s="5" t="s">
        <v>3</v>
      </c>
      <c r="O256" s="5">
        <v>2</v>
      </c>
      <c r="P256" s="5">
        <f>ROUND(Source!EQ248,O256)</f>
        <v>7730.93</v>
      </c>
      <c r="Q256" s="5"/>
      <c r="R256" s="5"/>
      <c r="S256" s="5"/>
      <c r="T256" s="5"/>
      <c r="U256" s="5"/>
      <c r="V256" s="5"/>
      <c r="W256" s="5"/>
    </row>
    <row r="257" spans="1:23" x14ac:dyDescent="0.2">
      <c r="A257" s="5">
        <v>50</v>
      </c>
      <c r="B257" s="5">
        <v>0</v>
      </c>
      <c r="C257" s="5">
        <v>0</v>
      </c>
      <c r="D257" s="5">
        <v>1</v>
      </c>
      <c r="E257" s="5">
        <v>216</v>
      </c>
      <c r="F257" s="5">
        <f>ROUND(Source!AP248,O257)</f>
        <v>0</v>
      </c>
      <c r="G257" s="5" t="s">
        <v>84</v>
      </c>
      <c r="H257" s="5" t="s">
        <v>85</v>
      </c>
      <c r="I257" s="5"/>
      <c r="J257" s="5"/>
      <c r="K257" s="5">
        <v>216</v>
      </c>
      <c r="L257" s="5">
        <v>8</v>
      </c>
      <c r="M257" s="5">
        <v>3</v>
      </c>
      <c r="N257" s="5" t="s">
        <v>3</v>
      </c>
      <c r="O257" s="5">
        <v>2</v>
      </c>
      <c r="P257" s="5">
        <f>ROUND(Source!EH248,O257)</f>
        <v>0</v>
      </c>
      <c r="Q257" s="5"/>
      <c r="R257" s="5"/>
      <c r="S257" s="5"/>
      <c r="T257" s="5"/>
      <c r="U257" s="5"/>
      <c r="V257" s="5"/>
      <c r="W257" s="5"/>
    </row>
    <row r="258" spans="1:23" x14ac:dyDescent="0.2">
      <c r="A258" s="5">
        <v>50</v>
      </c>
      <c r="B258" s="5">
        <v>0</v>
      </c>
      <c r="C258" s="5">
        <v>0</v>
      </c>
      <c r="D258" s="5">
        <v>1</v>
      </c>
      <c r="E258" s="5">
        <v>223</v>
      </c>
      <c r="F258" s="5">
        <f>ROUND(Source!AQ248,O258)</f>
        <v>0</v>
      </c>
      <c r="G258" s="5" t="s">
        <v>86</v>
      </c>
      <c r="H258" s="5" t="s">
        <v>87</v>
      </c>
      <c r="I258" s="5"/>
      <c r="J258" s="5"/>
      <c r="K258" s="5">
        <v>223</v>
      </c>
      <c r="L258" s="5">
        <v>9</v>
      </c>
      <c r="M258" s="5">
        <v>3</v>
      </c>
      <c r="N258" s="5" t="s">
        <v>3</v>
      </c>
      <c r="O258" s="5">
        <v>2</v>
      </c>
      <c r="P258" s="5">
        <f>ROUND(Source!EI248,O258)</f>
        <v>0</v>
      </c>
      <c r="Q258" s="5"/>
      <c r="R258" s="5"/>
      <c r="S258" s="5"/>
      <c r="T258" s="5"/>
      <c r="U258" s="5"/>
      <c r="V258" s="5"/>
      <c r="W258" s="5"/>
    </row>
    <row r="259" spans="1:23" x14ac:dyDescent="0.2">
      <c r="A259" s="5">
        <v>50</v>
      </c>
      <c r="B259" s="5">
        <v>0</v>
      </c>
      <c r="C259" s="5">
        <v>0</v>
      </c>
      <c r="D259" s="5">
        <v>1</v>
      </c>
      <c r="E259" s="5">
        <v>229</v>
      </c>
      <c r="F259" s="5">
        <f>ROUND(Source!AZ248,O259)</f>
        <v>0</v>
      </c>
      <c r="G259" s="5" t="s">
        <v>88</v>
      </c>
      <c r="H259" s="5" t="s">
        <v>89</v>
      </c>
      <c r="I259" s="5"/>
      <c r="J259" s="5"/>
      <c r="K259" s="5">
        <v>229</v>
      </c>
      <c r="L259" s="5">
        <v>10</v>
      </c>
      <c r="M259" s="5">
        <v>3</v>
      </c>
      <c r="N259" s="5" t="s">
        <v>3</v>
      </c>
      <c r="O259" s="5">
        <v>2</v>
      </c>
      <c r="P259" s="5">
        <f>ROUND(Source!ER248,O259)</f>
        <v>0</v>
      </c>
      <c r="Q259" s="5"/>
      <c r="R259" s="5"/>
      <c r="S259" s="5"/>
      <c r="T259" s="5"/>
      <c r="U259" s="5"/>
      <c r="V259" s="5"/>
      <c r="W259" s="5"/>
    </row>
    <row r="260" spans="1:23" x14ac:dyDescent="0.2">
      <c r="A260" s="5">
        <v>50</v>
      </c>
      <c r="B260" s="5">
        <v>0</v>
      </c>
      <c r="C260" s="5">
        <v>0</v>
      </c>
      <c r="D260" s="5">
        <v>1</v>
      </c>
      <c r="E260" s="5">
        <v>203</v>
      </c>
      <c r="F260" s="5">
        <f>ROUND(Source!Q248,O260)</f>
        <v>5368.25</v>
      </c>
      <c r="G260" s="5" t="s">
        <v>90</v>
      </c>
      <c r="H260" s="5" t="s">
        <v>91</v>
      </c>
      <c r="I260" s="5"/>
      <c r="J260" s="5"/>
      <c r="K260" s="5">
        <v>203</v>
      </c>
      <c r="L260" s="5">
        <v>11</v>
      </c>
      <c r="M260" s="5">
        <v>3</v>
      </c>
      <c r="N260" s="5" t="s">
        <v>3</v>
      </c>
      <c r="O260" s="5">
        <v>2</v>
      </c>
      <c r="P260" s="5">
        <f>ROUND(Source!DI248,O260)</f>
        <v>5368.25</v>
      </c>
      <c r="Q260" s="5"/>
      <c r="R260" s="5"/>
      <c r="S260" s="5"/>
      <c r="T260" s="5"/>
      <c r="U260" s="5"/>
      <c r="V260" s="5"/>
      <c r="W260" s="5"/>
    </row>
    <row r="261" spans="1:23" x14ac:dyDescent="0.2">
      <c r="A261" s="5">
        <v>50</v>
      </c>
      <c r="B261" s="5">
        <v>0</v>
      </c>
      <c r="C261" s="5">
        <v>0</v>
      </c>
      <c r="D261" s="5">
        <v>1</v>
      </c>
      <c r="E261" s="5">
        <v>231</v>
      </c>
      <c r="F261" s="5">
        <f>ROUND(Source!BB248,O261)</f>
        <v>0</v>
      </c>
      <c r="G261" s="5" t="s">
        <v>92</v>
      </c>
      <c r="H261" s="5" t="s">
        <v>93</v>
      </c>
      <c r="I261" s="5"/>
      <c r="J261" s="5"/>
      <c r="K261" s="5">
        <v>231</v>
      </c>
      <c r="L261" s="5">
        <v>12</v>
      </c>
      <c r="M261" s="5">
        <v>3</v>
      </c>
      <c r="N261" s="5" t="s">
        <v>3</v>
      </c>
      <c r="O261" s="5">
        <v>2</v>
      </c>
      <c r="P261" s="5">
        <f>ROUND(Source!ET248,O261)</f>
        <v>0</v>
      </c>
      <c r="Q261" s="5"/>
      <c r="R261" s="5"/>
      <c r="S261" s="5"/>
      <c r="T261" s="5"/>
      <c r="U261" s="5"/>
      <c r="V261" s="5"/>
      <c r="W261" s="5"/>
    </row>
    <row r="262" spans="1:23" x14ac:dyDescent="0.2">
      <c r="A262" s="5">
        <v>50</v>
      </c>
      <c r="B262" s="5">
        <v>0</v>
      </c>
      <c r="C262" s="5">
        <v>0</v>
      </c>
      <c r="D262" s="5">
        <v>1</v>
      </c>
      <c r="E262" s="5">
        <v>204</v>
      </c>
      <c r="F262" s="5">
        <f>ROUND(Source!R248,O262)</f>
        <v>3080.76</v>
      </c>
      <c r="G262" s="5" t="s">
        <v>94</v>
      </c>
      <c r="H262" s="5" t="s">
        <v>95</v>
      </c>
      <c r="I262" s="5"/>
      <c r="J262" s="5"/>
      <c r="K262" s="5">
        <v>204</v>
      </c>
      <c r="L262" s="5">
        <v>13</v>
      </c>
      <c r="M262" s="5">
        <v>3</v>
      </c>
      <c r="N262" s="5" t="s">
        <v>3</v>
      </c>
      <c r="O262" s="5">
        <v>2</v>
      </c>
      <c r="P262" s="5">
        <f>ROUND(Source!DJ248,O262)</f>
        <v>3080.76</v>
      </c>
      <c r="Q262" s="5"/>
      <c r="R262" s="5"/>
      <c r="S262" s="5"/>
      <c r="T262" s="5"/>
      <c r="U262" s="5"/>
      <c r="V262" s="5"/>
      <c r="W262" s="5"/>
    </row>
    <row r="263" spans="1:23" x14ac:dyDescent="0.2">
      <c r="A263" s="5">
        <v>50</v>
      </c>
      <c r="B263" s="5">
        <v>0</v>
      </c>
      <c r="C263" s="5">
        <v>0</v>
      </c>
      <c r="D263" s="5">
        <v>1</v>
      </c>
      <c r="E263" s="5">
        <v>205</v>
      </c>
      <c r="F263" s="5">
        <f>ROUND(Source!S248,O263)</f>
        <v>3645.39</v>
      </c>
      <c r="G263" s="5" t="s">
        <v>96</v>
      </c>
      <c r="H263" s="5" t="s">
        <v>97</v>
      </c>
      <c r="I263" s="5"/>
      <c r="J263" s="5"/>
      <c r="K263" s="5">
        <v>205</v>
      </c>
      <c r="L263" s="5">
        <v>14</v>
      </c>
      <c r="M263" s="5">
        <v>3</v>
      </c>
      <c r="N263" s="5" t="s">
        <v>3</v>
      </c>
      <c r="O263" s="5">
        <v>2</v>
      </c>
      <c r="P263" s="5">
        <f>ROUND(Source!DK248,O263)</f>
        <v>3645.39</v>
      </c>
      <c r="Q263" s="5"/>
      <c r="R263" s="5"/>
      <c r="S263" s="5"/>
      <c r="T263" s="5"/>
      <c r="U263" s="5"/>
      <c r="V263" s="5"/>
      <c r="W263" s="5"/>
    </row>
    <row r="264" spans="1:23" x14ac:dyDescent="0.2">
      <c r="A264" s="5">
        <v>50</v>
      </c>
      <c r="B264" s="5">
        <v>0</v>
      </c>
      <c r="C264" s="5">
        <v>0</v>
      </c>
      <c r="D264" s="5">
        <v>1</v>
      </c>
      <c r="E264" s="5">
        <v>232</v>
      </c>
      <c r="F264" s="5">
        <f>ROUND(Source!BC248,O264)</f>
        <v>0</v>
      </c>
      <c r="G264" s="5" t="s">
        <v>98</v>
      </c>
      <c r="H264" s="5" t="s">
        <v>99</v>
      </c>
      <c r="I264" s="5"/>
      <c r="J264" s="5"/>
      <c r="K264" s="5">
        <v>232</v>
      </c>
      <c r="L264" s="5">
        <v>15</v>
      </c>
      <c r="M264" s="5">
        <v>3</v>
      </c>
      <c r="N264" s="5" t="s">
        <v>3</v>
      </c>
      <c r="O264" s="5">
        <v>2</v>
      </c>
      <c r="P264" s="5">
        <f>ROUND(Source!EU248,O264)</f>
        <v>0</v>
      </c>
      <c r="Q264" s="5"/>
      <c r="R264" s="5"/>
      <c r="S264" s="5"/>
      <c r="T264" s="5"/>
      <c r="U264" s="5"/>
      <c r="V264" s="5"/>
      <c r="W264" s="5"/>
    </row>
    <row r="265" spans="1:23" x14ac:dyDescent="0.2">
      <c r="A265" s="5">
        <v>50</v>
      </c>
      <c r="B265" s="5">
        <v>0</v>
      </c>
      <c r="C265" s="5">
        <v>0</v>
      </c>
      <c r="D265" s="5">
        <v>1</v>
      </c>
      <c r="E265" s="5">
        <v>214</v>
      </c>
      <c r="F265" s="5">
        <f>ROUND(Source!AS248,O265)</f>
        <v>0</v>
      </c>
      <c r="G265" s="5" t="s">
        <v>100</v>
      </c>
      <c r="H265" s="5" t="s">
        <v>101</v>
      </c>
      <c r="I265" s="5"/>
      <c r="J265" s="5"/>
      <c r="K265" s="5">
        <v>214</v>
      </c>
      <c r="L265" s="5">
        <v>16</v>
      </c>
      <c r="M265" s="5">
        <v>3</v>
      </c>
      <c r="N265" s="5" t="s">
        <v>3</v>
      </c>
      <c r="O265" s="5">
        <v>2</v>
      </c>
      <c r="P265" s="5">
        <f>ROUND(Source!EK248,O265)</f>
        <v>0</v>
      </c>
      <c r="Q265" s="5"/>
      <c r="R265" s="5"/>
      <c r="S265" s="5"/>
      <c r="T265" s="5"/>
      <c r="U265" s="5"/>
      <c r="V265" s="5"/>
      <c r="W265" s="5"/>
    </row>
    <row r="266" spans="1:23" x14ac:dyDescent="0.2">
      <c r="A266" s="5">
        <v>50</v>
      </c>
      <c r="B266" s="5">
        <v>0</v>
      </c>
      <c r="C266" s="5">
        <v>0</v>
      </c>
      <c r="D266" s="5">
        <v>1</v>
      </c>
      <c r="E266" s="5">
        <v>215</v>
      </c>
      <c r="F266" s="5">
        <f>ROUND(Source!AT248,O266)</f>
        <v>0</v>
      </c>
      <c r="G266" s="5" t="s">
        <v>102</v>
      </c>
      <c r="H266" s="5" t="s">
        <v>103</v>
      </c>
      <c r="I266" s="5"/>
      <c r="J266" s="5"/>
      <c r="K266" s="5">
        <v>215</v>
      </c>
      <c r="L266" s="5">
        <v>17</v>
      </c>
      <c r="M266" s="5">
        <v>3</v>
      </c>
      <c r="N266" s="5" t="s">
        <v>3</v>
      </c>
      <c r="O266" s="5">
        <v>2</v>
      </c>
      <c r="P266" s="5">
        <f>ROUND(Source!EL248,O266)</f>
        <v>0</v>
      </c>
      <c r="Q266" s="5"/>
      <c r="R266" s="5"/>
      <c r="S266" s="5"/>
      <c r="T266" s="5"/>
      <c r="U266" s="5"/>
      <c r="V266" s="5"/>
      <c r="W266" s="5"/>
    </row>
    <row r="267" spans="1:23" x14ac:dyDescent="0.2">
      <c r="A267" s="5">
        <v>50</v>
      </c>
      <c r="B267" s="5">
        <v>0</v>
      </c>
      <c r="C267" s="5">
        <v>0</v>
      </c>
      <c r="D267" s="5">
        <v>1</v>
      </c>
      <c r="E267" s="5">
        <v>217</v>
      </c>
      <c r="F267" s="5">
        <f>ROUND(Source!AU248,O267)</f>
        <v>19811.240000000002</v>
      </c>
      <c r="G267" s="5" t="s">
        <v>104</v>
      </c>
      <c r="H267" s="5" t="s">
        <v>105</v>
      </c>
      <c r="I267" s="5"/>
      <c r="J267" s="5"/>
      <c r="K267" s="5">
        <v>217</v>
      </c>
      <c r="L267" s="5">
        <v>18</v>
      </c>
      <c r="M267" s="5">
        <v>3</v>
      </c>
      <c r="N267" s="5" t="s">
        <v>3</v>
      </c>
      <c r="O267" s="5">
        <v>2</v>
      </c>
      <c r="P267" s="5">
        <f>ROUND(Source!EM248,O267)</f>
        <v>19811.240000000002</v>
      </c>
      <c r="Q267" s="5"/>
      <c r="R267" s="5"/>
      <c r="S267" s="5"/>
      <c r="T267" s="5"/>
      <c r="U267" s="5"/>
      <c r="V267" s="5"/>
      <c r="W267" s="5"/>
    </row>
    <row r="268" spans="1:23" x14ac:dyDescent="0.2">
      <c r="A268" s="5">
        <v>50</v>
      </c>
      <c r="B268" s="5">
        <v>0</v>
      </c>
      <c r="C268" s="5">
        <v>0</v>
      </c>
      <c r="D268" s="5">
        <v>1</v>
      </c>
      <c r="E268" s="5">
        <v>230</v>
      </c>
      <c r="F268" s="5">
        <f>ROUND(Source!BA248,O268)</f>
        <v>0</v>
      </c>
      <c r="G268" s="5" t="s">
        <v>106</v>
      </c>
      <c r="H268" s="5" t="s">
        <v>107</v>
      </c>
      <c r="I268" s="5"/>
      <c r="J268" s="5"/>
      <c r="K268" s="5">
        <v>230</v>
      </c>
      <c r="L268" s="5">
        <v>19</v>
      </c>
      <c r="M268" s="5">
        <v>3</v>
      </c>
      <c r="N268" s="5" t="s">
        <v>3</v>
      </c>
      <c r="O268" s="5">
        <v>2</v>
      </c>
      <c r="P268" s="5">
        <f>ROUND(Source!ES248,O268)</f>
        <v>0</v>
      </c>
      <c r="Q268" s="5"/>
      <c r="R268" s="5"/>
      <c r="S268" s="5"/>
      <c r="T268" s="5"/>
      <c r="U268" s="5"/>
      <c r="V268" s="5"/>
      <c r="W268" s="5"/>
    </row>
    <row r="269" spans="1:23" x14ac:dyDescent="0.2">
      <c r="A269" s="5">
        <v>50</v>
      </c>
      <c r="B269" s="5">
        <v>0</v>
      </c>
      <c r="C269" s="5">
        <v>0</v>
      </c>
      <c r="D269" s="5">
        <v>1</v>
      </c>
      <c r="E269" s="5">
        <v>206</v>
      </c>
      <c r="F269" s="5">
        <f>ROUND(Source!T248,O269)</f>
        <v>0</v>
      </c>
      <c r="G269" s="5" t="s">
        <v>108</v>
      </c>
      <c r="H269" s="5" t="s">
        <v>109</v>
      </c>
      <c r="I269" s="5"/>
      <c r="J269" s="5"/>
      <c r="K269" s="5">
        <v>206</v>
      </c>
      <c r="L269" s="5">
        <v>20</v>
      </c>
      <c r="M269" s="5">
        <v>3</v>
      </c>
      <c r="N269" s="5" t="s">
        <v>3</v>
      </c>
      <c r="O269" s="5">
        <v>2</v>
      </c>
      <c r="P269" s="5">
        <f>ROUND(Source!DL248,O269)</f>
        <v>0</v>
      </c>
      <c r="Q269" s="5"/>
      <c r="R269" s="5"/>
      <c r="S269" s="5"/>
      <c r="T269" s="5"/>
      <c r="U269" s="5"/>
      <c r="V269" s="5"/>
      <c r="W269" s="5"/>
    </row>
    <row r="270" spans="1:23" x14ac:dyDescent="0.2">
      <c r="A270" s="5">
        <v>50</v>
      </c>
      <c r="B270" s="5">
        <v>0</v>
      </c>
      <c r="C270" s="5">
        <v>0</v>
      </c>
      <c r="D270" s="5">
        <v>1</v>
      </c>
      <c r="E270" s="5">
        <v>207</v>
      </c>
      <c r="F270" s="5">
        <f>Source!U248</f>
        <v>21.901600000000002</v>
      </c>
      <c r="G270" s="5" t="s">
        <v>110</v>
      </c>
      <c r="H270" s="5" t="s">
        <v>111</v>
      </c>
      <c r="I270" s="5"/>
      <c r="J270" s="5"/>
      <c r="K270" s="5">
        <v>207</v>
      </c>
      <c r="L270" s="5">
        <v>21</v>
      </c>
      <c r="M270" s="5">
        <v>3</v>
      </c>
      <c r="N270" s="5" t="s">
        <v>3</v>
      </c>
      <c r="O270" s="5">
        <v>-1</v>
      </c>
      <c r="P270" s="5">
        <f>Source!DM248</f>
        <v>21.901600000000002</v>
      </c>
      <c r="Q270" s="5"/>
      <c r="R270" s="5"/>
      <c r="S270" s="5"/>
      <c r="T270" s="5"/>
      <c r="U270" s="5"/>
      <c r="V270" s="5"/>
      <c r="W270" s="5"/>
    </row>
    <row r="271" spans="1:23" x14ac:dyDescent="0.2">
      <c r="A271" s="5">
        <v>50</v>
      </c>
      <c r="B271" s="5">
        <v>0</v>
      </c>
      <c r="C271" s="5">
        <v>0</v>
      </c>
      <c r="D271" s="5">
        <v>1</v>
      </c>
      <c r="E271" s="5">
        <v>208</v>
      </c>
      <c r="F271" s="5">
        <f>Source!V248</f>
        <v>0</v>
      </c>
      <c r="G271" s="5" t="s">
        <v>112</v>
      </c>
      <c r="H271" s="5" t="s">
        <v>113</v>
      </c>
      <c r="I271" s="5"/>
      <c r="J271" s="5"/>
      <c r="K271" s="5">
        <v>208</v>
      </c>
      <c r="L271" s="5">
        <v>22</v>
      </c>
      <c r="M271" s="5">
        <v>3</v>
      </c>
      <c r="N271" s="5" t="s">
        <v>3</v>
      </c>
      <c r="O271" s="5">
        <v>-1</v>
      </c>
      <c r="P271" s="5">
        <f>Source!DN248</f>
        <v>0</v>
      </c>
      <c r="Q271" s="5"/>
      <c r="R271" s="5"/>
      <c r="S271" s="5"/>
      <c r="T271" s="5"/>
      <c r="U271" s="5"/>
      <c r="V271" s="5"/>
      <c r="W271" s="5"/>
    </row>
    <row r="272" spans="1:23" x14ac:dyDescent="0.2">
      <c r="A272" s="5">
        <v>50</v>
      </c>
      <c r="B272" s="5">
        <v>0</v>
      </c>
      <c r="C272" s="5">
        <v>0</v>
      </c>
      <c r="D272" s="5">
        <v>1</v>
      </c>
      <c r="E272" s="5">
        <v>209</v>
      </c>
      <c r="F272" s="5">
        <f>ROUND(Source!W248,O272)</f>
        <v>0</v>
      </c>
      <c r="G272" s="5" t="s">
        <v>114</v>
      </c>
      <c r="H272" s="5" t="s">
        <v>115</v>
      </c>
      <c r="I272" s="5"/>
      <c r="J272" s="5"/>
      <c r="K272" s="5">
        <v>209</v>
      </c>
      <c r="L272" s="5">
        <v>23</v>
      </c>
      <c r="M272" s="5">
        <v>3</v>
      </c>
      <c r="N272" s="5" t="s">
        <v>3</v>
      </c>
      <c r="O272" s="5">
        <v>2</v>
      </c>
      <c r="P272" s="5">
        <f>ROUND(Source!DO248,O272)</f>
        <v>0</v>
      </c>
      <c r="Q272" s="5"/>
      <c r="R272" s="5"/>
      <c r="S272" s="5"/>
      <c r="T272" s="5"/>
      <c r="U272" s="5"/>
      <c r="V272" s="5"/>
      <c r="W272" s="5"/>
    </row>
    <row r="273" spans="1:255" x14ac:dyDescent="0.2">
      <c r="A273" s="5">
        <v>50</v>
      </c>
      <c r="B273" s="5">
        <v>0</v>
      </c>
      <c r="C273" s="5">
        <v>0</v>
      </c>
      <c r="D273" s="5">
        <v>1</v>
      </c>
      <c r="E273" s="5">
        <v>233</v>
      </c>
      <c r="F273" s="5">
        <f>ROUND(Source!BD248,O273)</f>
        <v>0</v>
      </c>
      <c r="G273" s="5" t="s">
        <v>116</v>
      </c>
      <c r="H273" s="5" t="s">
        <v>117</v>
      </c>
      <c r="I273" s="5"/>
      <c r="J273" s="5"/>
      <c r="K273" s="5">
        <v>233</v>
      </c>
      <c r="L273" s="5">
        <v>24</v>
      </c>
      <c r="M273" s="5">
        <v>3</v>
      </c>
      <c r="N273" s="5" t="s">
        <v>3</v>
      </c>
      <c r="O273" s="5">
        <v>2</v>
      </c>
      <c r="P273" s="5">
        <f>ROUND(Source!EV248,O273)</f>
        <v>0</v>
      </c>
      <c r="Q273" s="5"/>
      <c r="R273" s="5"/>
      <c r="S273" s="5"/>
      <c r="T273" s="5"/>
      <c r="U273" s="5"/>
      <c r="V273" s="5"/>
      <c r="W273" s="5"/>
    </row>
    <row r="274" spans="1:255" x14ac:dyDescent="0.2">
      <c r="A274" s="5">
        <v>50</v>
      </c>
      <c r="B274" s="5">
        <v>0</v>
      </c>
      <c r="C274" s="5">
        <v>0</v>
      </c>
      <c r="D274" s="5">
        <v>1</v>
      </c>
      <c r="E274" s="5">
        <v>210</v>
      </c>
      <c r="F274" s="5">
        <f>ROUND(Source!X248,O274)</f>
        <v>2551.77</v>
      </c>
      <c r="G274" s="5" t="s">
        <v>118</v>
      </c>
      <c r="H274" s="5" t="s">
        <v>119</v>
      </c>
      <c r="I274" s="5"/>
      <c r="J274" s="5"/>
      <c r="K274" s="5">
        <v>210</v>
      </c>
      <c r="L274" s="5">
        <v>25</v>
      </c>
      <c r="M274" s="5">
        <v>3</v>
      </c>
      <c r="N274" s="5" t="s">
        <v>3</v>
      </c>
      <c r="O274" s="5">
        <v>2</v>
      </c>
      <c r="P274" s="5">
        <f>ROUND(Source!DP248,O274)</f>
        <v>2551.77</v>
      </c>
      <c r="Q274" s="5"/>
      <c r="R274" s="5"/>
      <c r="S274" s="5"/>
      <c r="T274" s="5"/>
      <c r="U274" s="5"/>
      <c r="V274" s="5"/>
      <c r="W274" s="5"/>
    </row>
    <row r="275" spans="1:255" x14ac:dyDescent="0.2">
      <c r="A275" s="5">
        <v>50</v>
      </c>
      <c r="B275" s="5">
        <v>0</v>
      </c>
      <c r="C275" s="5">
        <v>0</v>
      </c>
      <c r="D275" s="5">
        <v>1</v>
      </c>
      <c r="E275" s="5">
        <v>211</v>
      </c>
      <c r="F275" s="5">
        <f>ROUND(Source!Y248,O275)</f>
        <v>364.54</v>
      </c>
      <c r="G275" s="5" t="s">
        <v>120</v>
      </c>
      <c r="H275" s="5" t="s">
        <v>121</v>
      </c>
      <c r="I275" s="5"/>
      <c r="J275" s="5"/>
      <c r="K275" s="5">
        <v>211</v>
      </c>
      <c r="L275" s="5">
        <v>26</v>
      </c>
      <c r="M275" s="5">
        <v>3</v>
      </c>
      <c r="N275" s="5" t="s">
        <v>3</v>
      </c>
      <c r="O275" s="5">
        <v>2</v>
      </c>
      <c r="P275" s="5">
        <f>ROUND(Source!DQ248,O275)</f>
        <v>364.54</v>
      </c>
      <c r="Q275" s="5"/>
      <c r="R275" s="5"/>
      <c r="S275" s="5"/>
      <c r="T275" s="5"/>
      <c r="U275" s="5"/>
      <c r="V275" s="5"/>
      <c r="W275" s="5"/>
    </row>
    <row r="276" spans="1:255" x14ac:dyDescent="0.2">
      <c r="A276" s="5">
        <v>50</v>
      </c>
      <c r="B276" s="5">
        <v>0</v>
      </c>
      <c r="C276" s="5">
        <v>0</v>
      </c>
      <c r="D276" s="5">
        <v>1</v>
      </c>
      <c r="E276" s="5">
        <v>224</v>
      </c>
      <c r="F276" s="5">
        <f>ROUND(Source!AR248,O276)</f>
        <v>19811.240000000002</v>
      </c>
      <c r="G276" s="5" t="s">
        <v>122</v>
      </c>
      <c r="H276" s="5" t="s">
        <v>123</v>
      </c>
      <c r="I276" s="5"/>
      <c r="J276" s="5"/>
      <c r="K276" s="5">
        <v>224</v>
      </c>
      <c r="L276" s="5">
        <v>27</v>
      </c>
      <c r="M276" s="5">
        <v>3</v>
      </c>
      <c r="N276" s="5" t="s">
        <v>3</v>
      </c>
      <c r="O276" s="5">
        <v>2</v>
      </c>
      <c r="P276" s="5">
        <f>ROUND(Source!EJ248,O276)</f>
        <v>19811.240000000002</v>
      </c>
      <c r="Q276" s="5"/>
      <c r="R276" s="5"/>
      <c r="S276" s="5"/>
      <c r="T276" s="5"/>
      <c r="U276" s="5"/>
      <c r="V276" s="5"/>
      <c r="W276" s="5"/>
    </row>
    <row r="278" spans="1:255" x14ac:dyDescent="0.2">
      <c r="A278" s="1">
        <v>5</v>
      </c>
      <c r="B278" s="1">
        <v>1</v>
      </c>
      <c r="C278" s="1"/>
      <c r="D278" s="1">
        <f>ROW(A287)</f>
        <v>287</v>
      </c>
      <c r="E278" s="1"/>
      <c r="F278" s="1" t="s">
        <v>15</v>
      </c>
      <c r="G278" s="1" t="s">
        <v>124</v>
      </c>
      <c r="H278" s="1" t="s">
        <v>3</v>
      </c>
      <c r="I278" s="1">
        <v>0</v>
      </c>
      <c r="J278" s="1"/>
      <c r="K278" s="1">
        <v>-1</v>
      </c>
      <c r="L278" s="1"/>
      <c r="M278" s="1"/>
      <c r="N278" s="1"/>
      <c r="O278" s="1"/>
      <c r="P278" s="1"/>
      <c r="Q278" s="1"/>
      <c r="R278" s="1"/>
      <c r="S278" s="1"/>
      <c r="T278" s="1"/>
      <c r="U278" s="1" t="s">
        <v>3</v>
      </c>
      <c r="V278" s="1">
        <v>0</v>
      </c>
      <c r="W278" s="1"/>
      <c r="X278" s="1"/>
      <c r="Y278" s="1"/>
      <c r="Z278" s="1"/>
      <c r="AA278" s="1"/>
      <c r="AB278" s="1" t="s">
        <v>3</v>
      </c>
      <c r="AC278" s="1" t="s">
        <v>3</v>
      </c>
      <c r="AD278" s="1" t="s">
        <v>3</v>
      </c>
      <c r="AE278" s="1" t="s">
        <v>3</v>
      </c>
      <c r="AF278" s="1" t="s">
        <v>3</v>
      </c>
      <c r="AG278" s="1" t="s">
        <v>3</v>
      </c>
      <c r="AH278" s="1"/>
      <c r="AI278" s="1"/>
      <c r="AJ278" s="1"/>
      <c r="AK278" s="1"/>
      <c r="AL278" s="1"/>
      <c r="AM278" s="1"/>
      <c r="AN278" s="1"/>
      <c r="AO278" s="1"/>
      <c r="AP278" s="1" t="s">
        <v>3</v>
      </c>
      <c r="AQ278" s="1" t="s">
        <v>3</v>
      </c>
      <c r="AR278" s="1" t="s">
        <v>3</v>
      </c>
      <c r="AS278" s="1"/>
      <c r="AT278" s="1"/>
      <c r="AU278" s="1"/>
      <c r="AV278" s="1"/>
      <c r="AW278" s="1"/>
      <c r="AX278" s="1"/>
      <c r="AY278" s="1"/>
      <c r="AZ278" s="1" t="s">
        <v>3</v>
      </c>
      <c r="BA278" s="1"/>
      <c r="BB278" s="1" t="s">
        <v>3</v>
      </c>
      <c r="BC278" s="1" t="s">
        <v>3</v>
      </c>
      <c r="BD278" s="1" t="s">
        <v>3</v>
      </c>
      <c r="BE278" s="1" t="s">
        <v>3</v>
      </c>
      <c r="BF278" s="1" t="s">
        <v>3</v>
      </c>
      <c r="BG278" s="1" t="s">
        <v>3</v>
      </c>
      <c r="BH278" s="1" t="s">
        <v>3</v>
      </c>
      <c r="BI278" s="1" t="s">
        <v>3</v>
      </c>
      <c r="BJ278" s="1" t="s">
        <v>3</v>
      </c>
      <c r="BK278" s="1" t="s">
        <v>3</v>
      </c>
      <c r="BL278" s="1" t="s">
        <v>3</v>
      </c>
      <c r="BM278" s="1" t="s">
        <v>3</v>
      </c>
      <c r="BN278" s="1" t="s">
        <v>3</v>
      </c>
      <c r="BO278" s="1" t="s">
        <v>3</v>
      </c>
      <c r="BP278" s="1" t="s">
        <v>3</v>
      </c>
      <c r="BQ278" s="1"/>
      <c r="BR278" s="1"/>
      <c r="BS278" s="1"/>
      <c r="BT278" s="1"/>
      <c r="BU278" s="1"/>
      <c r="BV278" s="1"/>
      <c r="BW278" s="1"/>
      <c r="BX278" s="1">
        <v>0</v>
      </c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>
        <v>0</v>
      </c>
    </row>
    <row r="280" spans="1:255" x14ac:dyDescent="0.2">
      <c r="A280" s="3">
        <v>52</v>
      </c>
      <c r="B280" s="3">
        <f t="shared" ref="B280:G280" si="226">B287</f>
        <v>1</v>
      </c>
      <c r="C280" s="3">
        <f t="shared" si="226"/>
        <v>5</v>
      </c>
      <c r="D280" s="3">
        <f t="shared" si="226"/>
        <v>278</v>
      </c>
      <c r="E280" s="3">
        <f t="shared" si="226"/>
        <v>0</v>
      </c>
      <c r="F280" s="3" t="str">
        <f t="shared" si="226"/>
        <v>Новый подраздел</v>
      </c>
      <c r="G280" s="3" t="str">
        <f t="shared" si="226"/>
        <v>Установка бортового камня дорожного</v>
      </c>
      <c r="H280" s="3"/>
      <c r="I280" s="3"/>
      <c r="J280" s="3"/>
      <c r="K280" s="3"/>
      <c r="L280" s="3"/>
      <c r="M280" s="3"/>
      <c r="N280" s="3"/>
      <c r="O280" s="3">
        <f t="shared" ref="O280:AT280" si="227">O287</f>
        <v>68268.820000000007</v>
      </c>
      <c r="P280" s="3">
        <f t="shared" si="227"/>
        <v>41190.269999999997</v>
      </c>
      <c r="Q280" s="3">
        <f t="shared" si="227"/>
        <v>0</v>
      </c>
      <c r="R280" s="3">
        <f t="shared" si="227"/>
        <v>0</v>
      </c>
      <c r="S280" s="3">
        <f t="shared" si="227"/>
        <v>27078.55</v>
      </c>
      <c r="T280" s="3">
        <f t="shared" si="227"/>
        <v>0</v>
      </c>
      <c r="U280" s="3">
        <f t="shared" si="227"/>
        <v>143.6833</v>
      </c>
      <c r="V280" s="3">
        <f t="shared" si="227"/>
        <v>0</v>
      </c>
      <c r="W280" s="3">
        <f t="shared" si="227"/>
        <v>0</v>
      </c>
      <c r="X280" s="3">
        <f t="shared" si="227"/>
        <v>18954.990000000002</v>
      </c>
      <c r="Y280" s="3">
        <f t="shared" si="227"/>
        <v>2707.86</v>
      </c>
      <c r="Z280" s="3">
        <f t="shared" si="227"/>
        <v>0</v>
      </c>
      <c r="AA280" s="3">
        <f t="shared" si="227"/>
        <v>0</v>
      </c>
      <c r="AB280" s="3">
        <f t="shared" si="227"/>
        <v>68268.820000000007</v>
      </c>
      <c r="AC280" s="3">
        <f t="shared" si="227"/>
        <v>41190.269999999997</v>
      </c>
      <c r="AD280" s="3">
        <f t="shared" si="227"/>
        <v>0</v>
      </c>
      <c r="AE280" s="3">
        <f t="shared" si="227"/>
        <v>0</v>
      </c>
      <c r="AF280" s="3">
        <f t="shared" si="227"/>
        <v>27078.55</v>
      </c>
      <c r="AG280" s="3">
        <f t="shared" si="227"/>
        <v>0</v>
      </c>
      <c r="AH280" s="3">
        <f t="shared" si="227"/>
        <v>143.6833</v>
      </c>
      <c r="AI280" s="3">
        <f t="shared" si="227"/>
        <v>0</v>
      </c>
      <c r="AJ280" s="3">
        <f t="shared" si="227"/>
        <v>0</v>
      </c>
      <c r="AK280" s="3">
        <f t="shared" si="227"/>
        <v>18954.990000000002</v>
      </c>
      <c r="AL280" s="3">
        <f t="shared" si="227"/>
        <v>2707.86</v>
      </c>
      <c r="AM280" s="3">
        <f t="shared" si="227"/>
        <v>0</v>
      </c>
      <c r="AN280" s="3">
        <f t="shared" si="227"/>
        <v>0</v>
      </c>
      <c r="AO280" s="3">
        <f t="shared" si="227"/>
        <v>0</v>
      </c>
      <c r="AP280" s="3">
        <f t="shared" si="227"/>
        <v>0</v>
      </c>
      <c r="AQ280" s="3">
        <f t="shared" si="227"/>
        <v>0</v>
      </c>
      <c r="AR280" s="3">
        <f t="shared" si="227"/>
        <v>89931.67</v>
      </c>
      <c r="AS280" s="3">
        <f t="shared" si="227"/>
        <v>0</v>
      </c>
      <c r="AT280" s="3">
        <f t="shared" si="227"/>
        <v>0</v>
      </c>
      <c r="AU280" s="3">
        <f t="shared" ref="AU280:BZ280" si="228">AU287</f>
        <v>89931.67</v>
      </c>
      <c r="AV280" s="3">
        <f t="shared" si="228"/>
        <v>41190.269999999997</v>
      </c>
      <c r="AW280" s="3">
        <f t="shared" si="228"/>
        <v>41190.269999999997</v>
      </c>
      <c r="AX280" s="3">
        <f t="shared" si="228"/>
        <v>0</v>
      </c>
      <c r="AY280" s="3">
        <f t="shared" si="228"/>
        <v>41190.269999999997</v>
      </c>
      <c r="AZ280" s="3">
        <f t="shared" si="228"/>
        <v>0</v>
      </c>
      <c r="BA280" s="3">
        <f t="shared" si="228"/>
        <v>0</v>
      </c>
      <c r="BB280" s="3">
        <f t="shared" si="228"/>
        <v>0</v>
      </c>
      <c r="BC280" s="3">
        <f t="shared" si="228"/>
        <v>0</v>
      </c>
      <c r="BD280" s="3">
        <f t="shared" si="228"/>
        <v>0</v>
      </c>
      <c r="BE280" s="3">
        <f t="shared" si="228"/>
        <v>0</v>
      </c>
      <c r="BF280" s="3">
        <f t="shared" si="228"/>
        <v>0</v>
      </c>
      <c r="BG280" s="3">
        <f t="shared" si="228"/>
        <v>0</v>
      </c>
      <c r="BH280" s="3">
        <f t="shared" si="228"/>
        <v>0</v>
      </c>
      <c r="BI280" s="3">
        <f t="shared" si="228"/>
        <v>0</v>
      </c>
      <c r="BJ280" s="3">
        <f t="shared" si="228"/>
        <v>0</v>
      </c>
      <c r="BK280" s="3">
        <f t="shared" si="228"/>
        <v>0</v>
      </c>
      <c r="BL280" s="3">
        <f t="shared" si="228"/>
        <v>0</v>
      </c>
      <c r="BM280" s="3">
        <f t="shared" si="228"/>
        <v>0</v>
      </c>
      <c r="BN280" s="3">
        <f t="shared" si="228"/>
        <v>0</v>
      </c>
      <c r="BO280" s="3">
        <f t="shared" si="228"/>
        <v>0</v>
      </c>
      <c r="BP280" s="3">
        <f t="shared" si="228"/>
        <v>0</v>
      </c>
      <c r="BQ280" s="3">
        <f t="shared" si="228"/>
        <v>0</v>
      </c>
      <c r="BR280" s="3">
        <f t="shared" si="228"/>
        <v>0</v>
      </c>
      <c r="BS280" s="3">
        <f t="shared" si="228"/>
        <v>0</v>
      </c>
      <c r="BT280" s="3">
        <f t="shared" si="228"/>
        <v>0</v>
      </c>
      <c r="BU280" s="3">
        <f t="shared" si="228"/>
        <v>0</v>
      </c>
      <c r="BV280" s="3">
        <f t="shared" si="228"/>
        <v>0</v>
      </c>
      <c r="BW280" s="3">
        <f t="shared" si="228"/>
        <v>0</v>
      </c>
      <c r="BX280" s="3">
        <f t="shared" si="228"/>
        <v>0</v>
      </c>
      <c r="BY280" s="3">
        <f t="shared" si="228"/>
        <v>0</v>
      </c>
      <c r="BZ280" s="3">
        <f t="shared" si="228"/>
        <v>0</v>
      </c>
      <c r="CA280" s="3">
        <f t="shared" ref="CA280:DF280" si="229">CA287</f>
        <v>89931.67</v>
      </c>
      <c r="CB280" s="3">
        <f t="shared" si="229"/>
        <v>0</v>
      </c>
      <c r="CC280" s="3">
        <f t="shared" si="229"/>
        <v>0</v>
      </c>
      <c r="CD280" s="3">
        <f t="shared" si="229"/>
        <v>89931.67</v>
      </c>
      <c r="CE280" s="3">
        <f t="shared" si="229"/>
        <v>41190.269999999997</v>
      </c>
      <c r="CF280" s="3">
        <f t="shared" si="229"/>
        <v>41190.269999999997</v>
      </c>
      <c r="CG280" s="3">
        <f t="shared" si="229"/>
        <v>0</v>
      </c>
      <c r="CH280" s="3">
        <f t="shared" si="229"/>
        <v>41190.269999999997</v>
      </c>
      <c r="CI280" s="3">
        <f t="shared" si="229"/>
        <v>0</v>
      </c>
      <c r="CJ280" s="3">
        <f t="shared" si="229"/>
        <v>0</v>
      </c>
      <c r="CK280" s="3">
        <f t="shared" si="229"/>
        <v>0</v>
      </c>
      <c r="CL280" s="3">
        <f t="shared" si="229"/>
        <v>0</v>
      </c>
      <c r="CM280" s="3">
        <f t="shared" si="229"/>
        <v>0</v>
      </c>
      <c r="CN280" s="3">
        <f t="shared" si="229"/>
        <v>0</v>
      </c>
      <c r="CO280" s="3">
        <f t="shared" si="229"/>
        <v>0</v>
      </c>
      <c r="CP280" s="3">
        <f t="shared" si="229"/>
        <v>0</v>
      </c>
      <c r="CQ280" s="3">
        <f t="shared" si="229"/>
        <v>0</v>
      </c>
      <c r="CR280" s="3">
        <f t="shared" si="229"/>
        <v>0</v>
      </c>
      <c r="CS280" s="3">
        <f t="shared" si="229"/>
        <v>0</v>
      </c>
      <c r="CT280" s="3">
        <f t="shared" si="229"/>
        <v>0</v>
      </c>
      <c r="CU280" s="3">
        <f t="shared" si="229"/>
        <v>0</v>
      </c>
      <c r="CV280" s="3">
        <f t="shared" si="229"/>
        <v>0</v>
      </c>
      <c r="CW280" s="3">
        <f t="shared" si="229"/>
        <v>0</v>
      </c>
      <c r="CX280" s="3">
        <f t="shared" si="229"/>
        <v>0</v>
      </c>
      <c r="CY280" s="3">
        <f t="shared" si="229"/>
        <v>0</v>
      </c>
      <c r="CZ280" s="3">
        <f t="shared" si="229"/>
        <v>0</v>
      </c>
      <c r="DA280" s="3">
        <f t="shared" si="229"/>
        <v>0</v>
      </c>
      <c r="DB280" s="3">
        <f t="shared" si="229"/>
        <v>0</v>
      </c>
      <c r="DC280" s="3">
        <f t="shared" si="229"/>
        <v>0</v>
      </c>
      <c r="DD280" s="3">
        <f t="shared" si="229"/>
        <v>0</v>
      </c>
      <c r="DE280" s="3">
        <f t="shared" si="229"/>
        <v>0</v>
      </c>
      <c r="DF280" s="3">
        <f t="shared" si="229"/>
        <v>0</v>
      </c>
      <c r="DG280" s="4">
        <f t="shared" ref="DG280:EL280" si="230">DG287</f>
        <v>68268.820000000007</v>
      </c>
      <c r="DH280" s="4">
        <f t="shared" si="230"/>
        <v>41190.269999999997</v>
      </c>
      <c r="DI280" s="4">
        <f t="shared" si="230"/>
        <v>0</v>
      </c>
      <c r="DJ280" s="4">
        <f t="shared" si="230"/>
        <v>0</v>
      </c>
      <c r="DK280" s="4">
        <f t="shared" si="230"/>
        <v>27078.55</v>
      </c>
      <c r="DL280" s="4">
        <f t="shared" si="230"/>
        <v>0</v>
      </c>
      <c r="DM280" s="4">
        <f t="shared" si="230"/>
        <v>143.6833</v>
      </c>
      <c r="DN280" s="4">
        <f t="shared" si="230"/>
        <v>0</v>
      </c>
      <c r="DO280" s="4">
        <f t="shared" si="230"/>
        <v>0</v>
      </c>
      <c r="DP280" s="4">
        <f t="shared" si="230"/>
        <v>18954.990000000002</v>
      </c>
      <c r="DQ280" s="4">
        <f t="shared" si="230"/>
        <v>2707.86</v>
      </c>
      <c r="DR280" s="4">
        <f t="shared" si="230"/>
        <v>0</v>
      </c>
      <c r="DS280" s="4">
        <f t="shared" si="230"/>
        <v>0</v>
      </c>
      <c r="DT280" s="4">
        <f t="shared" si="230"/>
        <v>68268.820000000007</v>
      </c>
      <c r="DU280" s="4">
        <f t="shared" si="230"/>
        <v>41190.269999999997</v>
      </c>
      <c r="DV280" s="4">
        <f t="shared" si="230"/>
        <v>0</v>
      </c>
      <c r="DW280" s="4">
        <f t="shared" si="230"/>
        <v>0</v>
      </c>
      <c r="DX280" s="4">
        <f t="shared" si="230"/>
        <v>27078.55</v>
      </c>
      <c r="DY280" s="4">
        <f t="shared" si="230"/>
        <v>0</v>
      </c>
      <c r="DZ280" s="4">
        <f t="shared" si="230"/>
        <v>143.6833</v>
      </c>
      <c r="EA280" s="4">
        <f t="shared" si="230"/>
        <v>0</v>
      </c>
      <c r="EB280" s="4">
        <f t="shared" si="230"/>
        <v>0</v>
      </c>
      <c r="EC280" s="4">
        <f t="shared" si="230"/>
        <v>18954.990000000002</v>
      </c>
      <c r="ED280" s="4">
        <f t="shared" si="230"/>
        <v>2707.86</v>
      </c>
      <c r="EE280" s="4">
        <f t="shared" si="230"/>
        <v>0</v>
      </c>
      <c r="EF280" s="4">
        <f t="shared" si="230"/>
        <v>0</v>
      </c>
      <c r="EG280" s="4">
        <f t="shared" si="230"/>
        <v>0</v>
      </c>
      <c r="EH280" s="4">
        <f t="shared" si="230"/>
        <v>0</v>
      </c>
      <c r="EI280" s="4">
        <f t="shared" si="230"/>
        <v>0</v>
      </c>
      <c r="EJ280" s="4">
        <f t="shared" si="230"/>
        <v>89931.67</v>
      </c>
      <c r="EK280" s="4">
        <f t="shared" si="230"/>
        <v>0</v>
      </c>
      <c r="EL280" s="4">
        <f t="shared" si="230"/>
        <v>0</v>
      </c>
      <c r="EM280" s="4">
        <f t="shared" ref="EM280:FR280" si="231">EM287</f>
        <v>89931.67</v>
      </c>
      <c r="EN280" s="4">
        <f t="shared" si="231"/>
        <v>41190.269999999997</v>
      </c>
      <c r="EO280" s="4">
        <f t="shared" si="231"/>
        <v>41190.269999999997</v>
      </c>
      <c r="EP280" s="4">
        <f t="shared" si="231"/>
        <v>0</v>
      </c>
      <c r="EQ280" s="4">
        <f t="shared" si="231"/>
        <v>41190.269999999997</v>
      </c>
      <c r="ER280" s="4">
        <f t="shared" si="231"/>
        <v>0</v>
      </c>
      <c r="ES280" s="4">
        <f t="shared" si="231"/>
        <v>0</v>
      </c>
      <c r="ET280" s="4">
        <f t="shared" si="231"/>
        <v>0</v>
      </c>
      <c r="EU280" s="4">
        <f t="shared" si="231"/>
        <v>0</v>
      </c>
      <c r="EV280" s="4">
        <f t="shared" si="231"/>
        <v>0</v>
      </c>
      <c r="EW280" s="4">
        <f t="shared" si="231"/>
        <v>0</v>
      </c>
      <c r="EX280" s="4">
        <f t="shared" si="231"/>
        <v>0</v>
      </c>
      <c r="EY280" s="4">
        <f t="shared" si="231"/>
        <v>0</v>
      </c>
      <c r="EZ280" s="4">
        <f t="shared" si="231"/>
        <v>0</v>
      </c>
      <c r="FA280" s="4">
        <f t="shared" si="231"/>
        <v>0</v>
      </c>
      <c r="FB280" s="4">
        <f t="shared" si="231"/>
        <v>0</v>
      </c>
      <c r="FC280" s="4">
        <f t="shared" si="231"/>
        <v>0</v>
      </c>
      <c r="FD280" s="4">
        <f t="shared" si="231"/>
        <v>0</v>
      </c>
      <c r="FE280" s="4">
        <f t="shared" si="231"/>
        <v>0</v>
      </c>
      <c r="FF280" s="4">
        <f t="shared" si="231"/>
        <v>0</v>
      </c>
      <c r="FG280" s="4">
        <f t="shared" si="231"/>
        <v>0</v>
      </c>
      <c r="FH280" s="4">
        <f t="shared" si="231"/>
        <v>0</v>
      </c>
      <c r="FI280" s="4">
        <f t="shared" si="231"/>
        <v>0</v>
      </c>
      <c r="FJ280" s="4">
        <f t="shared" si="231"/>
        <v>0</v>
      </c>
      <c r="FK280" s="4">
        <f t="shared" si="231"/>
        <v>0</v>
      </c>
      <c r="FL280" s="4">
        <f t="shared" si="231"/>
        <v>0</v>
      </c>
      <c r="FM280" s="4">
        <f t="shared" si="231"/>
        <v>0</v>
      </c>
      <c r="FN280" s="4">
        <f t="shared" si="231"/>
        <v>0</v>
      </c>
      <c r="FO280" s="4">
        <f t="shared" si="231"/>
        <v>0</v>
      </c>
      <c r="FP280" s="4">
        <f t="shared" si="231"/>
        <v>0</v>
      </c>
      <c r="FQ280" s="4">
        <f t="shared" si="231"/>
        <v>0</v>
      </c>
      <c r="FR280" s="4">
        <f t="shared" si="231"/>
        <v>0</v>
      </c>
      <c r="FS280" s="4">
        <f t="shared" ref="FS280:GX280" si="232">FS287</f>
        <v>89931.67</v>
      </c>
      <c r="FT280" s="4">
        <f t="shared" si="232"/>
        <v>0</v>
      </c>
      <c r="FU280" s="4">
        <f t="shared" si="232"/>
        <v>0</v>
      </c>
      <c r="FV280" s="4">
        <f t="shared" si="232"/>
        <v>89931.67</v>
      </c>
      <c r="FW280" s="4">
        <f t="shared" si="232"/>
        <v>41190.269999999997</v>
      </c>
      <c r="FX280" s="4">
        <f t="shared" si="232"/>
        <v>41190.269999999997</v>
      </c>
      <c r="FY280" s="4">
        <f t="shared" si="232"/>
        <v>0</v>
      </c>
      <c r="FZ280" s="4">
        <f t="shared" si="232"/>
        <v>41190.269999999997</v>
      </c>
      <c r="GA280" s="4">
        <f t="shared" si="232"/>
        <v>0</v>
      </c>
      <c r="GB280" s="4">
        <f t="shared" si="232"/>
        <v>0</v>
      </c>
      <c r="GC280" s="4">
        <f t="shared" si="232"/>
        <v>0</v>
      </c>
      <c r="GD280" s="4">
        <f t="shared" si="232"/>
        <v>0</v>
      </c>
      <c r="GE280" s="4">
        <f t="shared" si="232"/>
        <v>0</v>
      </c>
      <c r="GF280" s="4">
        <f t="shared" si="232"/>
        <v>0</v>
      </c>
      <c r="GG280" s="4">
        <f t="shared" si="232"/>
        <v>0</v>
      </c>
      <c r="GH280" s="4">
        <f t="shared" si="232"/>
        <v>0</v>
      </c>
      <c r="GI280" s="4">
        <f t="shared" si="232"/>
        <v>0</v>
      </c>
      <c r="GJ280" s="4">
        <f t="shared" si="232"/>
        <v>0</v>
      </c>
      <c r="GK280" s="4">
        <f t="shared" si="232"/>
        <v>0</v>
      </c>
      <c r="GL280" s="4">
        <f t="shared" si="232"/>
        <v>0</v>
      </c>
      <c r="GM280" s="4">
        <f t="shared" si="232"/>
        <v>0</v>
      </c>
      <c r="GN280" s="4">
        <f t="shared" si="232"/>
        <v>0</v>
      </c>
      <c r="GO280" s="4">
        <f t="shared" si="232"/>
        <v>0</v>
      </c>
      <c r="GP280" s="4">
        <f t="shared" si="232"/>
        <v>0</v>
      </c>
      <c r="GQ280" s="4">
        <f t="shared" si="232"/>
        <v>0</v>
      </c>
      <c r="GR280" s="4">
        <f t="shared" si="232"/>
        <v>0</v>
      </c>
      <c r="GS280" s="4">
        <f t="shared" si="232"/>
        <v>0</v>
      </c>
      <c r="GT280" s="4">
        <f t="shared" si="232"/>
        <v>0</v>
      </c>
      <c r="GU280" s="4">
        <f t="shared" si="232"/>
        <v>0</v>
      </c>
      <c r="GV280" s="4">
        <f t="shared" si="232"/>
        <v>0</v>
      </c>
      <c r="GW280" s="4">
        <f t="shared" si="232"/>
        <v>0</v>
      </c>
      <c r="GX280" s="4">
        <f t="shared" si="232"/>
        <v>0</v>
      </c>
    </row>
    <row r="282" spans="1:255" x14ac:dyDescent="0.2">
      <c r="A282" s="2">
        <v>17</v>
      </c>
      <c r="B282" s="2">
        <v>1</v>
      </c>
      <c r="C282" s="2">
        <f>ROW(SmtRes!A192)</f>
        <v>192</v>
      </c>
      <c r="D282" s="2">
        <f>ROW(EtalonRes!A184)</f>
        <v>184</v>
      </c>
      <c r="E282" s="2" t="s">
        <v>182</v>
      </c>
      <c r="F282" s="2" t="s">
        <v>126</v>
      </c>
      <c r="G282" s="2" t="s">
        <v>127</v>
      </c>
      <c r="H282" s="2" t="s">
        <v>128</v>
      </c>
      <c r="I282" s="2">
        <f>ROUND(179/100,9)</f>
        <v>1.79</v>
      </c>
      <c r="J282" s="2">
        <v>0</v>
      </c>
      <c r="K282" s="2"/>
      <c r="L282" s="2"/>
      <c r="M282" s="2"/>
      <c r="N282" s="2"/>
      <c r="O282" s="2">
        <f>ROUND(CP282,2)</f>
        <v>118638.3</v>
      </c>
      <c r="P282" s="2">
        <f>ROUND(CQ282*I282,2)</f>
        <v>91559.75</v>
      </c>
      <c r="Q282" s="2">
        <f>ROUND(CR282*I282,2)</f>
        <v>0</v>
      </c>
      <c r="R282" s="2">
        <f>ROUND(CS282*I282,2)</f>
        <v>0</v>
      </c>
      <c r="S282" s="2">
        <f>ROUND(CT282*I282,2)</f>
        <v>27078.55</v>
      </c>
      <c r="T282" s="2">
        <f>ROUND(CU282*I282,2)</f>
        <v>0</v>
      </c>
      <c r="U282" s="2">
        <f>CV282*I282</f>
        <v>143.6833</v>
      </c>
      <c r="V282" s="2">
        <f>CW282*I282</f>
        <v>0</v>
      </c>
      <c r="W282" s="2">
        <f>ROUND(CX282*I282,2)</f>
        <v>0</v>
      </c>
      <c r="X282" s="2">
        <f t="shared" ref="X282:Y285" si="233">ROUND(CY282,2)</f>
        <v>18954.990000000002</v>
      </c>
      <c r="Y282" s="2">
        <f t="shared" si="233"/>
        <v>2707.86</v>
      </c>
      <c r="Z282" s="2"/>
      <c r="AA282" s="2">
        <v>37920512</v>
      </c>
      <c r="AB282" s="2">
        <f>ROUND((AC282+AD282+AF282),6)</f>
        <v>66278.38</v>
      </c>
      <c r="AC282" s="2">
        <f>ROUND((ES282),6)</f>
        <v>51150.7</v>
      </c>
      <c r="AD282" s="2">
        <f>ROUND((((ET282)-(EU282))+AE282),6)</f>
        <v>0</v>
      </c>
      <c r="AE282" s="2">
        <f t="shared" ref="AE282:AF285" si="234">ROUND((EU282),6)</f>
        <v>0</v>
      </c>
      <c r="AF282" s="2">
        <f t="shared" si="234"/>
        <v>15127.68</v>
      </c>
      <c r="AG282" s="2">
        <f>ROUND((AP282),6)</f>
        <v>0</v>
      </c>
      <c r="AH282" s="2">
        <f t="shared" ref="AH282:AI285" si="235">(EW282)</f>
        <v>80.27</v>
      </c>
      <c r="AI282" s="2">
        <f t="shared" si="235"/>
        <v>0</v>
      </c>
      <c r="AJ282" s="2">
        <f>(AS282)</f>
        <v>0</v>
      </c>
      <c r="AK282" s="2">
        <v>66278.38</v>
      </c>
      <c r="AL282" s="2">
        <v>51150.7</v>
      </c>
      <c r="AM282" s="2">
        <v>0</v>
      </c>
      <c r="AN282" s="2">
        <v>0</v>
      </c>
      <c r="AO282" s="2">
        <v>15127.68</v>
      </c>
      <c r="AP282" s="2">
        <v>0</v>
      </c>
      <c r="AQ282" s="2">
        <v>80.27</v>
      </c>
      <c r="AR282" s="2">
        <v>0</v>
      </c>
      <c r="AS282" s="2">
        <v>0</v>
      </c>
      <c r="AT282" s="2">
        <v>70</v>
      </c>
      <c r="AU282" s="2">
        <v>10</v>
      </c>
      <c r="AV282" s="2">
        <v>1</v>
      </c>
      <c r="AW282" s="2">
        <v>1</v>
      </c>
      <c r="AX282" s="2"/>
      <c r="AY282" s="2"/>
      <c r="AZ282" s="2">
        <v>1</v>
      </c>
      <c r="BA282" s="2">
        <v>1</v>
      </c>
      <c r="BB282" s="2">
        <v>1</v>
      </c>
      <c r="BC282" s="2">
        <v>1</v>
      </c>
      <c r="BD282" s="2" t="s">
        <v>3</v>
      </c>
      <c r="BE282" s="2" t="s">
        <v>3</v>
      </c>
      <c r="BF282" s="2" t="s">
        <v>3</v>
      </c>
      <c r="BG282" s="2" t="s">
        <v>3</v>
      </c>
      <c r="BH282" s="2">
        <v>0</v>
      </c>
      <c r="BI282" s="2">
        <v>4</v>
      </c>
      <c r="BJ282" s="2" t="s">
        <v>129</v>
      </c>
      <c r="BK282" s="2"/>
      <c r="BL282" s="2"/>
      <c r="BM282" s="2">
        <v>0</v>
      </c>
      <c r="BN282" s="2">
        <v>0</v>
      </c>
      <c r="BO282" s="2" t="s">
        <v>3</v>
      </c>
      <c r="BP282" s="2">
        <v>0</v>
      </c>
      <c r="BQ282" s="2">
        <v>1</v>
      </c>
      <c r="BR282" s="2">
        <v>0</v>
      </c>
      <c r="BS282" s="2">
        <v>1</v>
      </c>
      <c r="BT282" s="2">
        <v>1</v>
      </c>
      <c r="BU282" s="2">
        <v>1</v>
      </c>
      <c r="BV282" s="2">
        <v>1</v>
      </c>
      <c r="BW282" s="2">
        <v>1</v>
      </c>
      <c r="BX282" s="2">
        <v>1</v>
      </c>
      <c r="BY282" s="2" t="s">
        <v>3</v>
      </c>
      <c r="BZ282" s="2">
        <v>70</v>
      </c>
      <c r="CA282" s="2">
        <v>10</v>
      </c>
      <c r="CB282" s="2"/>
      <c r="CC282" s="2"/>
      <c r="CD282" s="2"/>
      <c r="CE282" s="2">
        <v>0</v>
      </c>
      <c r="CF282" s="2">
        <v>0</v>
      </c>
      <c r="CG282" s="2">
        <v>0</v>
      </c>
      <c r="CH282" s="2"/>
      <c r="CI282" s="2"/>
      <c r="CJ282" s="2"/>
      <c r="CK282" s="2"/>
      <c r="CL282" s="2"/>
      <c r="CM282" s="2">
        <v>0</v>
      </c>
      <c r="CN282" s="2" t="s">
        <v>3</v>
      </c>
      <c r="CO282" s="2">
        <v>0</v>
      </c>
      <c r="CP282" s="2">
        <f>(P282+Q282+S282)</f>
        <v>118638.3</v>
      </c>
      <c r="CQ282" s="2">
        <f>(AC282*BC282*AW282)</f>
        <v>51150.7</v>
      </c>
      <c r="CR282" s="2">
        <f>((((ET282)*BB282-(EU282)*BS282)+AE282*BS282)*AV282)</f>
        <v>0</v>
      </c>
      <c r="CS282" s="2">
        <f>(AE282*BS282*AV282)</f>
        <v>0</v>
      </c>
      <c r="CT282" s="2">
        <f>(AF282*BA282*AV282)</f>
        <v>15127.68</v>
      </c>
      <c r="CU282" s="2">
        <f>AG282</f>
        <v>0</v>
      </c>
      <c r="CV282" s="2">
        <f>(AH282*AV282)</f>
        <v>80.27</v>
      </c>
      <c r="CW282" s="2">
        <f t="shared" ref="CW282:CX285" si="236">AI282</f>
        <v>0</v>
      </c>
      <c r="CX282" s="2">
        <f t="shared" si="236"/>
        <v>0</v>
      </c>
      <c r="CY282" s="2">
        <f>((S282*BZ282)/100)</f>
        <v>18954.985000000001</v>
      </c>
      <c r="CZ282" s="2">
        <f>((S282*CA282)/100)</f>
        <v>2707.855</v>
      </c>
      <c r="DA282" s="2"/>
      <c r="DB282" s="2"/>
      <c r="DC282" s="2" t="s">
        <v>3</v>
      </c>
      <c r="DD282" s="2" t="s">
        <v>3</v>
      </c>
      <c r="DE282" s="2" t="s">
        <v>3</v>
      </c>
      <c r="DF282" s="2" t="s">
        <v>3</v>
      </c>
      <c r="DG282" s="2" t="s">
        <v>3</v>
      </c>
      <c r="DH282" s="2" t="s">
        <v>3</v>
      </c>
      <c r="DI282" s="2" t="s">
        <v>3</v>
      </c>
      <c r="DJ282" s="2" t="s">
        <v>3</v>
      </c>
      <c r="DK282" s="2" t="s">
        <v>3</v>
      </c>
      <c r="DL282" s="2" t="s">
        <v>3</v>
      </c>
      <c r="DM282" s="2" t="s">
        <v>3</v>
      </c>
      <c r="DN282" s="2">
        <v>0</v>
      </c>
      <c r="DO282" s="2">
        <v>0</v>
      </c>
      <c r="DP282" s="2">
        <v>1</v>
      </c>
      <c r="DQ282" s="2">
        <v>1</v>
      </c>
      <c r="DR282" s="2"/>
      <c r="DS282" s="2"/>
      <c r="DT282" s="2"/>
      <c r="DU282" s="2">
        <v>1003</v>
      </c>
      <c r="DV282" s="2" t="s">
        <v>128</v>
      </c>
      <c r="DW282" s="2" t="s">
        <v>128</v>
      </c>
      <c r="DX282" s="2">
        <v>100</v>
      </c>
      <c r="DY282" s="2"/>
      <c r="DZ282" s="2"/>
      <c r="EA282" s="2"/>
      <c r="EB282" s="2"/>
      <c r="EC282" s="2"/>
      <c r="ED282" s="2"/>
      <c r="EE282" s="2">
        <v>37523834</v>
      </c>
      <c r="EF282" s="2">
        <v>1</v>
      </c>
      <c r="EG282" s="2" t="s">
        <v>22</v>
      </c>
      <c r="EH282" s="2">
        <v>0</v>
      </c>
      <c r="EI282" s="2" t="s">
        <v>3</v>
      </c>
      <c r="EJ282" s="2">
        <v>4</v>
      </c>
      <c r="EK282" s="2">
        <v>0</v>
      </c>
      <c r="EL282" s="2" t="s">
        <v>23</v>
      </c>
      <c r="EM282" s="2" t="s">
        <v>24</v>
      </c>
      <c r="EN282" s="2"/>
      <c r="EO282" s="2" t="s">
        <v>3</v>
      </c>
      <c r="EP282" s="2"/>
      <c r="EQ282" s="2">
        <v>0</v>
      </c>
      <c r="ER282" s="2">
        <v>66278.38</v>
      </c>
      <c r="ES282" s="2">
        <v>51150.7</v>
      </c>
      <c r="ET282" s="2">
        <v>0</v>
      </c>
      <c r="EU282" s="2">
        <v>0</v>
      </c>
      <c r="EV282" s="2">
        <v>15127.68</v>
      </c>
      <c r="EW282" s="2">
        <v>80.27</v>
      </c>
      <c r="EX282" s="2">
        <v>0</v>
      </c>
      <c r="EY282" s="2">
        <v>0</v>
      </c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>
        <v>0</v>
      </c>
      <c r="FR282" s="2">
        <f>ROUND(IF(AND(BH282=3,BI282=3),P282,0),2)</f>
        <v>0</v>
      </c>
      <c r="FS282" s="2">
        <v>0</v>
      </c>
      <c r="FT282" s="2"/>
      <c r="FU282" s="2"/>
      <c r="FV282" s="2"/>
      <c r="FW282" s="2"/>
      <c r="FX282" s="2">
        <v>70</v>
      </c>
      <c r="FY282" s="2">
        <v>10</v>
      </c>
      <c r="FZ282" s="2"/>
      <c r="GA282" s="2" t="s">
        <v>3</v>
      </c>
      <c r="GB282" s="2"/>
      <c r="GC282" s="2"/>
      <c r="GD282" s="2">
        <v>0</v>
      </c>
      <c r="GE282" s="2"/>
      <c r="GF282" s="2">
        <v>1662705162</v>
      </c>
      <c r="GG282" s="2">
        <v>2</v>
      </c>
      <c r="GH282" s="2">
        <v>1</v>
      </c>
      <c r="GI282" s="2">
        <v>-2</v>
      </c>
      <c r="GJ282" s="2">
        <v>0</v>
      </c>
      <c r="GK282" s="2">
        <f>ROUND(R282*(R12)/100,2)</f>
        <v>0</v>
      </c>
      <c r="GL282" s="2">
        <f>ROUND(IF(AND(BH282=3,BI282=3,FS282&lt;&gt;0),P282,0),2)</f>
        <v>0</v>
      </c>
      <c r="GM282" s="2">
        <f>ROUND(O282+X282+Y282+GK282,2)+GX282</f>
        <v>140301.15</v>
      </c>
      <c r="GN282" s="2">
        <f>IF(OR(BI282=0,BI282=1),ROUND(O282+X282+Y282+GK282,2),0)</f>
        <v>0</v>
      </c>
      <c r="GO282" s="2">
        <f>IF(BI282=2,ROUND(O282+X282+Y282+GK282,2),0)</f>
        <v>0</v>
      </c>
      <c r="GP282" s="2">
        <f>IF(BI282=4,ROUND(O282+X282+Y282+GK282,2)+GX282,0)</f>
        <v>140301.15</v>
      </c>
      <c r="GQ282" s="2"/>
      <c r="GR282" s="2">
        <v>0</v>
      </c>
      <c r="GS282" s="2">
        <v>3</v>
      </c>
      <c r="GT282" s="2">
        <v>0</v>
      </c>
      <c r="GU282" s="2" t="s">
        <v>3</v>
      </c>
      <c r="GV282" s="2">
        <f>ROUND((GT282),6)</f>
        <v>0</v>
      </c>
      <c r="GW282" s="2">
        <v>1</v>
      </c>
      <c r="GX282" s="2">
        <f>ROUND(HC282*I282,2)</f>
        <v>0</v>
      </c>
      <c r="GY282" s="2"/>
      <c r="GZ282" s="2"/>
      <c r="HA282" s="2">
        <v>0</v>
      </c>
      <c r="HB282" s="2">
        <v>0</v>
      </c>
      <c r="HC282" s="2">
        <f>GV282*GW282</f>
        <v>0</v>
      </c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>
        <v>0</v>
      </c>
      <c r="IL282" s="2"/>
      <c r="IM282" s="2"/>
      <c r="IN282" s="2"/>
      <c r="IO282" s="2"/>
      <c r="IP282" s="2"/>
      <c r="IQ282" s="2"/>
      <c r="IR282" s="2"/>
      <c r="IS282" s="2"/>
      <c r="IT282" s="2"/>
      <c r="IU282" s="2"/>
    </row>
    <row r="283" spans="1:255" x14ac:dyDescent="0.2">
      <c r="A283">
        <v>17</v>
      </c>
      <c r="B283">
        <v>1</v>
      </c>
      <c r="C283">
        <f>ROW(SmtRes!A196)</f>
        <v>196</v>
      </c>
      <c r="D283">
        <f>ROW(EtalonRes!A188)</f>
        <v>188</v>
      </c>
      <c r="E283" t="s">
        <v>182</v>
      </c>
      <c r="F283" t="s">
        <v>126</v>
      </c>
      <c r="G283" t="s">
        <v>127</v>
      </c>
      <c r="H283" t="s">
        <v>128</v>
      </c>
      <c r="I283">
        <f>ROUND(179/100,9)</f>
        <v>1.79</v>
      </c>
      <c r="J283">
        <v>0</v>
      </c>
      <c r="O283">
        <f>ROUND(CP283,2)</f>
        <v>118638.3</v>
      </c>
      <c r="P283">
        <f>ROUND(CQ283*I283,2)</f>
        <v>91559.75</v>
      </c>
      <c r="Q283">
        <f>ROUND(CR283*I283,2)</f>
        <v>0</v>
      </c>
      <c r="R283">
        <f>ROUND(CS283*I283,2)</f>
        <v>0</v>
      </c>
      <c r="S283">
        <f>ROUND(CT283*I283,2)</f>
        <v>27078.55</v>
      </c>
      <c r="T283">
        <f>ROUND(CU283*I283,2)</f>
        <v>0</v>
      </c>
      <c r="U283">
        <f>CV283*I283</f>
        <v>143.6833</v>
      </c>
      <c r="V283">
        <f>CW283*I283</f>
        <v>0</v>
      </c>
      <c r="W283">
        <f>ROUND(CX283*I283,2)</f>
        <v>0</v>
      </c>
      <c r="X283">
        <f t="shared" si="233"/>
        <v>18954.990000000002</v>
      </c>
      <c r="Y283">
        <f t="shared" si="233"/>
        <v>2707.86</v>
      </c>
      <c r="AA283">
        <v>37920513</v>
      </c>
      <c r="AB283">
        <f>ROUND((AC283+AD283+AF283),6)</f>
        <v>66278.38</v>
      </c>
      <c r="AC283">
        <f>ROUND((ES283),6)</f>
        <v>51150.7</v>
      </c>
      <c r="AD283">
        <f>ROUND((((ET283)-(EU283))+AE283),6)</f>
        <v>0</v>
      </c>
      <c r="AE283">
        <f t="shared" si="234"/>
        <v>0</v>
      </c>
      <c r="AF283">
        <f t="shared" si="234"/>
        <v>15127.68</v>
      </c>
      <c r="AG283">
        <f>ROUND((AP283),6)</f>
        <v>0</v>
      </c>
      <c r="AH283">
        <f t="shared" si="235"/>
        <v>80.27</v>
      </c>
      <c r="AI283">
        <f t="shared" si="235"/>
        <v>0</v>
      </c>
      <c r="AJ283">
        <f>(AS283)</f>
        <v>0</v>
      </c>
      <c r="AK283">
        <v>66278.38</v>
      </c>
      <c r="AL283">
        <v>51150.7</v>
      </c>
      <c r="AM283">
        <v>0</v>
      </c>
      <c r="AN283">
        <v>0</v>
      </c>
      <c r="AO283">
        <v>15127.68</v>
      </c>
      <c r="AP283">
        <v>0</v>
      </c>
      <c r="AQ283">
        <v>80.27</v>
      </c>
      <c r="AR283">
        <v>0</v>
      </c>
      <c r="AS283">
        <v>0</v>
      </c>
      <c r="AT283">
        <v>70</v>
      </c>
      <c r="AU283">
        <v>10</v>
      </c>
      <c r="AV283">
        <v>1</v>
      </c>
      <c r="AW283">
        <v>1</v>
      </c>
      <c r="AZ283">
        <v>1</v>
      </c>
      <c r="BA283">
        <v>1</v>
      </c>
      <c r="BB283">
        <v>1</v>
      </c>
      <c r="BC283">
        <v>1</v>
      </c>
      <c r="BD283" t="s">
        <v>3</v>
      </c>
      <c r="BE283" t="s">
        <v>3</v>
      </c>
      <c r="BF283" t="s">
        <v>3</v>
      </c>
      <c r="BG283" t="s">
        <v>3</v>
      </c>
      <c r="BH283">
        <v>0</v>
      </c>
      <c r="BI283">
        <v>4</v>
      </c>
      <c r="BJ283" t="s">
        <v>129</v>
      </c>
      <c r="BM283">
        <v>0</v>
      </c>
      <c r="BN283">
        <v>0</v>
      </c>
      <c r="BO283" t="s">
        <v>3</v>
      </c>
      <c r="BP283">
        <v>0</v>
      </c>
      <c r="BQ283">
        <v>1</v>
      </c>
      <c r="BR283">
        <v>0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 t="s">
        <v>3</v>
      </c>
      <c r="BZ283">
        <v>70</v>
      </c>
      <c r="CA283">
        <v>10</v>
      </c>
      <c r="CE283">
        <v>0</v>
      </c>
      <c r="CF283">
        <v>0</v>
      </c>
      <c r="CG283">
        <v>0</v>
      </c>
      <c r="CM283">
        <v>0</v>
      </c>
      <c r="CN283" t="s">
        <v>3</v>
      </c>
      <c r="CO283">
        <v>0</v>
      </c>
      <c r="CP283">
        <f>(P283+Q283+S283)</f>
        <v>118638.3</v>
      </c>
      <c r="CQ283">
        <f>(AC283*BC283*AW283)</f>
        <v>51150.7</v>
      </c>
      <c r="CR283">
        <f>((((ET283)*BB283-(EU283)*BS283)+AE283*BS283)*AV283)</f>
        <v>0</v>
      </c>
      <c r="CS283">
        <f>(AE283*BS283*AV283)</f>
        <v>0</v>
      </c>
      <c r="CT283">
        <f>(AF283*BA283*AV283)</f>
        <v>15127.68</v>
      </c>
      <c r="CU283">
        <f>AG283</f>
        <v>0</v>
      </c>
      <c r="CV283">
        <f>(AH283*AV283)</f>
        <v>80.27</v>
      </c>
      <c r="CW283">
        <f t="shared" si="236"/>
        <v>0</v>
      </c>
      <c r="CX283">
        <f t="shared" si="236"/>
        <v>0</v>
      </c>
      <c r="CY283">
        <f>((S283*BZ283)/100)</f>
        <v>18954.985000000001</v>
      </c>
      <c r="CZ283">
        <f>((S283*CA283)/100)</f>
        <v>2707.855</v>
      </c>
      <c r="DC283" t="s">
        <v>3</v>
      </c>
      <c r="DD283" t="s">
        <v>3</v>
      </c>
      <c r="DE283" t="s">
        <v>3</v>
      </c>
      <c r="DF283" t="s">
        <v>3</v>
      </c>
      <c r="DG283" t="s">
        <v>3</v>
      </c>
      <c r="DH283" t="s">
        <v>3</v>
      </c>
      <c r="DI283" t="s">
        <v>3</v>
      </c>
      <c r="DJ283" t="s">
        <v>3</v>
      </c>
      <c r="DK283" t="s">
        <v>3</v>
      </c>
      <c r="DL283" t="s">
        <v>3</v>
      </c>
      <c r="DM283" t="s">
        <v>3</v>
      </c>
      <c r="DN283">
        <v>0</v>
      </c>
      <c r="DO283">
        <v>0</v>
      </c>
      <c r="DP283">
        <v>1</v>
      </c>
      <c r="DQ283">
        <v>1</v>
      </c>
      <c r="DU283">
        <v>1003</v>
      </c>
      <c r="DV283" t="s">
        <v>128</v>
      </c>
      <c r="DW283" t="s">
        <v>128</v>
      </c>
      <c r="DX283">
        <v>100</v>
      </c>
      <c r="EE283">
        <v>37523834</v>
      </c>
      <c r="EF283">
        <v>1</v>
      </c>
      <c r="EG283" t="s">
        <v>22</v>
      </c>
      <c r="EH283">
        <v>0</v>
      </c>
      <c r="EI283" t="s">
        <v>3</v>
      </c>
      <c r="EJ283">
        <v>4</v>
      </c>
      <c r="EK283">
        <v>0</v>
      </c>
      <c r="EL283" t="s">
        <v>23</v>
      </c>
      <c r="EM283" t="s">
        <v>24</v>
      </c>
      <c r="EO283" t="s">
        <v>3</v>
      </c>
      <c r="EQ283">
        <v>0</v>
      </c>
      <c r="ER283">
        <v>66278.38</v>
      </c>
      <c r="ES283">
        <v>51150.7</v>
      </c>
      <c r="ET283">
        <v>0</v>
      </c>
      <c r="EU283">
        <v>0</v>
      </c>
      <c r="EV283">
        <v>15127.68</v>
      </c>
      <c r="EW283">
        <v>80.27</v>
      </c>
      <c r="EX283">
        <v>0</v>
      </c>
      <c r="EY283">
        <v>0</v>
      </c>
      <c r="FQ283">
        <v>0</v>
      </c>
      <c r="FR283">
        <f>ROUND(IF(AND(BH283=3,BI283=3),P283,0),2)</f>
        <v>0</v>
      </c>
      <c r="FS283">
        <v>0</v>
      </c>
      <c r="FX283">
        <v>70</v>
      </c>
      <c r="FY283">
        <v>10</v>
      </c>
      <c r="GA283" t="s">
        <v>3</v>
      </c>
      <c r="GD283">
        <v>0</v>
      </c>
      <c r="GF283">
        <v>1662705162</v>
      </c>
      <c r="GG283">
        <v>2</v>
      </c>
      <c r="GH283">
        <v>1</v>
      </c>
      <c r="GI283">
        <v>-2</v>
      </c>
      <c r="GJ283">
        <v>0</v>
      </c>
      <c r="GK283">
        <f>ROUND(R283*(S12)/100,2)</f>
        <v>0</v>
      </c>
      <c r="GL283">
        <f>ROUND(IF(AND(BH283=3,BI283=3,FS283&lt;&gt;0),P283,0),2)</f>
        <v>0</v>
      </c>
      <c r="GM283">
        <f>ROUND(O283+X283+Y283+GK283,2)+GX283</f>
        <v>140301.15</v>
      </c>
      <c r="GN283">
        <f>IF(OR(BI283=0,BI283=1),ROUND(O283+X283+Y283+GK283,2),0)</f>
        <v>0</v>
      </c>
      <c r="GO283">
        <f>IF(BI283=2,ROUND(O283+X283+Y283+GK283,2),0)</f>
        <v>0</v>
      </c>
      <c r="GP283">
        <f>IF(BI283=4,ROUND(O283+X283+Y283+GK283,2)+GX283,0)</f>
        <v>140301.15</v>
      </c>
      <c r="GR283">
        <v>0</v>
      </c>
      <c r="GS283">
        <v>3</v>
      </c>
      <c r="GT283">
        <v>0</v>
      </c>
      <c r="GU283" t="s">
        <v>3</v>
      </c>
      <c r="GV283">
        <f>ROUND((GT283),6)</f>
        <v>0</v>
      </c>
      <c r="GW283">
        <v>1</v>
      </c>
      <c r="GX283">
        <f>ROUND(HC283*I283,2)</f>
        <v>0</v>
      </c>
      <c r="HA283">
        <v>0</v>
      </c>
      <c r="HB283">
        <v>0</v>
      </c>
      <c r="HC283">
        <f>GV283*GW283</f>
        <v>0</v>
      </c>
      <c r="IK283">
        <v>0</v>
      </c>
    </row>
    <row r="284" spans="1:255" x14ac:dyDescent="0.2">
      <c r="A284" s="2">
        <v>18</v>
      </c>
      <c r="B284" s="2">
        <v>1</v>
      </c>
      <c r="C284" s="2">
        <v>192</v>
      </c>
      <c r="D284" s="2"/>
      <c r="E284" s="2" t="s">
        <v>183</v>
      </c>
      <c r="F284" s="2" t="s">
        <v>131</v>
      </c>
      <c r="G284" s="2" t="s">
        <v>132</v>
      </c>
      <c r="H284" s="2" t="s">
        <v>36</v>
      </c>
      <c r="I284" s="2">
        <f>I282*J284</f>
        <v>-7.6970000000000001</v>
      </c>
      <c r="J284" s="2">
        <v>-4.3</v>
      </c>
      <c r="K284" s="2"/>
      <c r="L284" s="2"/>
      <c r="M284" s="2"/>
      <c r="N284" s="2"/>
      <c r="O284" s="2">
        <f>ROUND(CP284,2)</f>
        <v>-50369.48</v>
      </c>
      <c r="P284" s="2">
        <f>ROUND(CQ284*I284,2)</f>
        <v>-50369.48</v>
      </c>
      <c r="Q284" s="2">
        <f>ROUND(CR284*I284,2)</f>
        <v>0</v>
      </c>
      <c r="R284" s="2">
        <f>ROUND(CS284*I284,2)</f>
        <v>0</v>
      </c>
      <c r="S284" s="2">
        <f>ROUND(CT284*I284,2)</f>
        <v>0</v>
      </c>
      <c r="T284" s="2">
        <f>ROUND(CU284*I284,2)</f>
        <v>0</v>
      </c>
      <c r="U284" s="2">
        <f>CV284*I284</f>
        <v>0</v>
      </c>
      <c r="V284" s="2">
        <f>CW284*I284</f>
        <v>0</v>
      </c>
      <c r="W284" s="2">
        <f>ROUND(CX284*I284,2)</f>
        <v>0</v>
      </c>
      <c r="X284" s="2">
        <f t="shared" si="233"/>
        <v>0</v>
      </c>
      <c r="Y284" s="2">
        <f t="shared" si="233"/>
        <v>0</v>
      </c>
      <c r="Z284" s="2"/>
      <c r="AA284" s="2">
        <v>37920512</v>
      </c>
      <c r="AB284" s="2">
        <f>ROUND((AC284+AD284+AF284),6)</f>
        <v>6544.04</v>
      </c>
      <c r="AC284" s="2">
        <f>ROUND((ES284),6)</f>
        <v>6544.04</v>
      </c>
      <c r="AD284" s="2">
        <f>ROUND((((ET284)-(EU284))+AE284),6)</f>
        <v>0</v>
      </c>
      <c r="AE284" s="2">
        <f t="shared" si="234"/>
        <v>0</v>
      </c>
      <c r="AF284" s="2">
        <f t="shared" si="234"/>
        <v>0</v>
      </c>
      <c r="AG284" s="2">
        <f>ROUND((AP284),6)</f>
        <v>0</v>
      </c>
      <c r="AH284" s="2">
        <f t="shared" si="235"/>
        <v>0</v>
      </c>
      <c r="AI284" s="2">
        <f t="shared" si="235"/>
        <v>0</v>
      </c>
      <c r="AJ284" s="2">
        <f>(AS284)</f>
        <v>0</v>
      </c>
      <c r="AK284" s="2">
        <v>6544.04</v>
      </c>
      <c r="AL284" s="2">
        <v>6544.04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70</v>
      </c>
      <c r="AU284" s="2">
        <v>10</v>
      </c>
      <c r="AV284" s="2">
        <v>1</v>
      </c>
      <c r="AW284" s="2">
        <v>1</v>
      </c>
      <c r="AX284" s="2"/>
      <c r="AY284" s="2"/>
      <c r="AZ284" s="2">
        <v>1</v>
      </c>
      <c r="BA284" s="2">
        <v>1</v>
      </c>
      <c r="BB284" s="2">
        <v>1</v>
      </c>
      <c r="BC284" s="2">
        <v>1</v>
      </c>
      <c r="BD284" s="2" t="s">
        <v>3</v>
      </c>
      <c r="BE284" s="2" t="s">
        <v>3</v>
      </c>
      <c r="BF284" s="2" t="s">
        <v>3</v>
      </c>
      <c r="BG284" s="2" t="s">
        <v>3</v>
      </c>
      <c r="BH284" s="2">
        <v>3</v>
      </c>
      <c r="BI284" s="2">
        <v>4</v>
      </c>
      <c r="BJ284" s="2" t="s">
        <v>133</v>
      </c>
      <c r="BK284" s="2"/>
      <c r="BL284" s="2"/>
      <c r="BM284" s="2">
        <v>0</v>
      </c>
      <c r="BN284" s="2">
        <v>0</v>
      </c>
      <c r="BO284" s="2" t="s">
        <v>3</v>
      </c>
      <c r="BP284" s="2">
        <v>0</v>
      </c>
      <c r="BQ284" s="2">
        <v>1</v>
      </c>
      <c r="BR284" s="2">
        <v>1</v>
      </c>
      <c r="BS284" s="2">
        <v>1</v>
      </c>
      <c r="BT284" s="2">
        <v>1</v>
      </c>
      <c r="BU284" s="2">
        <v>1</v>
      </c>
      <c r="BV284" s="2">
        <v>1</v>
      </c>
      <c r="BW284" s="2">
        <v>1</v>
      </c>
      <c r="BX284" s="2">
        <v>1</v>
      </c>
      <c r="BY284" s="2" t="s">
        <v>3</v>
      </c>
      <c r="BZ284" s="2">
        <v>70</v>
      </c>
      <c r="CA284" s="2">
        <v>10</v>
      </c>
      <c r="CB284" s="2"/>
      <c r="CC284" s="2"/>
      <c r="CD284" s="2"/>
      <c r="CE284" s="2">
        <v>0</v>
      </c>
      <c r="CF284" s="2">
        <v>0</v>
      </c>
      <c r="CG284" s="2">
        <v>0</v>
      </c>
      <c r="CH284" s="2"/>
      <c r="CI284" s="2"/>
      <c r="CJ284" s="2"/>
      <c r="CK284" s="2"/>
      <c r="CL284" s="2"/>
      <c r="CM284" s="2">
        <v>0</v>
      </c>
      <c r="CN284" s="2" t="s">
        <v>3</v>
      </c>
      <c r="CO284" s="2">
        <v>0</v>
      </c>
      <c r="CP284" s="2">
        <f>(P284+Q284+S284)</f>
        <v>-50369.48</v>
      </c>
      <c r="CQ284" s="2">
        <f>(AC284*BC284*AW284)</f>
        <v>6544.04</v>
      </c>
      <c r="CR284" s="2">
        <f>((((ET284)*BB284-(EU284)*BS284)+AE284*BS284)*AV284)</f>
        <v>0</v>
      </c>
      <c r="CS284" s="2">
        <f>(AE284*BS284*AV284)</f>
        <v>0</v>
      </c>
      <c r="CT284" s="2">
        <f>(AF284*BA284*AV284)</f>
        <v>0</v>
      </c>
      <c r="CU284" s="2">
        <f>AG284</f>
        <v>0</v>
      </c>
      <c r="CV284" s="2">
        <f>(AH284*AV284)</f>
        <v>0</v>
      </c>
      <c r="CW284" s="2">
        <f t="shared" si="236"/>
        <v>0</v>
      </c>
      <c r="CX284" s="2">
        <f t="shared" si="236"/>
        <v>0</v>
      </c>
      <c r="CY284" s="2">
        <f>((S284*BZ284)/100)</f>
        <v>0</v>
      </c>
      <c r="CZ284" s="2">
        <f>((S284*CA284)/100)</f>
        <v>0</v>
      </c>
      <c r="DA284" s="2"/>
      <c r="DB284" s="2"/>
      <c r="DC284" s="2" t="s">
        <v>3</v>
      </c>
      <c r="DD284" s="2" t="s">
        <v>3</v>
      </c>
      <c r="DE284" s="2" t="s">
        <v>3</v>
      </c>
      <c r="DF284" s="2" t="s">
        <v>3</v>
      </c>
      <c r="DG284" s="2" t="s">
        <v>3</v>
      </c>
      <c r="DH284" s="2" t="s">
        <v>3</v>
      </c>
      <c r="DI284" s="2" t="s">
        <v>3</v>
      </c>
      <c r="DJ284" s="2" t="s">
        <v>3</v>
      </c>
      <c r="DK284" s="2" t="s">
        <v>3</v>
      </c>
      <c r="DL284" s="2" t="s">
        <v>3</v>
      </c>
      <c r="DM284" s="2" t="s">
        <v>3</v>
      </c>
      <c r="DN284" s="2">
        <v>0</v>
      </c>
      <c r="DO284" s="2">
        <v>0</v>
      </c>
      <c r="DP284" s="2">
        <v>1</v>
      </c>
      <c r="DQ284" s="2">
        <v>1</v>
      </c>
      <c r="DR284" s="2"/>
      <c r="DS284" s="2"/>
      <c r="DT284" s="2"/>
      <c r="DU284" s="2">
        <v>1007</v>
      </c>
      <c r="DV284" s="2" t="s">
        <v>36</v>
      </c>
      <c r="DW284" s="2" t="s">
        <v>36</v>
      </c>
      <c r="DX284" s="2">
        <v>1</v>
      </c>
      <c r="DY284" s="2"/>
      <c r="DZ284" s="2"/>
      <c r="EA284" s="2"/>
      <c r="EB284" s="2"/>
      <c r="EC284" s="2"/>
      <c r="ED284" s="2"/>
      <c r="EE284" s="2">
        <v>37523834</v>
      </c>
      <c r="EF284" s="2">
        <v>1</v>
      </c>
      <c r="EG284" s="2" t="s">
        <v>22</v>
      </c>
      <c r="EH284" s="2">
        <v>0</v>
      </c>
      <c r="EI284" s="2" t="s">
        <v>3</v>
      </c>
      <c r="EJ284" s="2">
        <v>4</v>
      </c>
      <c r="EK284" s="2">
        <v>0</v>
      </c>
      <c r="EL284" s="2" t="s">
        <v>23</v>
      </c>
      <c r="EM284" s="2" t="s">
        <v>24</v>
      </c>
      <c r="EN284" s="2"/>
      <c r="EO284" s="2" t="s">
        <v>3</v>
      </c>
      <c r="EP284" s="2"/>
      <c r="EQ284" s="2">
        <v>32768</v>
      </c>
      <c r="ER284" s="2">
        <v>6544.04</v>
      </c>
      <c r="ES284" s="2">
        <v>6544.04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>
        <v>0</v>
      </c>
      <c r="FR284" s="2">
        <f>ROUND(IF(AND(BH284=3,BI284=3),P284,0),2)</f>
        <v>0</v>
      </c>
      <c r="FS284" s="2">
        <v>0</v>
      </c>
      <c r="FT284" s="2"/>
      <c r="FU284" s="2"/>
      <c r="FV284" s="2"/>
      <c r="FW284" s="2"/>
      <c r="FX284" s="2">
        <v>70</v>
      </c>
      <c r="FY284" s="2">
        <v>10</v>
      </c>
      <c r="FZ284" s="2"/>
      <c r="GA284" s="2" t="s">
        <v>3</v>
      </c>
      <c r="GB284" s="2"/>
      <c r="GC284" s="2"/>
      <c r="GD284" s="2">
        <v>0</v>
      </c>
      <c r="GE284" s="2"/>
      <c r="GF284" s="2">
        <v>1588202194</v>
      </c>
      <c r="GG284" s="2">
        <v>2</v>
      </c>
      <c r="GH284" s="2">
        <v>1</v>
      </c>
      <c r="GI284" s="2">
        <v>-2</v>
      </c>
      <c r="GJ284" s="2">
        <v>0</v>
      </c>
      <c r="GK284" s="2">
        <f>ROUND(R284*(R12)/100,2)</f>
        <v>0</v>
      </c>
      <c r="GL284" s="2">
        <f>ROUND(IF(AND(BH284=3,BI284=3,FS284&lt;&gt;0),P284,0),2)</f>
        <v>0</v>
      </c>
      <c r="GM284" s="2">
        <f>ROUND(O284+X284+Y284+GK284,2)+GX284</f>
        <v>-50369.48</v>
      </c>
      <c r="GN284" s="2">
        <f>IF(OR(BI284=0,BI284=1),ROUND(O284+X284+Y284+GK284,2),0)</f>
        <v>0</v>
      </c>
      <c r="GO284" s="2">
        <f>IF(BI284=2,ROUND(O284+X284+Y284+GK284,2),0)</f>
        <v>0</v>
      </c>
      <c r="GP284" s="2">
        <f>IF(BI284=4,ROUND(O284+X284+Y284+GK284,2)+GX284,0)</f>
        <v>-50369.48</v>
      </c>
      <c r="GQ284" s="2"/>
      <c r="GR284" s="2">
        <v>0</v>
      </c>
      <c r="GS284" s="2">
        <v>3</v>
      </c>
      <c r="GT284" s="2">
        <v>0</v>
      </c>
      <c r="GU284" s="2" t="s">
        <v>3</v>
      </c>
      <c r="GV284" s="2">
        <f>ROUND((GT284),6)</f>
        <v>0</v>
      </c>
      <c r="GW284" s="2">
        <v>1</v>
      </c>
      <c r="GX284" s="2">
        <f>ROUND(HC284*I284,2)</f>
        <v>0</v>
      </c>
      <c r="GY284" s="2"/>
      <c r="GZ284" s="2"/>
      <c r="HA284" s="2">
        <v>0</v>
      </c>
      <c r="HB284" s="2">
        <v>0</v>
      </c>
      <c r="HC284" s="2">
        <f>GV284*GW284</f>
        <v>0</v>
      </c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>
        <v>0</v>
      </c>
      <c r="IL284" s="2"/>
      <c r="IM284" s="2"/>
      <c r="IN284" s="2"/>
      <c r="IO284" s="2"/>
      <c r="IP284" s="2"/>
      <c r="IQ284" s="2"/>
      <c r="IR284" s="2"/>
      <c r="IS284" s="2"/>
      <c r="IT284" s="2"/>
      <c r="IU284" s="2"/>
    </row>
    <row r="285" spans="1:255" x14ac:dyDescent="0.2">
      <c r="A285">
        <v>18</v>
      </c>
      <c r="B285">
        <v>1</v>
      </c>
      <c r="C285">
        <v>196</v>
      </c>
      <c r="E285" t="s">
        <v>183</v>
      </c>
      <c r="F285" t="s">
        <v>131</v>
      </c>
      <c r="G285" t="s">
        <v>132</v>
      </c>
      <c r="H285" t="s">
        <v>36</v>
      </c>
      <c r="I285">
        <f>I283*J285</f>
        <v>-7.6970000000000001</v>
      </c>
      <c r="J285">
        <v>-4.3</v>
      </c>
      <c r="O285">
        <f>ROUND(CP285,2)</f>
        <v>-50369.48</v>
      </c>
      <c r="P285">
        <f>ROUND(CQ285*I285,2)</f>
        <v>-50369.48</v>
      </c>
      <c r="Q285">
        <f>ROUND(CR285*I285,2)</f>
        <v>0</v>
      </c>
      <c r="R285">
        <f>ROUND(CS285*I285,2)</f>
        <v>0</v>
      </c>
      <c r="S285">
        <f>ROUND(CT285*I285,2)</f>
        <v>0</v>
      </c>
      <c r="T285">
        <f>ROUND(CU285*I285,2)</f>
        <v>0</v>
      </c>
      <c r="U285">
        <f>CV285*I285</f>
        <v>0</v>
      </c>
      <c r="V285">
        <f>CW285*I285</f>
        <v>0</v>
      </c>
      <c r="W285">
        <f>ROUND(CX285*I285,2)</f>
        <v>0</v>
      </c>
      <c r="X285">
        <f t="shared" si="233"/>
        <v>0</v>
      </c>
      <c r="Y285">
        <f t="shared" si="233"/>
        <v>0</v>
      </c>
      <c r="AA285">
        <v>37920513</v>
      </c>
      <c r="AB285">
        <f>ROUND((AC285+AD285+AF285),6)</f>
        <v>6544.04</v>
      </c>
      <c r="AC285">
        <f>ROUND((ES285),6)</f>
        <v>6544.04</v>
      </c>
      <c r="AD285">
        <f>ROUND((((ET285)-(EU285))+AE285),6)</f>
        <v>0</v>
      </c>
      <c r="AE285">
        <f t="shared" si="234"/>
        <v>0</v>
      </c>
      <c r="AF285">
        <f t="shared" si="234"/>
        <v>0</v>
      </c>
      <c r="AG285">
        <f>ROUND((AP285),6)</f>
        <v>0</v>
      </c>
      <c r="AH285">
        <f t="shared" si="235"/>
        <v>0</v>
      </c>
      <c r="AI285">
        <f t="shared" si="235"/>
        <v>0</v>
      </c>
      <c r="AJ285">
        <f>(AS285)</f>
        <v>0</v>
      </c>
      <c r="AK285">
        <v>6544.04</v>
      </c>
      <c r="AL285">
        <v>6544.04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70</v>
      </c>
      <c r="AU285">
        <v>10</v>
      </c>
      <c r="AV285">
        <v>1</v>
      </c>
      <c r="AW285">
        <v>1</v>
      </c>
      <c r="AZ285">
        <v>1</v>
      </c>
      <c r="BA285">
        <v>1</v>
      </c>
      <c r="BB285">
        <v>1</v>
      </c>
      <c r="BC285">
        <v>1</v>
      </c>
      <c r="BD285" t="s">
        <v>3</v>
      </c>
      <c r="BE285" t="s">
        <v>3</v>
      </c>
      <c r="BF285" t="s">
        <v>3</v>
      </c>
      <c r="BG285" t="s">
        <v>3</v>
      </c>
      <c r="BH285">
        <v>3</v>
      </c>
      <c r="BI285">
        <v>4</v>
      </c>
      <c r="BJ285" t="s">
        <v>133</v>
      </c>
      <c r="BM285">
        <v>0</v>
      </c>
      <c r="BN285">
        <v>0</v>
      </c>
      <c r="BO285" t="s">
        <v>3</v>
      </c>
      <c r="BP285">
        <v>0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 t="s">
        <v>3</v>
      </c>
      <c r="BZ285">
        <v>70</v>
      </c>
      <c r="CA285">
        <v>10</v>
      </c>
      <c r="CE285">
        <v>0</v>
      </c>
      <c r="CF285">
        <v>0</v>
      </c>
      <c r="CG285">
        <v>0</v>
      </c>
      <c r="CM285">
        <v>0</v>
      </c>
      <c r="CN285" t="s">
        <v>3</v>
      </c>
      <c r="CO285">
        <v>0</v>
      </c>
      <c r="CP285">
        <f>(P285+Q285+S285)</f>
        <v>-50369.48</v>
      </c>
      <c r="CQ285">
        <f>(AC285*BC285*AW285)</f>
        <v>6544.04</v>
      </c>
      <c r="CR285">
        <f>((((ET285)*BB285-(EU285)*BS285)+AE285*BS285)*AV285)</f>
        <v>0</v>
      </c>
      <c r="CS285">
        <f>(AE285*BS285*AV285)</f>
        <v>0</v>
      </c>
      <c r="CT285">
        <f>(AF285*BA285*AV285)</f>
        <v>0</v>
      </c>
      <c r="CU285">
        <f>AG285</f>
        <v>0</v>
      </c>
      <c r="CV285">
        <f>(AH285*AV285)</f>
        <v>0</v>
      </c>
      <c r="CW285">
        <f t="shared" si="236"/>
        <v>0</v>
      </c>
      <c r="CX285">
        <f t="shared" si="236"/>
        <v>0</v>
      </c>
      <c r="CY285">
        <f>((S285*BZ285)/100)</f>
        <v>0</v>
      </c>
      <c r="CZ285">
        <f>((S285*CA285)/100)</f>
        <v>0</v>
      </c>
      <c r="DC285" t="s">
        <v>3</v>
      </c>
      <c r="DD285" t="s">
        <v>3</v>
      </c>
      <c r="DE285" t="s">
        <v>3</v>
      </c>
      <c r="DF285" t="s">
        <v>3</v>
      </c>
      <c r="DG285" t="s">
        <v>3</v>
      </c>
      <c r="DH285" t="s">
        <v>3</v>
      </c>
      <c r="DI285" t="s">
        <v>3</v>
      </c>
      <c r="DJ285" t="s">
        <v>3</v>
      </c>
      <c r="DK285" t="s">
        <v>3</v>
      </c>
      <c r="DL285" t="s">
        <v>3</v>
      </c>
      <c r="DM285" t="s">
        <v>3</v>
      </c>
      <c r="DN285">
        <v>0</v>
      </c>
      <c r="DO285">
        <v>0</v>
      </c>
      <c r="DP285">
        <v>1</v>
      </c>
      <c r="DQ285">
        <v>1</v>
      </c>
      <c r="DU285">
        <v>1007</v>
      </c>
      <c r="DV285" t="s">
        <v>36</v>
      </c>
      <c r="DW285" t="s">
        <v>36</v>
      </c>
      <c r="DX285">
        <v>1</v>
      </c>
      <c r="EE285">
        <v>37523834</v>
      </c>
      <c r="EF285">
        <v>1</v>
      </c>
      <c r="EG285" t="s">
        <v>22</v>
      </c>
      <c r="EH285">
        <v>0</v>
      </c>
      <c r="EI285" t="s">
        <v>3</v>
      </c>
      <c r="EJ285">
        <v>4</v>
      </c>
      <c r="EK285">
        <v>0</v>
      </c>
      <c r="EL285" t="s">
        <v>23</v>
      </c>
      <c r="EM285" t="s">
        <v>24</v>
      </c>
      <c r="EO285" t="s">
        <v>3</v>
      </c>
      <c r="EQ285">
        <v>32768</v>
      </c>
      <c r="ER285">
        <v>6544.04</v>
      </c>
      <c r="ES285">
        <v>6544.04</v>
      </c>
      <c r="ET285">
        <v>0</v>
      </c>
      <c r="EU285">
        <v>0</v>
      </c>
      <c r="EV285">
        <v>0</v>
      </c>
      <c r="EW285">
        <v>0</v>
      </c>
      <c r="EX285">
        <v>0</v>
      </c>
      <c r="FQ285">
        <v>0</v>
      </c>
      <c r="FR285">
        <f>ROUND(IF(AND(BH285=3,BI285=3),P285,0),2)</f>
        <v>0</v>
      </c>
      <c r="FS285">
        <v>0</v>
      </c>
      <c r="FX285">
        <v>70</v>
      </c>
      <c r="FY285">
        <v>10</v>
      </c>
      <c r="GA285" t="s">
        <v>3</v>
      </c>
      <c r="GD285">
        <v>0</v>
      </c>
      <c r="GF285">
        <v>1588202194</v>
      </c>
      <c r="GG285">
        <v>2</v>
      </c>
      <c r="GH285">
        <v>1</v>
      </c>
      <c r="GI285">
        <v>-2</v>
      </c>
      <c r="GJ285">
        <v>0</v>
      </c>
      <c r="GK285">
        <f>ROUND(R285*(S12)/100,2)</f>
        <v>0</v>
      </c>
      <c r="GL285">
        <f>ROUND(IF(AND(BH285=3,BI285=3,FS285&lt;&gt;0),P285,0),2)</f>
        <v>0</v>
      </c>
      <c r="GM285">
        <f>ROUND(O285+X285+Y285+GK285,2)+GX285</f>
        <v>-50369.48</v>
      </c>
      <c r="GN285">
        <f>IF(OR(BI285=0,BI285=1),ROUND(O285+X285+Y285+GK285,2),0)</f>
        <v>0</v>
      </c>
      <c r="GO285">
        <f>IF(BI285=2,ROUND(O285+X285+Y285+GK285,2),0)</f>
        <v>0</v>
      </c>
      <c r="GP285">
        <f>IF(BI285=4,ROUND(O285+X285+Y285+GK285,2)+GX285,0)</f>
        <v>-50369.48</v>
      </c>
      <c r="GR285">
        <v>0</v>
      </c>
      <c r="GS285">
        <v>3</v>
      </c>
      <c r="GT285">
        <v>0</v>
      </c>
      <c r="GU285" t="s">
        <v>3</v>
      </c>
      <c r="GV285">
        <f>ROUND((GT285),6)</f>
        <v>0</v>
      </c>
      <c r="GW285">
        <v>1</v>
      </c>
      <c r="GX285">
        <f>ROUND(HC285*I285,2)</f>
        <v>0</v>
      </c>
      <c r="HA285">
        <v>0</v>
      </c>
      <c r="HB285">
        <v>0</v>
      </c>
      <c r="HC285">
        <f>GV285*GW285</f>
        <v>0</v>
      </c>
      <c r="IK285">
        <v>0</v>
      </c>
    </row>
    <row r="287" spans="1:255" x14ac:dyDescent="0.2">
      <c r="A287" s="3">
        <v>51</v>
      </c>
      <c r="B287" s="3">
        <f>B278</f>
        <v>1</v>
      </c>
      <c r="C287" s="3">
        <f>A278</f>
        <v>5</v>
      </c>
      <c r="D287" s="3">
        <f>ROW(A278)</f>
        <v>278</v>
      </c>
      <c r="E287" s="3"/>
      <c r="F287" s="3" t="str">
        <f>IF(F278&lt;&gt;"",F278,"")</f>
        <v>Новый подраздел</v>
      </c>
      <c r="G287" s="3" t="str">
        <f>IF(G278&lt;&gt;"",G278,"")</f>
        <v>Установка бортового камня дорожного</v>
      </c>
      <c r="H287" s="3">
        <v>0</v>
      </c>
      <c r="I287" s="3"/>
      <c r="J287" s="3"/>
      <c r="K287" s="3"/>
      <c r="L287" s="3"/>
      <c r="M287" s="3"/>
      <c r="N287" s="3"/>
      <c r="O287" s="3">
        <f t="shared" ref="O287:T287" si="237">ROUND(AB287,2)</f>
        <v>68268.820000000007</v>
      </c>
      <c r="P287" s="3">
        <f t="shared" si="237"/>
        <v>41190.269999999997</v>
      </c>
      <c r="Q287" s="3">
        <f t="shared" si="237"/>
        <v>0</v>
      </c>
      <c r="R287" s="3">
        <f t="shared" si="237"/>
        <v>0</v>
      </c>
      <c r="S287" s="3">
        <f t="shared" si="237"/>
        <v>27078.55</v>
      </c>
      <c r="T287" s="3">
        <f t="shared" si="237"/>
        <v>0</v>
      </c>
      <c r="U287" s="3">
        <f>AH287</f>
        <v>143.6833</v>
      </c>
      <c r="V287" s="3">
        <f>AI287</f>
        <v>0</v>
      </c>
      <c r="W287" s="3">
        <f>ROUND(AJ287,2)</f>
        <v>0</v>
      </c>
      <c r="X287" s="3">
        <f>ROUND(AK287,2)</f>
        <v>18954.990000000002</v>
      </c>
      <c r="Y287" s="3">
        <f>ROUND(AL287,2)</f>
        <v>2707.86</v>
      </c>
      <c r="Z287" s="3"/>
      <c r="AA287" s="3"/>
      <c r="AB287" s="3">
        <f>ROUND(SUMIF(AA282:AA285,"=37920512",O282:O285),2)</f>
        <v>68268.820000000007</v>
      </c>
      <c r="AC287" s="3">
        <f>ROUND(SUMIF(AA282:AA285,"=37920512",P282:P285),2)</f>
        <v>41190.269999999997</v>
      </c>
      <c r="AD287" s="3">
        <f>ROUND(SUMIF(AA282:AA285,"=37920512",Q282:Q285),2)</f>
        <v>0</v>
      </c>
      <c r="AE287" s="3">
        <f>ROUND(SUMIF(AA282:AA285,"=37920512",R282:R285),2)</f>
        <v>0</v>
      </c>
      <c r="AF287" s="3">
        <f>ROUND(SUMIF(AA282:AA285,"=37920512",S282:S285),2)</f>
        <v>27078.55</v>
      </c>
      <c r="AG287" s="3">
        <f>ROUND(SUMIF(AA282:AA285,"=37920512",T282:T285),2)</f>
        <v>0</v>
      </c>
      <c r="AH287" s="3">
        <f>SUMIF(AA282:AA285,"=37920512",U282:U285)</f>
        <v>143.6833</v>
      </c>
      <c r="AI287" s="3">
        <f>SUMIF(AA282:AA285,"=37920512",V282:V285)</f>
        <v>0</v>
      </c>
      <c r="AJ287" s="3">
        <f>ROUND(SUMIF(AA282:AA285,"=37920512",W282:W285),2)</f>
        <v>0</v>
      </c>
      <c r="AK287" s="3">
        <f>ROUND(SUMIF(AA282:AA285,"=37920512",X282:X285),2)</f>
        <v>18954.990000000002</v>
      </c>
      <c r="AL287" s="3">
        <f>ROUND(SUMIF(AA282:AA285,"=37920512",Y282:Y285),2)</f>
        <v>2707.86</v>
      </c>
      <c r="AM287" s="3"/>
      <c r="AN287" s="3"/>
      <c r="AO287" s="3">
        <f t="shared" ref="AO287:BD287" si="238">ROUND(BX287,2)</f>
        <v>0</v>
      </c>
      <c r="AP287" s="3">
        <f t="shared" si="238"/>
        <v>0</v>
      </c>
      <c r="AQ287" s="3">
        <f t="shared" si="238"/>
        <v>0</v>
      </c>
      <c r="AR287" s="3">
        <f t="shared" si="238"/>
        <v>89931.67</v>
      </c>
      <c r="AS287" s="3">
        <f t="shared" si="238"/>
        <v>0</v>
      </c>
      <c r="AT287" s="3">
        <f t="shared" si="238"/>
        <v>0</v>
      </c>
      <c r="AU287" s="3">
        <f t="shared" si="238"/>
        <v>89931.67</v>
      </c>
      <c r="AV287" s="3">
        <f t="shared" si="238"/>
        <v>41190.269999999997</v>
      </c>
      <c r="AW287" s="3">
        <f t="shared" si="238"/>
        <v>41190.269999999997</v>
      </c>
      <c r="AX287" s="3">
        <f t="shared" si="238"/>
        <v>0</v>
      </c>
      <c r="AY287" s="3">
        <f t="shared" si="238"/>
        <v>41190.269999999997</v>
      </c>
      <c r="AZ287" s="3">
        <f t="shared" si="238"/>
        <v>0</v>
      </c>
      <c r="BA287" s="3">
        <f t="shared" si="238"/>
        <v>0</v>
      </c>
      <c r="BB287" s="3">
        <f t="shared" si="238"/>
        <v>0</v>
      </c>
      <c r="BC287" s="3">
        <f t="shared" si="238"/>
        <v>0</v>
      </c>
      <c r="BD287" s="3">
        <f t="shared" si="238"/>
        <v>0</v>
      </c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>
        <f>ROUND(SUMIF(AA282:AA285,"=37920512",FQ282:FQ285),2)</f>
        <v>0</v>
      </c>
      <c r="BY287" s="3">
        <f>ROUND(SUMIF(AA282:AA285,"=37920512",FR282:FR285),2)</f>
        <v>0</v>
      </c>
      <c r="BZ287" s="3">
        <f>ROUND(SUMIF(AA282:AA285,"=37920512",GL282:GL285),2)</f>
        <v>0</v>
      </c>
      <c r="CA287" s="3">
        <f>ROUND(SUMIF(AA282:AA285,"=37920512",GM282:GM285),2)</f>
        <v>89931.67</v>
      </c>
      <c r="CB287" s="3">
        <f>ROUND(SUMIF(AA282:AA285,"=37920512",GN282:GN285),2)</f>
        <v>0</v>
      </c>
      <c r="CC287" s="3">
        <f>ROUND(SUMIF(AA282:AA285,"=37920512",GO282:GO285),2)</f>
        <v>0</v>
      </c>
      <c r="CD287" s="3">
        <f>ROUND(SUMIF(AA282:AA285,"=37920512",GP282:GP285),2)</f>
        <v>89931.67</v>
      </c>
      <c r="CE287" s="3">
        <f>AC287-BX287</f>
        <v>41190.269999999997</v>
      </c>
      <c r="CF287" s="3">
        <f>AC287-BY287</f>
        <v>41190.269999999997</v>
      </c>
      <c r="CG287" s="3">
        <f>BX287-BZ287</f>
        <v>0</v>
      </c>
      <c r="CH287" s="3">
        <f>AC287-BX287-BY287+BZ287</f>
        <v>41190.269999999997</v>
      </c>
      <c r="CI287" s="3">
        <f>BY287-BZ287</f>
        <v>0</v>
      </c>
      <c r="CJ287" s="3">
        <f>ROUND(SUMIF(AA282:AA285,"=37920512",GX282:GX285),2)</f>
        <v>0</v>
      </c>
      <c r="CK287" s="3">
        <f>ROUND(SUMIF(AA282:AA285,"=37920512",GY282:GY285),2)</f>
        <v>0</v>
      </c>
      <c r="CL287" s="3">
        <f>ROUND(SUMIF(AA282:AA285,"=37920512",GZ282:GZ285),2)</f>
        <v>0</v>
      </c>
      <c r="CM287" s="3">
        <f>ROUND(SUMIF(AA282:AA285,"=37920512",HD282:HD285),2)</f>
        <v>0</v>
      </c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4">
        <f t="shared" ref="DG287:DL287" si="239">ROUND(DT287,2)</f>
        <v>68268.820000000007</v>
      </c>
      <c r="DH287" s="4">
        <f t="shared" si="239"/>
        <v>41190.269999999997</v>
      </c>
      <c r="DI287" s="4">
        <f t="shared" si="239"/>
        <v>0</v>
      </c>
      <c r="DJ287" s="4">
        <f t="shared" si="239"/>
        <v>0</v>
      </c>
      <c r="DK287" s="4">
        <f t="shared" si="239"/>
        <v>27078.55</v>
      </c>
      <c r="DL287" s="4">
        <f t="shared" si="239"/>
        <v>0</v>
      </c>
      <c r="DM287" s="4">
        <f>DZ287</f>
        <v>143.6833</v>
      </c>
      <c r="DN287" s="4">
        <f>EA287</f>
        <v>0</v>
      </c>
      <c r="DO287" s="4">
        <f>ROUND(EB287,2)</f>
        <v>0</v>
      </c>
      <c r="DP287" s="4">
        <f>ROUND(EC287,2)</f>
        <v>18954.990000000002</v>
      </c>
      <c r="DQ287" s="4">
        <f>ROUND(ED287,2)</f>
        <v>2707.86</v>
      </c>
      <c r="DR287" s="4"/>
      <c r="DS287" s="4"/>
      <c r="DT287" s="4">
        <f>ROUND(SUMIF(AA282:AA285,"=37920513",O282:O285),2)</f>
        <v>68268.820000000007</v>
      </c>
      <c r="DU287" s="4">
        <f>ROUND(SUMIF(AA282:AA285,"=37920513",P282:P285),2)</f>
        <v>41190.269999999997</v>
      </c>
      <c r="DV287" s="4">
        <f>ROUND(SUMIF(AA282:AA285,"=37920513",Q282:Q285),2)</f>
        <v>0</v>
      </c>
      <c r="DW287" s="4">
        <f>ROUND(SUMIF(AA282:AA285,"=37920513",R282:R285),2)</f>
        <v>0</v>
      </c>
      <c r="DX287" s="4">
        <f>ROUND(SUMIF(AA282:AA285,"=37920513",S282:S285),2)</f>
        <v>27078.55</v>
      </c>
      <c r="DY287" s="4">
        <f>ROUND(SUMIF(AA282:AA285,"=37920513",T282:T285),2)</f>
        <v>0</v>
      </c>
      <c r="DZ287" s="4">
        <f>SUMIF(AA282:AA285,"=37920513",U282:U285)</f>
        <v>143.6833</v>
      </c>
      <c r="EA287" s="4">
        <f>SUMIF(AA282:AA285,"=37920513",V282:V285)</f>
        <v>0</v>
      </c>
      <c r="EB287" s="4">
        <f>ROUND(SUMIF(AA282:AA285,"=37920513",W282:W285),2)</f>
        <v>0</v>
      </c>
      <c r="EC287" s="4">
        <f>ROUND(SUMIF(AA282:AA285,"=37920513",X282:X285),2)</f>
        <v>18954.990000000002</v>
      </c>
      <c r="ED287" s="4">
        <f>ROUND(SUMIF(AA282:AA285,"=37920513",Y282:Y285),2)</f>
        <v>2707.86</v>
      </c>
      <c r="EE287" s="4"/>
      <c r="EF287" s="4"/>
      <c r="EG287" s="4">
        <f t="shared" ref="EG287:EV287" si="240">ROUND(FP287,2)</f>
        <v>0</v>
      </c>
      <c r="EH287" s="4">
        <f t="shared" si="240"/>
        <v>0</v>
      </c>
      <c r="EI287" s="4">
        <f t="shared" si="240"/>
        <v>0</v>
      </c>
      <c r="EJ287" s="4">
        <f t="shared" si="240"/>
        <v>89931.67</v>
      </c>
      <c r="EK287" s="4">
        <f t="shared" si="240"/>
        <v>0</v>
      </c>
      <c r="EL287" s="4">
        <f t="shared" si="240"/>
        <v>0</v>
      </c>
      <c r="EM287" s="4">
        <f t="shared" si="240"/>
        <v>89931.67</v>
      </c>
      <c r="EN287" s="4">
        <f t="shared" si="240"/>
        <v>41190.269999999997</v>
      </c>
      <c r="EO287" s="4">
        <f t="shared" si="240"/>
        <v>41190.269999999997</v>
      </c>
      <c r="EP287" s="4">
        <f t="shared" si="240"/>
        <v>0</v>
      </c>
      <c r="EQ287" s="4">
        <f t="shared" si="240"/>
        <v>41190.269999999997</v>
      </c>
      <c r="ER287" s="4">
        <f t="shared" si="240"/>
        <v>0</v>
      </c>
      <c r="ES287" s="4">
        <f t="shared" si="240"/>
        <v>0</v>
      </c>
      <c r="ET287" s="4">
        <f t="shared" si="240"/>
        <v>0</v>
      </c>
      <c r="EU287" s="4">
        <f t="shared" si="240"/>
        <v>0</v>
      </c>
      <c r="EV287" s="4">
        <f t="shared" si="240"/>
        <v>0</v>
      </c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>
        <f>ROUND(SUMIF(AA282:AA285,"=37920513",FQ282:FQ285),2)</f>
        <v>0</v>
      </c>
      <c r="FQ287" s="4">
        <f>ROUND(SUMIF(AA282:AA285,"=37920513",FR282:FR285),2)</f>
        <v>0</v>
      </c>
      <c r="FR287" s="4">
        <f>ROUND(SUMIF(AA282:AA285,"=37920513",GL282:GL285),2)</f>
        <v>0</v>
      </c>
      <c r="FS287" s="4">
        <f>ROUND(SUMIF(AA282:AA285,"=37920513",GM282:GM285),2)</f>
        <v>89931.67</v>
      </c>
      <c r="FT287" s="4">
        <f>ROUND(SUMIF(AA282:AA285,"=37920513",GN282:GN285),2)</f>
        <v>0</v>
      </c>
      <c r="FU287" s="4">
        <f>ROUND(SUMIF(AA282:AA285,"=37920513",GO282:GO285),2)</f>
        <v>0</v>
      </c>
      <c r="FV287" s="4">
        <f>ROUND(SUMIF(AA282:AA285,"=37920513",GP282:GP285),2)</f>
        <v>89931.67</v>
      </c>
      <c r="FW287" s="4">
        <f>DU287-FP287</f>
        <v>41190.269999999997</v>
      </c>
      <c r="FX287" s="4">
        <f>DU287-FQ287</f>
        <v>41190.269999999997</v>
      </c>
      <c r="FY287" s="4">
        <f>FP287-FR287</f>
        <v>0</v>
      </c>
      <c r="FZ287" s="4">
        <f>DU287-FP287-FQ287+FR287</f>
        <v>41190.269999999997</v>
      </c>
      <c r="GA287" s="4">
        <f>FQ287-FR287</f>
        <v>0</v>
      </c>
      <c r="GB287" s="4">
        <f>ROUND(SUMIF(AA282:AA285,"=37920513",GX282:GX285),2)</f>
        <v>0</v>
      </c>
      <c r="GC287" s="4">
        <f>ROUND(SUMIF(AA282:AA285,"=37920513",GY282:GY285),2)</f>
        <v>0</v>
      </c>
      <c r="GD287" s="4">
        <f>ROUND(SUMIF(AA282:AA285,"=37920513",GZ282:GZ285),2)</f>
        <v>0</v>
      </c>
      <c r="GE287" s="4">
        <f>ROUND(SUMIF(AA282:AA285,"=37920513",HD282:HD285),2)</f>
        <v>0</v>
      </c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>
        <v>0</v>
      </c>
    </row>
    <row r="289" spans="1:23" x14ac:dyDescent="0.2">
      <c r="A289" s="5">
        <v>50</v>
      </c>
      <c r="B289" s="5">
        <v>0</v>
      </c>
      <c r="C289" s="5">
        <v>0</v>
      </c>
      <c r="D289" s="5">
        <v>1</v>
      </c>
      <c r="E289" s="5">
        <v>201</v>
      </c>
      <c r="F289" s="5">
        <f>ROUND(Source!O287,O289)</f>
        <v>68268.820000000007</v>
      </c>
      <c r="G289" s="5" t="s">
        <v>70</v>
      </c>
      <c r="H289" s="5" t="s">
        <v>71</v>
      </c>
      <c r="I289" s="5"/>
      <c r="J289" s="5"/>
      <c r="K289" s="5">
        <v>201</v>
      </c>
      <c r="L289" s="5">
        <v>1</v>
      </c>
      <c r="M289" s="5">
        <v>3</v>
      </c>
      <c r="N289" s="5" t="s">
        <v>3</v>
      </c>
      <c r="O289" s="5">
        <v>2</v>
      </c>
      <c r="P289" s="5">
        <f>ROUND(Source!DG287,O289)</f>
        <v>68268.820000000007</v>
      </c>
      <c r="Q289" s="5"/>
      <c r="R289" s="5"/>
      <c r="S289" s="5"/>
      <c r="T289" s="5"/>
      <c r="U289" s="5"/>
      <c r="V289" s="5"/>
      <c r="W289" s="5"/>
    </row>
    <row r="290" spans="1:23" x14ac:dyDescent="0.2">
      <c r="A290" s="5">
        <v>50</v>
      </c>
      <c r="B290" s="5">
        <v>0</v>
      </c>
      <c r="C290" s="5">
        <v>0</v>
      </c>
      <c r="D290" s="5">
        <v>1</v>
      </c>
      <c r="E290" s="5">
        <v>202</v>
      </c>
      <c r="F290" s="5">
        <f>ROUND(Source!P287,O290)</f>
        <v>41190.269999999997</v>
      </c>
      <c r="G290" s="5" t="s">
        <v>72</v>
      </c>
      <c r="H290" s="5" t="s">
        <v>73</v>
      </c>
      <c r="I290" s="5"/>
      <c r="J290" s="5"/>
      <c r="K290" s="5">
        <v>202</v>
      </c>
      <c r="L290" s="5">
        <v>2</v>
      </c>
      <c r="M290" s="5">
        <v>3</v>
      </c>
      <c r="N290" s="5" t="s">
        <v>3</v>
      </c>
      <c r="O290" s="5">
        <v>2</v>
      </c>
      <c r="P290" s="5">
        <f>ROUND(Source!DH287,O290)</f>
        <v>41190.269999999997</v>
      </c>
      <c r="Q290" s="5"/>
      <c r="R290" s="5"/>
      <c r="S290" s="5"/>
      <c r="T290" s="5"/>
      <c r="U290" s="5"/>
      <c r="V290" s="5"/>
      <c r="W290" s="5"/>
    </row>
    <row r="291" spans="1:23" x14ac:dyDescent="0.2">
      <c r="A291" s="5">
        <v>50</v>
      </c>
      <c r="B291" s="5">
        <v>0</v>
      </c>
      <c r="C291" s="5">
        <v>0</v>
      </c>
      <c r="D291" s="5">
        <v>1</v>
      </c>
      <c r="E291" s="5">
        <v>222</v>
      </c>
      <c r="F291" s="5">
        <f>ROUND(Source!AO287,O291)</f>
        <v>0</v>
      </c>
      <c r="G291" s="5" t="s">
        <v>74</v>
      </c>
      <c r="H291" s="5" t="s">
        <v>75</v>
      </c>
      <c r="I291" s="5"/>
      <c r="J291" s="5"/>
      <c r="K291" s="5">
        <v>222</v>
      </c>
      <c r="L291" s="5">
        <v>3</v>
      </c>
      <c r="M291" s="5">
        <v>3</v>
      </c>
      <c r="N291" s="5" t="s">
        <v>3</v>
      </c>
      <c r="O291" s="5">
        <v>2</v>
      </c>
      <c r="P291" s="5">
        <f>ROUND(Source!EG287,O291)</f>
        <v>0</v>
      </c>
      <c r="Q291" s="5"/>
      <c r="R291" s="5"/>
      <c r="S291" s="5"/>
      <c r="T291" s="5"/>
      <c r="U291" s="5"/>
      <c r="V291" s="5"/>
      <c r="W291" s="5"/>
    </row>
    <row r="292" spans="1:23" x14ac:dyDescent="0.2">
      <c r="A292" s="5">
        <v>50</v>
      </c>
      <c r="B292" s="5">
        <v>0</v>
      </c>
      <c r="C292" s="5">
        <v>0</v>
      </c>
      <c r="D292" s="5">
        <v>1</v>
      </c>
      <c r="E292" s="5">
        <v>225</v>
      </c>
      <c r="F292" s="5">
        <f>ROUND(Source!AV287,O292)</f>
        <v>41190.269999999997</v>
      </c>
      <c r="G292" s="5" t="s">
        <v>76</v>
      </c>
      <c r="H292" s="5" t="s">
        <v>77</v>
      </c>
      <c r="I292" s="5"/>
      <c r="J292" s="5"/>
      <c r="K292" s="5">
        <v>225</v>
      </c>
      <c r="L292" s="5">
        <v>4</v>
      </c>
      <c r="M292" s="5">
        <v>3</v>
      </c>
      <c r="N292" s="5" t="s">
        <v>3</v>
      </c>
      <c r="O292" s="5">
        <v>2</v>
      </c>
      <c r="P292" s="5">
        <f>ROUND(Source!EN287,O292)</f>
        <v>41190.269999999997</v>
      </c>
      <c r="Q292" s="5"/>
      <c r="R292" s="5"/>
      <c r="S292" s="5"/>
      <c r="T292" s="5"/>
      <c r="U292" s="5"/>
      <c r="V292" s="5"/>
      <c r="W292" s="5"/>
    </row>
    <row r="293" spans="1:23" x14ac:dyDescent="0.2">
      <c r="A293" s="5">
        <v>50</v>
      </c>
      <c r="B293" s="5">
        <v>0</v>
      </c>
      <c r="C293" s="5">
        <v>0</v>
      </c>
      <c r="D293" s="5">
        <v>1</v>
      </c>
      <c r="E293" s="5">
        <v>226</v>
      </c>
      <c r="F293" s="5">
        <f>ROUND(Source!AW287,O293)</f>
        <v>41190.269999999997</v>
      </c>
      <c r="G293" s="5" t="s">
        <v>78</v>
      </c>
      <c r="H293" s="5" t="s">
        <v>79</v>
      </c>
      <c r="I293" s="5"/>
      <c r="J293" s="5"/>
      <c r="K293" s="5">
        <v>226</v>
      </c>
      <c r="L293" s="5">
        <v>5</v>
      </c>
      <c r="M293" s="5">
        <v>3</v>
      </c>
      <c r="N293" s="5" t="s">
        <v>3</v>
      </c>
      <c r="O293" s="5">
        <v>2</v>
      </c>
      <c r="P293" s="5">
        <f>ROUND(Source!EO287,O293)</f>
        <v>41190.269999999997</v>
      </c>
      <c r="Q293" s="5"/>
      <c r="R293" s="5"/>
      <c r="S293" s="5"/>
      <c r="T293" s="5"/>
      <c r="U293" s="5"/>
      <c r="V293" s="5"/>
      <c r="W293" s="5"/>
    </row>
    <row r="294" spans="1:23" x14ac:dyDescent="0.2">
      <c r="A294" s="5">
        <v>50</v>
      </c>
      <c r="B294" s="5">
        <v>0</v>
      </c>
      <c r="C294" s="5">
        <v>0</v>
      </c>
      <c r="D294" s="5">
        <v>1</v>
      </c>
      <c r="E294" s="5">
        <v>227</v>
      </c>
      <c r="F294" s="5">
        <f>ROUND(Source!AX287,O294)</f>
        <v>0</v>
      </c>
      <c r="G294" s="5" t="s">
        <v>80</v>
      </c>
      <c r="H294" s="5" t="s">
        <v>81</v>
      </c>
      <c r="I294" s="5"/>
      <c r="J294" s="5"/>
      <c r="K294" s="5">
        <v>227</v>
      </c>
      <c r="L294" s="5">
        <v>6</v>
      </c>
      <c r="M294" s="5">
        <v>3</v>
      </c>
      <c r="N294" s="5" t="s">
        <v>3</v>
      </c>
      <c r="O294" s="5">
        <v>2</v>
      </c>
      <c r="P294" s="5">
        <f>ROUND(Source!EP287,O294)</f>
        <v>0</v>
      </c>
      <c r="Q294" s="5"/>
      <c r="R294" s="5"/>
      <c r="S294" s="5"/>
      <c r="T294" s="5"/>
      <c r="U294" s="5"/>
      <c r="V294" s="5"/>
      <c r="W294" s="5"/>
    </row>
    <row r="295" spans="1:23" x14ac:dyDescent="0.2">
      <c r="A295" s="5">
        <v>50</v>
      </c>
      <c r="B295" s="5">
        <v>0</v>
      </c>
      <c r="C295" s="5">
        <v>0</v>
      </c>
      <c r="D295" s="5">
        <v>1</v>
      </c>
      <c r="E295" s="5">
        <v>228</v>
      </c>
      <c r="F295" s="5">
        <f>ROUND(Source!AY287,O295)</f>
        <v>41190.269999999997</v>
      </c>
      <c r="G295" s="5" t="s">
        <v>82</v>
      </c>
      <c r="H295" s="5" t="s">
        <v>83</v>
      </c>
      <c r="I295" s="5"/>
      <c r="J295" s="5"/>
      <c r="K295" s="5">
        <v>228</v>
      </c>
      <c r="L295" s="5">
        <v>7</v>
      </c>
      <c r="M295" s="5">
        <v>3</v>
      </c>
      <c r="N295" s="5" t="s">
        <v>3</v>
      </c>
      <c r="O295" s="5">
        <v>2</v>
      </c>
      <c r="P295" s="5">
        <f>ROUND(Source!EQ287,O295)</f>
        <v>41190.269999999997</v>
      </c>
      <c r="Q295" s="5"/>
      <c r="R295" s="5"/>
      <c r="S295" s="5"/>
      <c r="T295" s="5"/>
      <c r="U295" s="5"/>
      <c r="V295" s="5"/>
      <c r="W295" s="5"/>
    </row>
    <row r="296" spans="1:23" x14ac:dyDescent="0.2">
      <c r="A296" s="5">
        <v>50</v>
      </c>
      <c r="B296" s="5">
        <v>0</v>
      </c>
      <c r="C296" s="5">
        <v>0</v>
      </c>
      <c r="D296" s="5">
        <v>1</v>
      </c>
      <c r="E296" s="5">
        <v>216</v>
      </c>
      <c r="F296" s="5">
        <f>ROUND(Source!AP287,O296)</f>
        <v>0</v>
      </c>
      <c r="G296" s="5" t="s">
        <v>84</v>
      </c>
      <c r="H296" s="5" t="s">
        <v>85</v>
      </c>
      <c r="I296" s="5"/>
      <c r="J296" s="5"/>
      <c r="K296" s="5">
        <v>216</v>
      </c>
      <c r="L296" s="5">
        <v>8</v>
      </c>
      <c r="M296" s="5">
        <v>3</v>
      </c>
      <c r="N296" s="5" t="s">
        <v>3</v>
      </c>
      <c r="O296" s="5">
        <v>2</v>
      </c>
      <c r="P296" s="5">
        <f>ROUND(Source!EH287,O296)</f>
        <v>0</v>
      </c>
      <c r="Q296" s="5"/>
      <c r="R296" s="5"/>
      <c r="S296" s="5"/>
      <c r="T296" s="5"/>
      <c r="U296" s="5"/>
      <c r="V296" s="5"/>
      <c r="W296" s="5"/>
    </row>
    <row r="297" spans="1:23" x14ac:dyDescent="0.2">
      <c r="A297" s="5">
        <v>50</v>
      </c>
      <c r="B297" s="5">
        <v>0</v>
      </c>
      <c r="C297" s="5">
        <v>0</v>
      </c>
      <c r="D297" s="5">
        <v>1</v>
      </c>
      <c r="E297" s="5">
        <v>223</v>
      </c>
      <c r="F297" s="5">
        <f>ROUND(Source!AQ287,O297)</f>
        <v>0</v>
      </c>
      <c r="G297" s="5" t="s">
        <v>86</v>
      </c>
      <c r="H297" s="5" t="s">
        <v>87</v>
      </c>
      <c r="I297" s="5"/>
      <c r="J297" s="5"/>
      <c r="K297" s="5">
        <v>223</v>
      </c>
      <c r="L297" s="5">
        <v>9</v>
      </c>
      <c r="M297" s="5">
        <v>3</v>
      </c>
      <c r="N297" s="5" t="s">
        <v>3</v>
      </c>
      <c r="O297" s="5">
        <v>2</v>
      </c>
      <c r="P297" s="5">
        <f>ROUND(Source!EI287,O297)</f>
        <v>0</v>
      </c>
      <c r="Q297" s="5"/>
      <c r="R297" s="5"/>
      <c r="S297" s="5"/>
      <c r="T297" s="5"/>
      <c r="U297" s="5"/>
      <c r="V297" s="5"/>
      <c r="W297" s="5"/>
    </row>
    <row r="298" spans="1:23" x14ac:dyDescent="0.2">
      <c r="A298" s="5">
        <v>50</v>
      </c>
      <c r="B298" s="5">
        <v>0</v>
      </c>
      <c r="C298" s="5">
        <v>0</v>
      </c>
      <c r="D298" s="5">
        <v>1</v>
      </c>
      <c r="E298" s="5">
        <v>229</v>
      </c>
      <c r="F298" s="5">
        <f>ROUND(Source!AZ287,O298)</f>
        <v>0</v>
      </c>
      <c r="G298" s="5" t="s">
        <v>88</v>
      </c>
      <c r="H298" s="5" t="s">
        <v>89</v>
      </c>
      <c r="I298" s="5"/>
      <c r="J298" s="5"/>
      <c r="K298" s="5">
        <v>229</v>
      </c>
      <c r="L298" s="5">
        <v>10</v>
      </c>
      <c r="M298" s="5">
        <v>3</v>
      </c>
      <c r="N298" s="5" t="s">
        <v>3</v>
      </c>
      <c r="O298" s="5">
        <v>2</v>
      </c>
      <c r="P298" s="5">
        <f>ROUND(Source!ER287,O298)</f>
        <v>0</v>
      </c>
      <c r="Q298" s="5"/>
      <c r="R298" s="5"/>
      <c r="S298" s="5"/>
      <c r="T298" s="5"/>
      <c r="U298" s="5"/>
      <c r="V298" s="5"/>
      <c r="W298" s="5"/>
    </row>
    <row r="299" spans="1:23" x14ac:dyDescent="0.2">
      <c r="A299" s="5">
        <v>50</v>
      </c>
      <c r="B299" s="5">
        <v>0</v>
      </c>
      <c r="C299" s="5">
        <v>0</v>
      </c>
      <c r="D299" s="5">
        <v>1</v>
      </c>
      <c r="E299" s="5">
        <v>203</v>
      </c>
      <c r="F299" s="5">
        <f>ROUND(Source!Q287,O299)</f>
        <v>0</v>
      </c>
      <c r="G299" s="5" t="s">
        <v>90</v>
      </c>
      <c r="H299" s="5" t="s">
        <v>91</v>
      </c>
      <c r="I299" s="5"/>
      <c r="J299" s="5"/>
      <c r="K299" s="5">
        <v>203</v>
      </c>
      <c r="L299" s="5">
        <v>11</v>
      </c>
      <c r="M299" s="5">
        <v>3</v>
      </c>
      <c r="N299" s="5" t="s">
        <v>3</v>
      </c>
      <c r="O299" s="5">
        <v>2</v>
      </c>
      <c r="P299" s="5">
        <f>ROUND(Source!DI287,O299)</f>
        <v>0</v>
      </c>
      <c r="Q299" s="5"/>
      <c r="R299" s="5"/>
      <c r="S299" s="5"/>
      <c r="T299" s="5"/>
      <c r="U299" s="5"/>
      <c r="V299" s="5"/>
      <c r="W299" s="5"/>
    </row>
    <row r="300" spans="1:23" x14ac:dyDescent="0.2">
      <c r="A300" s="5">
        <v>50</v>
      </c>
      <c r="B300" s="5">
        <v>0</v>
      </c>
      <c r="C300" s="5">
        <v>0</v>
      </c>
      <c r="D300" s="5">
        <v>1</v>
      </c>
      <c r="E300" s="5">
        <v>231</v>
      </c>
      <c r="F300" s="5">
        <f>ROUND(Source!BB287,O300)</f>
        <v>0</v>
      </c>
      <c r="G300" s="5" t="s">
        <v>92</v>
      </c>
      <c r="H300" s="5" t="s">
        <v>93</v>
      </c>
      <c r="I300" s="5"/>
      <c r="J300" s="5"/>
      <c r="K300" s="5">
        <v>231</v>
      </c>
      <c r="L300" s="5">
        <v>12</v>
      </c>
      <c r="M300" s="5">
        <v>3</v>
      </c>
      <c r="N300" s="5" t="s">
        <v>3</v>
      </c>
      <c r="O300" s="5">
        <v>2</v>
      </c>
      <c r="P300" s="5">
        <f>ROUND(Source!ET287,O300)</f>
        <v>0</v>
      </c>
      <c r="Q300" s="5"/>
      <c r="R300" s="5"/>
      <c r="S300" s="5"/>
      <c r="T300" s="5"/>
      <c r="U300" s="5"/>
      <c r="V300" s="5"/>
      <c r="W300" s="5"/>
    </row>
    <row r="301" spans="1:23" x14ac:dyDescent="0.2">
      <c r="A301" s="5">
        <v>50</v>
      </c>
      <c r="B301" s="5">
        <v>0</v>
      </c>
      <c r="C301" s="5">
        <v>0</v>
      </c>
      <c r="D301" s="5">
        <v>1</v>
      </c>
      <c r="E301" s="5">
        <v>204</v>
      </c>
      <c r="F301" s="5">
        <f>ROUND(Source!R287,O301)</f>
        <v>0</v>
      </c>
      <c r="G301" s="5" t="s">
        <v>94</v>
      </c>
      <c r="H301" s="5" t="s">
        <v>95</v>
      </c>
      <c r="I301" s="5"/>
      <c r="J301" s="5"/>
      <c r="K301" s="5">
        <v>204</v>
      </c>
      <c r="L301" s="5">
        <v>13</v>
      </c>
      <c r="M301" s="5">
        <v>3</v>
      </c>
      <c r="N301" s="5" t="s">
        <v>3</v>
      </c>
      <c r="O301" s="5">
        <v>2</v>
      </c>
      <c r="P301" s="5">
        <f>ROUND(Source!DJ287,O301)</f>
        <v>0</v>
      </c>
      <c r="Q301" s="5"/>
      <c r="R301" s="5"/>
      <c r="S301" s="5"/>
      <c r="T301" s="5"/>
      <c r="U301" s="5"/>
      <c r="V301" s="5"/>
      <c r="W301" s="5"/>
    </row>
    <row r="302" spans="1:23" x14ac:dyDescent="0.2">
      <c r="A302" s="5">
        <v>50</v>
      </c>
      <c r="B302" s="5">
        <v>0</v>
      </c>
      <c r="C302" s="5">
        <v>0</v>
      </c>
      <c r="D302" s="5">
        <v>1</v>
      </c>
      <c r="E302" s="5">
        <v>205</v>
      </c>
      <c r="F302" s="5">
        <f>ROUND(Source!S287,O302)</f>
        <v>27078.55</v>
      </c>
      <c r="G302" s="5" t="s">
        <v>96</v>
      </c>
      <c r="H302" s="5" t="s">
        <v>97</v>
      </c>
      <c r="I302" s="5"/>
      <c r="J302" s="5"/>
      <c r="K302" s="5">
        <v>205</v>
      </c>
      <c r="L302" s="5">
        <v>14</v>
      </c>
      <c r="M302" s="5">
        <v>3</v>
      </c>
      <c r="N302" s="5" t="s">
        <v>3</v>
      </c>
      <c r="O302" s="5">
        <v>2</v>
      </c>
      <c r="P302" s="5">
        <f>ROUND(Source!DK287,O302)</f>
        <v>27078.55</v>
      </c>
      <c r="Q302" s="5"/>
      <c r="R302" s="5"/>
      <c r="S302" s="5"/>
      <c r="T302" s="5"/>
      <c r="U302" s="5"/>
      <c r="V302" s="5"/>
      <c r="W302" s="5"/>
    </row>
    <row r="303" spans="1:23" x14ac:dyDescent="0.2">
      <c r="A303" s="5">
        <v>50</v>
      </c>
      <c r="B303" s="5">
        <v>0</v>
      </c>
      <c r="C303" s="5">
        <v>0</v>
      </c>
      <c r="D303" s="5">
        <v>1</v>
      </c>
      <c r="E303" s="5">
        <v>232</v>
      </c>
      <c r="F303" s="5">
        <f>ROUND(Source!BC287,O303)</f>
        <v>0</v>
      </c>
      <c r="G303" s="5" t="s">
        <v>98</v>
      </c>
      <c r="H303" s="5" t="s">
        <v>99</v>
      </c>
      <c r="I303" s="5"/>
      <c r="J303" s="5"/>
      <c r="K303" s="5">
        <v>232</v>
      </c>
      <c r="L303" s="5">
        <v>15</v>
      </c>
      <c r="M303" s="5">
        <v>3</v>
      </c>
      <c r="N303" s="5" t="s">
        <v>3</v>
      </c>
      <c r="O303" s="5">
        <v>2</v>
      </c>
      <c r="P303" s="5">
        <f>ROUND(Source!EU287,O303)</f>
        <v>0</v>
      </c>
      <c r="Q303" s="5"/>
      <c r="R303" s="5"/>
      <c r="S303" s="5"/>
      <c r="T303" s="5"/>
      <c r="U303" s="5"/>
      <c r="V303" s="5"/>
      <c r="W303" s="5"/>
    </row>
    <row r="304" spans="1:23" x14ac:dyDescent="0.2">
      <c r="A304" s="5">
        <v>50</v>
      </c>
      <c r="B304" s="5">
        <v>0</v>
      </c>
      <c r="C304" s="5">
        <v>0</v>
      </c>
      <c r="D304" s="5">
        <v>1</v>
      </c>
      <c r="E304" s="5">
        <v>214</v>
      </c>
      <c r="F304" s="5">
        <f>ROUND(Source!AS287,O304)</f>
        <v>0</v>
      </c>
      <c r="G304" s="5" t="s">
        <v>100</v>
      </c>
      <c r="H304" s="5" t="s">
        <v>101</v>
      </c>
      <c r="I304" s="5"/>
      <c r="J304" s="5"/>
      <c r="K304" s="5">
        <v>214</v>
      </c>
      <c r="L304" s="5">
        <v>16</v>
      </c>
      <c r="M304" s="5">
        <v>3</v>
      </c>
      <c r="N304" s="5" t="s">
        <v>3</v>
      </c>
      <c r="O304" s="5">
        <v>2</v>
      </c>
      <c r="P304" s="5">
        <f>ROUND(Source!EK287,O304)</f>
        <v>0</v>
      </c>
      <c r="Q304" s="5"/>
      <c r="R304" s="5"/>
      <c r="S304" s="5"/>
      <c r="T304" s="5"/>
      <c r="U304" s="5"/>
      <c r="V304" s="5"/>
      <c r="W304" s="5"/>
    </row>
    <row r="305" spans="1:206" x14ac:dyDescent="0.2">
      <c r="A305" s="5">
        <v>50</v>
      </c>
      <c r="B305" s="5">
        <v>0</v>
      </c>
      <c r="C305" s="5">
        <v>0</v>
      </c>
      <c r="D305" s="5">
        <v>1</v>
      </c>
      <c r="E305" s="5">
        <v>215</v>
      </c>
      <c r="F305" s="5">
        <f>ROUND(Source!AT287,O305)</f>
        <v>0</v>
      </c>
      <c r="G305" s="5" t="s">
        <v>102</v>
      </c>
      <c r="H305" s="5" t="s">
        <v>103</v>
      </c>
      <c r="I305" s="5"/>
      <c r="J305" s="5"/>
      <c r="K305" s="5">
        <v>215</v>
      </c>
      <c r="L305" s="5">
        <v>17</v>
      </c>
      <c r="M305" s="5">
        <v>3</v>
      </c>
      <c r="N305" s="5" t="s">
        <v>3</v>
      </c>
      <c r="O305" s="5">
        <v>2</v>
      </c>
      <c r="P305" s="5">
        <f>ROUND(Source!EL287,O305)</f>
        <v>0</v>
      </c>
      <c r="Q305" s="5"/>
      <c r="R305" s="5"/>
      <c r="S305" s="5"/>
      <c r="T305" s="5"/>
      <c r="U305" s="5"/>
      <c r="V305" s="5"/>
      <c r="W305" s="5"/>
    </row>
    <row r="306" spans="1:206" x14ac:dyDescent="0.2">
      <c r="A306" s="5">
        <v>50</v>
      </c>
      <c r="B306" s="5">
        <v>0</v>
      </c>
      <c r="C306" s="5">
        <v>0</v>
      </c>
      <c r="D306" s="5">
        <v>1</v>
      </c>
      <c r="E306" s="5">
        <v>217</v>
      </c>
      <c r="F306" s="5">
        <f>ROUND(Source!AU287,O306)</f>
        <v>89931.67</v>
      </c>
      <c r="G306" s="5" t="s">
        <v>104</v>
      </c>
      <c r="H306" s="5" t="s">
        <v>105</v>
      </c>
      <c r="I306" s="5"/>
      <c r="J306" s="5"/>
      <c r="K306" s="5">
        <v>217</v>
      </c>
      <c r="L306" s="5">
        <v>18</v>
      </c>
      <c r="M306" s="5">
        <v>3</v>
      </c>
      <c r="N306" s="5" t="s">
        <v>3</v>
      </c>
      <c r="O306" s="5">
        <v>2</v>
      </c>
      <c r="P306" s="5">
        <f>ROUND(Source!EM287,O306)</f>
        <v>89931.67</v>
      </c>
      <c r="Q306" s="5"/>
      <c r="R306" s="5"/>
      <c r="S306" s="5"/>
      <c r="T306" s="5"/>
      <c r="U306" s="5"/>
      <c r="V306" s="5"/>
      <c r="W306" s="5"/>
    </row>
    <row r="307" spans="1:206" x14ac:dyDescent="0.2">
      <c r="A307" s="5">
        <v>50</v>
      </c>
      <c r="B307" s="5">
        <v>0</v>
      </c>
      <c r="C307" s="5">
        <v>0</v>
      </c>
      <c r="D307" s="5">
        <v>1</v>
      </c>
      <c r="E307" s="5">
        <v>230</v>
      </c>
      <c r="F307" s="5">
        <f>ROUND(Source!BA287,O307)</f>
        <v>0</v>
      </c>
      <c r="G307" s="5" t="s">
        <v>106</v>
      </c>
      <c r="H307" s="5" t="s">
        <v>107</v>
      </c>
      <c r="I307" s="5"/>
      <c r="J307" s="5"/>
      <c r="K307" s="5">
        <v>230</v>
      </c>
      <c r="L307" s="5">
        <v>19</v>
      </c>
      <c r="M307" s="5">
        <v>3</v>
      </c>
      <c r="N307" s="5" t="s">
        <v>3</v>
      </c>
      <c r="O307" s="5">
        <v>2</v>
      </c>
      <c r="P307" s="5">
        <f>ROUND(Source!ES287,O307)</f>
        <v>0</v>
      </c>
      <c r="Q307" s="5"/>
      <c r="R307" s="5"/>
      <c r="S307" s="5"/>
      <c r="T307" s="5"/>
      <c r="U307" s="5"/>
      <c r="V307" s="5"/>
      <c r="W307" s="5"/>
    </row>
    <row r="308" spans="1:206" x14ac:dyDescent="0.2">
      <c r="A308" s="5">
        <v>50</v>
      </c>
      <c r="B308" s="5">
        <v>0</v>
      </c>
      <c r="C308" s="5">
        <v>0</v>
      </c>
      <c r="D308" s="5">
        <v>1</v>
      </c>
      <c r="E308" s="5">
        <v>206</v>
      </c>
      <c r="F308" s="5">
        <f>ROUND(Source!T287,O308)</f>
        <v>0</v>
      </c>
      <c r="G308" s="5" t="s">
        <v>108</v>
      </c>
      <c r="H308" s="5" t="s">
        <v>109</v>
      </c>
      <c r="I308" s="5"/>
      <c r="J308" s="5"/>
      <c r="K308" s="5">
        <v>206</v>
      </c>
      <c r="L308" s="5">
        <v>20</v>
      </c>
      <c r="M308" s="5">
        <v>3</v>
      </c>
      <c r="N308" s="5" t="s">
        <v>3</v>
      </c>
      <c r="O308" s="5">
        <v>2</v>
      </c>
      <c r="P308" s="5">
        <f>ROUND(Source!DL287,O308)</f>
        <v>0</v>
      </c>
      <c r="Q308" s="5"/>
      <c r="R308" s="5"/>
      <c r="S308" s="5"/>
      <c r="T308" s="5"/>
      <c r="U308" s="5"/>
      <c r="V308" s="5"/>
      <c r="W308" s="5"/>
    </row>
    <row r="309" spans="1:206" x14ac:dyDescent="0.2">
      <c r="A309" s="5">
        <v>50</v>
      </c>
      <c r="B309" s="5">
        <v>0</v>
      </c>
      <c r="C309" s="5">
        <v>0</v>
      </c>
      <c r="D309" s="5">
        <v>1</v>
      </c>
      <c r="E309" s="5">
        <v>207</v>
      </c>
      <c r="F309" s="5">
        <f>Source!U287</f>
        <v>143.6833</v>
      </c>
      <c r="G309" s="5" t="s">
        <v>110</v>
      </c>
      <c r="H309" s="5" t="s">
        <v>111</v>
      </c>
      <c r="I309" s="5"/>
      <c r="J309" s="5"/>
      <c r="K309" s="5">
        <v>207</v>
      </c>
      <c r="L309" s="5">
        <v>21</v>
      </c>
      <c r="M309" s="5">
        <v>3</v>
      </c>
      <c r="N309" s="5" t="s">
        <v>3</v>
      </c>
      <c r="O309" s="5">
        <v>-1</v>
      </c>
      <c r="P309" s="5">
        <f>Source!DM287</f>
        <v>143.6833</v>
      </c>
      <c r="Q309" s="5"/>
      <c r="R309" s="5"/>
      <c r="S309" s="5"/>
      <c r="T309" s="5"/>
      <c r="U309" s="5"/>
      <c r="V309" s="5"/>
      <c r="W309" s="5"/>
    </row>
    <row r="310" spans="1:206" x14ac:dyDescent="0.2">
      <c r="A310" s="5">
        <v>50</v>
      </c>
      <c r="B310" s="5">
        <v>0</v>
      </c>
      <c r="C310" s="5">
        <v>0</v>
      </c>
      <c r="D310" s="5">
        <v>1</v>
      </c>
      <c r="E310" s="5">
        <v>208</v>
      </c>
      <c r="F310" s="5">
        <f>Source!V287</f>
        <v>0</v>
      </c>
      <c r="G310" s="5" t="s">
        <v>112</v>
      </c>
      <c r="H310" s="5" t="s">
        <v>113</v>
      </c>
      <c r="I310" s="5"/>
      <c r="J310" s="5"/>
      <c r="K310" s="5">
        <v>208</v>
      </c>
      <c r="L310" s="5">
        <v>22</v>
      </c>
      <c r="M310" s="5">
        <v>3</v>
      </c>
      <c r="N310" s="5" t="s">
        <v>3</v>
      </c>
      <c r="O310" s="5">
        <v>-1</v>
      </c>
      <c r="P310" s="5">
        <f>Source!DN287</f>
        <v>0</v>
      </c>
      <c r="Q310" s="5"/>
      <c r="R310" s="5"/>
      <c r="S310" s="5"/>
      <c r="T310" s="5"/>
      <c r="U310" s="5"/>
      <c r="V310" s="5"/>
      <c r="W310" s="5"/>
    </row>
    <row r="311" spans="1:206" x14ac:dyDescent="0.2">
      <c r="A311" s="5">
        <v>50</v>
      </c>
      <c r="B311" s="5">
        <v>0</v>
      </c>
      <c r="C311" s="5">
        <v>0</v>
      </c>
      <c r="D311" s="5">
        <v>1</v>
      </c>
      <c r="E311" s="5">
        <v>209</v>
      </c>
      <c r="F311" s="5">
        <f>ROUND(Source!W287,O311)</f>
        <v>0</v>
      </c>
      <c r="G311" s="5" t="s">
        <v>114</v>
      </c>
      <c r="H311" s="5" t="s">
        <v>115</v>
      </c>
      <c r="I311" s="5"/>
      <c r="J311" s="5"/>
      <c r="K311" s="5">
        <v>209</v>
      </c>
      <c r="L311" s="5">
        <v>23</v>
      </c>
      <c r="M311" s="5">
        <v>3</v>
      </c>
      <c r="N311" s="5" t="s">
        <v>3</v>
      </c>
      <c r="O311" s="5">
        <v>2</v>
      </c>
      <c r="P311" s="5">
        <f>ROUND(Source!DO287,O311)</f>
        <v>0</v>
      </c>
      <c r="Q311" s="5"/>
      <c r="R311" s="5"/>
      <c r="S311" s="5"/>
      <c r="T311" s="5"/>
      <c r="U311" s="5"/>
      <c r="V311" s="5"/>
      <c r="W311" s="5"/>
    </row>
    <row r="312" spans="1:206" x14ac:dyDescent="0.2">
      <c r="A312" s="5">
        <v>50</v>
      </c>
      <c r="B312" s="5">
        <v>0</v>
      </c>
      <c r="C312" s="5">
        <v>0</v>
      </c>
      <c r="D312" s="5">
        <v>1</v>
      </c>
      <c r="E312" s="5">
        <v>233</v>
      </c>
      <c r="F312" s="5">
        <f>ROUND(Source!BD287,O312)</f>
        <v>0</v>
      </c>
      <c r="G312" s="5" t="s">
        <v>116</v>
      </c>
      <c r="H312" s="5" t="s">
        <v>117</v>
      </c>
      <c r="I312" s="5"/>
      <c r="J312" s="5"/>
      <c r="K312" s="5">
        <v>233</v>
      </c>
      <c r="L312" s="5">
        <v>24</v>
      </c>
      <c r="M312" s="5">
        <v>3</v>
      </c>
      <c r="N312" s="5" t="s">
        <v>3</v>
      </c>
      <c r="O312" s="5">
        <v>2</v>
      </c>
      <c r="P312" s="5">
        <f>ROUND(Source!EV287,O312)</f>
        <v>0</v>
      </c>
      <c r="Q312" s="5"/>
      <c r="R312" s="5"/>
      <c r="S312" s="5"/>
      <c r="T312" s="5"/>
      <c r="U312" s="5"/>
      <c r="V312" s="5"/>
      <c r="W312" s="5"/>
    </row>
    <row r="313" spans="1:206" x14ac:dyDescent="0.2">
      <c r="A313" s="5">
        <v>50</v>
      </c>
      <c r="B313" s="5">
        <v>0</v>
      </c>
      <c r="C313" s="5">
        <v>0</v>
      </c>
      <c r="D313" s="5">
        <v>1</v>
      </c>
      <c r="E313" s="5">
        <v>210</v>
      </c>
      <c r="F313" s="5">
        <f>ROUND(Source!X287,O313)</f>
        <v>18954.990000000002</v>
      </c>
      <c r="G313" s="5" t="s">
        <v>118</v>
      </c>
      <c r="H313" s="5" t="s">
        <v>119</v>
      </c>
      <c r="I313" s="5"/>
      <c r="J313" s="5"/>
      <c r="K313" s="5">
        <v>210</v>
      </c>
      <c r="L313" s="5">
        <v>25</v>
      </c>
      <c r="M313" s="5">
        <v>3</v>
      </c>
      <c r="N313" s="5" t="s">
        <v>3</v>
      </c>
      <c r="O313" s="5">
        <v>2</v>
      </c>
      <c r="P313" s="5">
        <f>ROUND(Source!DP287,O313)</f>
        <v>18954.990000000002</v>
      </c>
      <c r="Q313" s="5"/>
      <c r="R313" s="5"/>
      <c r="S313" s="5"/>
      <c r="T313" s="5"/>
      <c r="U313" s="5"/>
      <c r="V313" s="5"/>
      <c r="W313" s="5"/>
    </row>
    <row r="314" spans="1:206" x14ac:dyDescent="0.2">
      <c r="A314" s="5">
        <v>50</v>
      </c>
      <c r="B314" s="5">
        <v>0</v>
      </c>
      <c r="C314" s="5">
        <v>0</v>
      </c>
      <c r="D314" s="5">
        <v>1</v>
      </c>
      <c r="E314" s="5">
        <v>211</v>
      </c>
      <c r="F314" s="5">
        <f>ROUND(Source!Y287,O314)</f>
        <v>2707.86</v>
      </c>
      <c r="G314" s="5" t="s">
        <v>120</v>
      </c>
      <c r="H314" s="5" t="s">
        <v>121</v>
      </c>
      <c r="I314" s="5"/>
      <c r="J314" s="5"/>
      <c r="K314" s="5">
        <v>211</v>
      </c>
      <c r="L314" s="5">
        <v>26</v>
      </c>
      <c r="M314" s="5">
        <v>3</v>
      </c>
      <c r="N314" s="5" t="s">
        <v>3</v>
      </c>
      <c r="O314" s="5">
        <v>2</v>
      </c>
      <c r="P314" s="5">
        <f>ROUND(Source!DQ287,O314)</f>
        <v>2707.86</v>
      </c>
      <c r="Q314" s="5"/>
      <c r="R314" s="5"/>
      <c r="S314" s="5"/>
      <c r="T314" s="5"/>
      <c r="U314" s="5"/>
      <c r="V314" s="5"/>
      <c r="W314" s="5"/>
    </row>
    <row r="315" spans="1:206" x14ac:dyDescent="0.2">
      <c r="A315" s="5">
        <v>50</v>
      </c>
      <c r="B315" s="5">
        <v>0</v>
      </c>
      <c r="C315" s="5">
        <v>0</v>
      </c>
      <c r="D315" s="5">
        <v>1</v>
      </c>
      <c r="E315" s="5">
        <v>224</v>
      </c>
      <c r="F315" s="5">
        <f>ROUND(Source!AR287,O315)</f>
        <v>89931.67</v>
      </c>
      <c r="G315" s="5" t="s">
        <v>122</v>
      </c>
      <c r="H315" s="5" t="s">
        <v>123</v>
      </c>
      <c r="I315" s="5"/>
      <c r="J315" s="5"/>
      <c r="K315" s="5">
        <v>224</v>
      </c>
      <c r="L315" s="5">
        <v>27</v>
      </c>
      <c r="M315" s="5">
        <v>3</v>
      </c>
      <c r="N315" s="5" t="s">
        <v>3</v>
      </c>
      <c r="O315" s="5">
        <v>2</v>
      </c>
      <c r="P315" s="5">
        <f>ROUND(Source!EJ287,O315)</f>
        <v>89931.67</v>
      </c>
      <c r="Q315" s="5"/>
      <c r="R315" s="5"/>
      <c r="S315" s="5"/>
      <c r="T315" s="5"/>
      <c r="U315" s="5"/>
      <c r="V315" s="5"/>
      <c r="W315" s="5"/>
    </row>
    <row r="317" spans="1:206" x14ac:dyDescent="0.2">
      <c r="A317" s="3">
        <v>51</v>
      </c>
      <c r="B317" s="3">
        <f>B154</f>
        <v>1</v>
      </c>
      <c r="C317" s="3">
        <f>A154</f>
        <v>4</v>
      </c>
      <c r="D317" s="3">
        <f>ROW(A154)</f>
        <v>154</v>
      </c>
      <c r="E317" s="3"/>
      <c r="F317" s="3" t="str">
        <f>IF(F154&lt;&gt;"",F154,"")</f>
        <v>Новый раздел</v>
      </c>
      <c r="G317" s="3" t="str">
        <f>IF(G154&lt;&gt;"",G154,"")</f>
        <v>Детская/спортивная площадка 60х17</v>
      </c>
      <c r="H317" s="3">
        <v>0</v>
      </c>
      <c r="I317" s="3"/>
      <c r="J317" s="3"/>
      <c r="K317" s="3"/>
      <c r="L317" s="3"/>
      <c r="M317" s="3"/>
      <c r="N317" s="3"/>
      <c r="O317" s="3">
        <f t="shared" ref="O317:T317" si="241">ROUND(O199+O248+O287+AB317,2)</f>
        <v>3849130.01</v>
      </c>
      <c r="P317" s="3">
        <f t="shared" si="241"/>
        <v>3360438.43</v>
      </c>
      <c r="Q317" s="3">
        <f t="shared" si="241"/>
        <v>337510.92</v>
      </c>
      <c r="R317" s="3">
        <f t="shared" si="241"/>
        <v>192176.15</v>
      </c>
      <c r="S317" s="3">
        <f t="shared" si="241"/>
        <v>151180.66</v>
      </c>
      <c r="T317" s="3">
        <f t="shared" si="241"/>
        <v>0</v>
      </c>
      <c r="U317" s="3">
        <f>U199+U248+U287+AH317</f>
        <v>753.13284799999997</v>
      </c>
      <c r="V317" s="3">
        <f>V199+V248+V287+AI317</f>
        <v>0</v>
      </c>
      <c r="W317" s="3">
        <f>ROUND(W199+W248+W287+AJ317,2)</f>
        <v>0</v>
      </c>
      <c r="X317" s="3">
        <f>ROUND(X199+X248+X287+AK317,2)</f>
        <v>105826.46</v>
      </c>
      <c r="Y317" s="3">
        <f>ROUND(Y199+Y248+Y287+AL317,2)</f>
        <v>15118.07</v>
      </c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>
        <f t="shared" ref="AO317:BD317" si="242">ROUND(AO199+AO248+AO287+BX317,2)</f>
        <v>0</v>
      </c>
      <c r="AP317" s="3">
        <f t="shared" si="242"/>
        <v>0</v>
      </c>
      <c r="AQ317" s="3">
        <f t="shared" si="242"/>
        <v>0</v>
      </c>
      <c r="AR317" s="3">
        <f t="shared" si="242"/>
        <v>4054090.21</v>
      </c>
      <c r="AS317" s="3">
        <f t="shared" si="242"/>
        <v>0</v>
      </c>
      <c r="AT317" s="3">
        <f t="shared" si="242"/>
        <v>0</v>
      </c>
      <c r="AU317" s="3">
        <f t="shared" si="242"/>
        <v>4054090.21</v>
      </c>
      <c r="AV317" s="3">
        <f t="shared" si="242"/>
        <v>3360438.43</v>
      </c>
      <c r="AW317" s="3">
        <f t="shared" si="242"/>
        <v>3360438.43</v>
      </c>
      <c r="AX317" s="3">
        <f t="shared" si="242"/>
        <v>0</v>
      </c>
      <c r="AY317" s="3">
        <f t="shared" si="242"/>
        <v>3360438.43</v>
      </c>
      <c r="AZ317" s="3">
        <f t="shared" si="242"/>
        <v>0</v>
      </c>
      <c r="BA317" s="3">
        <f t="shared" si="242"/>
        <v>0</v>
      </c>
      <c r="BB317" s="3">
        <f t="shared" si="242"/>
        <v>0</v>
      </c>
      <c r="BC317" s="3">
        <f t="shared" si="242"/>
        <v>0</v>
      </c>
      <c r="BD317" s="3">
        <f t="shared" si="242"/>
        <v>0</v>
      </c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4">
        <f t="shared" ref="DG317:DL317" si="243">ROUND(DG199+DG248+DG287+DT317,2)</f>
        <v>3849130.01</v>
      </c>
      <c r="DH317" s="4">
        <f t="shared" si="243"/>
        <v>3360438.43</v>
      </c>
      <c r="DI317" s="4">
        <f t="shared" si="243"/>
        <v>337510.92</v>
      </c>
      <c r="DJ317" s="4">
        <f t="shared" si="243"/>
        <v>192176.15</v>
      </c>
      <c r="DK317" s="4">
        <f t="shared" si="243"/>
        <v>151180.66</v>
      </c>
      <c r="DL317" s="4">
        <f t="shared" si="243"/>
        <v>0</v>
      </c>
      <c r="DM317" s="4">
        <f>DM199+DM248+DM287+DZ317</f>
        <v>753.13284799999997</v>
      </c>
      <c r="DN317" s="4">
        <f>DN199+DN248+DN287+EA317</f>
        <v>0</v>
      </c>
      <c r="DO317" s="4">
        <f>ROUND(DO199+DO248+DO287+EB317,2)</f>
        <v>0</v>
      </c>
      <c r="DP317" s="4">
        <f>ROUND(DP199+DP248+DP287+EC317,2)</f>
        <v>105826.46</v>
      </c>
      <c r="DQ317" s="4">
        <f>ROUND(DQ199+DQ248+DQ287+ED317,2)</f>
        <v>15118.07</v>
      </c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>
        <f t="shared" ref="EG317:EV317" si="244">ROUND(EG199+EG248+EG287+FP317,2)</f>
        <v>0</v>
      </c>
      <c r="EH317" s="4">
        <f t="shared" si="244"/>
        <v>0</v>
      </c>
      <c r="EI317" s="4">
        <f t="shared" si="244"/>
        <v>0</v>
      </c>
      <c r="EJ317" s="4">
        <f t="shared" si="244"/>
        <v>4054090.21</v>
      </c>
      <c r="EK317" s="4">
        <f t="shared" si="244"/>
        <v>0</v>
      </c>
      <c r="EL317" s="4">
        <f t="shared" si="244"/>
        <v>0</v>
      </c>
      <c r="EM317" s="4">
        <f t="shared" si="244"/>
        <v>4054090.21</v>
      </c>
      <c r="EN317" s="4">
        <f t="shared" si="244"/>
        <v>3360438.43</v>
      </c>
      <c r="EO317" s="4">
        <f t="shared" si="244"/>
        <v>3360438.43</v>
      </c>
      <c r="EP317" s="4">
        <f t="shared" si="244"/>
        <v>0</v>
      </c>
      <c r="EQ317" s="4">
        <f t="shared" si="244"/>
        <v>3360438.43</v>
      </c>
      <c r="ER317" s="4">
        <f t="shared" si="244"/>
        <v>0</v>
      </c>
      <c r="ES317" s="4">
        <f t="shared" si="244"/>
        <v>0</v>
      </c>
      <c r="ET317" s="4">
        <f t="shared" si="244"/>
        <v>0</v>
      </c>
      <c r="EU317" s="4">
        <f t="shared" si="244"/>
        <v>0</v>
      </c>
      <c r="EV317" s="4">
        <f t="shared" si="244"/>
        <v>0</v>
      </c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>
        <v>0</v>
      </c>
    </row>
    <row r="319" spans="1:206" x14ac:dyDescent="0.2">
      <c r="A319" s="5">
        <v>50</v>
      </c>
      <c r="B319" s="5">
        <v>0</v>
      </c>
      <c r="C319" s="5">
        <v>0</v>
      </c>
      <c r="D319" s="5">
        <v>1</v>
      </c>
      <c r="E319" s="5">
        <v>201</v>
      </c>
      <c r="F319" s="5">
        <f>ROUND(Source!O317,O319)</f>
        <v>3849130.01</v>
      </c>
      <c r="G319" s="5" t="s">
        <v>70</v>
      </c>
      <c r="H319" s="5" t="s">
        <v>71</v>
      </c>
      <c r="I319" s="5"/>
      <c r="J319" s="5"/>
      <c r="K319" s="5">
        <v>201</v>
      </c>
      <c r="L319" s="5">
        <v>1</v>
      </c>
      <c r="M319" s="5">
        <v>3</v>
      </c>
      <c r="N319" s="5" t="s">
        <v>3</v>
      </c>
      <c r="O319" s="5">
        <v>2</v>
      </c>
      <c r="P319" s="5">
        <f>ROUND(Source!DG317,O319)</f>
        <v>3849130.01</v>
      </c>
      <c r="Q319" s="5"/>
      <c r="R319" s="5"/>
      <c r="S319" s="5"/>
      <c r="T319" s="5"/>
      <c r="U319" s="5"/>
      <c r="V319" s="5"/>
      <c r="W319" s="5"/>
    </row>
    <row r="320" spans="1:206" x14ac:dyDescent="0.2">
      <c r="A320" s="5">
        <v>50</v>
      </c>
      <c r="B320" s="5">
        <v>0</v>
      </c>
      <c r="C320" s="5">
        <v>0</v>
      </c>
      <c r="D320" s="5">
        <v>1</v>
      </c>
      <c r="E320" s="5">
        <v>202</v>
      </c>
      <c r="F320" s="5">
        <f>ROUND(Source!P317,O320)</f>
        <v>3360438.43</v>
      </c>
      <c r="G320" s="5" t="s">
        <v>72</v>
      </c>
      <c r="H320" s="5" t="s">
        <v>73</v>
      </c>
      <c r="I320" s="5"/>
      <c r="J320" s="5"/>
      <c r="K320" s="5">
        <v>202</v>
      </c>
      <c r="L320" s="5">
        <v>2</v>
      </c>
      <c r="M320" s="5">
        <v>3</v>
      </c>
      <c r="N320" s="5" t="s">
        <v>3</v>
      </c>
      <c r="O320" s="5">
        <v>2</v>
      </c>
      <c r="P320" s="5">
        <f>ROUND(Source!DH317,O320)</f>
        <v>3360438.43</v>
      </c>
      <c r="Q320" s="5"/>
      <c r="R320" s="5"/>
      <c r="S320" s="5"/>
      <c r="T320" s="5"/>
      <c r="U320" s="5"/>
      <c r="V320" s="5"/>
      <c r="W320" s="5"/>
    </row>
    <row r="321" spans="1:23" x14ac:dyDescent="0.2">
      <c r="A321" s="5">
        <v>50</v>
      </c>
      <c r="B321" s="5">
        <v>0</v>
      </c>
      <c r="C321" s="5">
        <v>0</v>
      </c>
      <c r="D321" s="5">
        <v>1</v>
      </c>
      <c r="E321" s="5">
        <v>222</v>
      </c>
      <c r="F321" s="5">
        <f>ROUND(Source!AO317,O321)</f>
        <v>0</v>
      </c>
      <c r="G321" s="5" t="s">
        <v>74</v>
      </c>
      <c r="H321" s="5" t="s">
        <v>75</v>
      </c>
      <c r="I321" s="5"/>
      <c r="J321" s="5"/>
      <c r="K321" s="5">
        <v>222</v>
      </c>
      <c r="L321" s="5">
        <v>3</v>
      </c>
      <c r="M321" s="5">
        <v>3</v>
      </c>
      <c r="N321" s="5" t="s">
        <v>3</v>
      </c>
      <c r="O321" s="5">
        <v>2</v>
      </c>
      <c r="P321" s="5">
        <f>ROUND(Source!EG317,O321)</f>
        <v>0</v>
      </c>
      <c r="Q321" s="5"/>
      <c r="R321" s="5"/>
      <c r="S321" s="5"/>
      <c r="T321" s="5"/>
      <c r="U321" s="5"/>
      <c r="V321" s="5"/>
      <c r="W321" s="5"/>
    </row>
    <row r="322" spans="1:23" x14ac:dyDescent="0.2">
      <c r="A322" s="5">
        <v>50</v>
      </c>
      <c r="B322" s="5">
        <v>0</v>
      </c>
      <c r="C322" s="5">
        <v>0</v>
      </c>
      <c r="D322" s="5">
        <v>1</v>
      </c>
      <c r="E322" s="5">
        <v>225</v>
      </c>
      <c r="F322" s="5">
        <f>ROUND(Source!AV317,O322)</f>
        <v>3360438.43</v>
      </c>
      <c r="G322" s="5" t="s">
        <v>76</v>
      </c>
      <c r="H322" s="5" t="s">
        <v>77</v>
      </c>
      <c r="I322" s="5"/>
      <c r="J322" s="5"/>
      <c r="K322" s="5">
        <v>225</v>
      </c>
      <c r="L322" s="5">
        <v>4</v>
      </c>
      <c r="M322" s="5">
        <v>3</v>
      </c>
      <c r="N322" s="5" t="s">
        <v>3</v>
      </c>
      <c r="O322" s="5">
        <v>2</v>
      </c>
      <c r="P322" s="5">
        <f>ROUND(Source!EN317,O322)</f>
        <v>3360438.43</v>
      </c>
      <c r="Q322" s="5"/>
      <c r="R322" s="5"/>
      <c r="S322" s="5"/>
      <c r="T322" s="5"/>
      <c r="U322" s="5"/>
      <c r="V322" s="5"/>
      <c r="W322" s="5"/>
    </row>
    <row r="323" spans="1:23" x14ac:dyDescent="0.2">
      <c r="A323" s="5">
        <v>50</v>
      </c>
      <c r="B323" s="5">
        <v>0</v>
      </c>
      <c r="C323" s="5">
        <v>0</v>
      </c>
      <c r="D323" s="5">
        <v>1</v>
      </c>
      <c r="E323" s="5">
        <v>226</v>
      </c>
      <c r="F323" s="5">
        <f>ROUND(Source!AW317,O323)</f>
        <v>3360438.43</v>
      </c>
      <c r="G323" s="5" t="s">
        <v>78</v>
      </c>
      <c r="H323" s="5" t="s">
        <v>79</v>
      </c>
      <c r="I323" s="5"/>
      <c r="J323" s="5"/>
      <c r="K323" s="5">
        <v>226</v>
      </c>
      <c r="L323" s="5">
        <v>5</v>
      </c>
      <c r="M323" s="5">
        <v>3</v>
      </c>
      <c r="N323" s="5" t="s">
        <v>3</v>
      </c>
      <c r="O323" s="5">
        <v>2</v>
      </c>
      <c r="P323" s="5">
        <f>ROUND(Source!EO317,O323)</f>
        <v>3360438.43</v>
      </c>
      <c r="Q323" s="5"/>
      <c r="R323" s="5"/>
      <c r="S323" s="5"/>
      <c r="T323" s="5"/>
      <c r="U323" s="5"/>
      <c r="V323" s="5"/>
      <c r="W323" s="5"/>
    </row>
    <row r="324" spans="1:23" x14ac:dyDescent="0.2">
      <c r="A324" s="5">
        <v>50</v>
      </c>
      <c r="B324" s="5">
        <v>0</v>
      </c>
      <c r="C324" s="5">
        <v>0</v>
      </c>
      <c r="D324" s="5">
        <v>1</v>
      </c>
      <c r="E324" s="5">
        <v>227</v>
      </c>
      <c r="F324" s="5">
        <f>ROUND(Source!AX317,O324)</f>
        <v>0</v>
      </c>
      <c r="G324" s="5" t="s">
        <v>80</v>
      </c>
      <c r="H324" s="5" t="s">
        <v>81</v>
      </c>
      <c r="I324" s="5"/>
      <c r="J324" s="5"/>
      <c r="K324" s="5">
        <v>227</v>
      </c>
      <c r="L324" s="5">
        <v>6</v>
      </c>
      <c r="M324" s="5">
        <v>3</v>
      </c>
      <c r="N324" s="5" t="s">
        <v>3</v>
      </c>
      <c r="O324" s="5">
        <v>2</v>
      </c>
      <c r="P324" s="5">
        <f>ROUND(Source!EP317,O324)</f>
        <v>0</v>
      </c>
      <c r="Q324" s="5"/>
      <c r="R324" s="5"/>
      <c r="S324" s="5"/>
      <c r="T324" s="5"/>
      <c r="U324" s="5"/>
      <c r="V324" s="5"/>
      <c r="W324" s="5"/>
    </row>
    <row r="325" spans="1:23" x14ac:dyDescent="0.2">
      <c r="A325" s="5">
        <v>50</v>
      </c>
      <c r="B325" s="5">
        <v>0</v>
      </c>
      <c r="C325" s="5">
        <v>0</v>
      </c>
      <c r="D325" s="5">
        <v>1</v>
      </c>
      <c r="E325" s="5">
        <v>228</v>
      </c>
      <c r="F325" s="5">
        <f>ROUND(Source!AY317,O325)</f>
        <v>3360438.43</v>
      </c>
      <c r="G325" s="5" t="s">
        <v>82</v>
      </c>
      <c r="H325" s="5" t="s">
        <v>83</v>
      </c>
      <c r="I325" s="5"/>
      <c r="J325" s="5"/>
      <c r="K325" s="5">
        <v>228</v>
      </c>
      <c r="L325" s="5">
        <v>7</v>
      </c>
      <c r="M325" s="5">
        <v>3</v>
      </c>
      <c r="N325" s="5" t="s">
        <v>3</v>
      </c>
      <c r="O325" s="5">
        <v>2</v>
      </c>
      <c r="P325" s="5">
        <f>ROUND(Source!EQ317,O325)</f>
        <v>3360438.43</v>
      </c>
      <c r="Q325" s="5"/>
      <c r="R325" s="5"/>
      <c r="S325" s="5"/>
      <c r="T325" s="5"/>
      <c r="U325" s="5"/>
      <c r="V325" s="5"/>
      <c r="W325" s="5"/>
    </row>
    <row r="326" spans="1:23" x14ac:dyDescent="0.2">
      <c r="A326" s="5">
        <v>50</v>
      </c>
      <c r="B326" s="5">
        <v>0</v>
      </c>
      <c r="C326" s="5">
        <v>0</v>
      </c>
      <c r="D326" s="5">
        <v>1</v>
      </c>
      <c r="E326" s="5">
        <v>216</v>
      </c>
      <c r="F326" s="5">
        <f>ROUND(Source!AP317,O326)</f>
        <v>0</v>
      </c>
      <c r="G326" s="5" t="s">
        <v>84</v>
      </c>
      <c r="H326" s="5" t="s">
        <v>85</v>
      </c>
      <c r="I326" s="5"/>
      <c r="J326" s="5"/>
      <c r="K326" s="5">
        <v>216</v>
      </c>
      <c r="L326" s="5">
        <v>8</v>
      </c>
      <c r="M326" s="5">
        <v>3</v>
      </c>
      <c r="N326" s="5" t="s">
        <v>3</v>
      </c>
      <c r="O326" s="5">
        <v>2</v>
      </c>
      <c r="P326" s="5">
        <f>ROUND(Source!EH317,O326)</f>
        <v>0</v>
      </c>
      <c r="Q326" s="5"/>
      <c r="R326" s="5"/>
      <c r="S326" s="5"/>
      <c r="T326" s="5"/>
      <c r="U326" s="5"/>
      <c r="V326" s="5"/>
      <c r="W326" s="5"/>
    </row>
    <row r="327" spans="1:23" x14ac:dyDescent="0.2">
      <c r="A327" s="5">
        <v>50</v>
      </c>
      <c r="B327" s="5">
        <v>0</v>
      </c>
      <c r="C327" s="5">
        <v>0</v>
      </c>
      <c r="D327" s="5">
        <v>1</v>
      </c>
      <c r="E327" s="5">
        <v>223</v>
      </c>
      <c r="F327" s="5">
        <f>ROUND(Source!AQ317,O327)</f>
        <v>0</v>
      </c>
      <c r="G327" s="5" t="s">
        <v>86</v>
      </c>
      <c r="H327" s="5" t="s">
        <v>87</v>
      </c>
      <c r="I327" s="5"/>
      <c r="J327" s="5"/>
      <c r="K327" s="5">
        <v>223</v>
      </c>
      <c r="L327" s="5">
        <v>9</v>
      </c>
      <c r="M327" s="5">
        <v>3</v>
      </c>
      <c r="N327" s="5" t="s">
        <v>3</v>
      </c>
      <c r="O327" s="5">
        <v>2</v>
      </c>
      <c r="P327" s="5">
        <f>ROUND(Source!EI317,O327)</f>
        <v>0</v>
      </c>
      <c r="Q327" s="5"/>
      <c r="R327" s="5"/>
      <c r="S327" s="5"/>
      <c r="T327" s="5"/>
      <c r="U327" s="5"/>
      <c r="V327" s="5"/>
      <c r="W327" s="5"/>
    </row>
    <row r="328" spans="1:23" x14ac:dyDescent="0.2">
      <c r="A328" s="5">
        <v>50</v>
      </c>
      <c r="B328" s="5">
        <v>0</v>
      </c>
      <c r="C328" s="5">
        <v>0</v>
      </c>
      <c r="D328" s="5">
        <v>1</v>
      </c>
      <c r="E328" s="5">
        <v>229</v>
      </c>
      <c r="F328" s="5">
        <f>ROUND(Source!AZ317,O328)</f>
        <v>0</v>
      </c>
      <c r="G328" s="5" t="s">
        <v>88</v>
      </c>
      <c r="H328" s="5" t="s">
        <v>89</v>
      </c>
      <c r="I328" s="5"/>
      <c r="J328" s="5"/>
      <c r="K328" s="5">
        <v>229</v>
      </c>
      <c r="L328" s="5">
        <v>10</v>
      </c>
      <c r="M328" s="5">
        <v>3</v>
      </c>
      <c r="N328" s="5" t="s">
        <v>3</v>
      </c>
      <c r="O328" s="5">
        <v>2</v>
      </c>
      <c r="P328" s="5">
        <f>ROUND(Source!ER317,O328)</f>
        <v>0</v>
      </c>
      <c r="Q328" s="5"/>
      <c r="R328" s="5"/>
      <c r="S328" s="5"/>
      <c r="T328" s="5"/>
      <c r="U328" s="5"/>
      <c r="V328" s="5"/>
      <c r="W328" s="5"/>
    </row>
    <row r="329" spans="1:23" x14ac:dyDescent="0.2">
      <c r="A329" s="5">
        <v>50</v>
      </c>
      <c r="B329" s="5">
        <v>0</v>
      </c>
      <c r="C329" s="5">
        <v>0</v>
      </c>
      <c r="D329" s="5">
        <v>1</v>
      </c>
      <c r="E329" s="5">
        <v>203</v>
      </c>
      <c r="F329" s="5">
        <f>ROUND(Source!Q317,O329)</f>
        <v>337510.92</v>
      </c>
      <c r="G329" s="5" t="s">
        <v>90</v>
      </c>
      <c r="H329" s="5" t="s">
        <v>91</v>
      </c>
      <c r="I329" s="5"/>
      <c r="J329" s="5"/>
      <c r="K329" s="5">
        <v>203</v>
      </c>
      <c r="L329" s="5">
        <v>11</v>
      </c>
      <c r="M329" s="5">
        <v>3</v>
      </c>
      <c r="N329" s="5" t="s">
        <v>3</v>
      </c>
      <c r="O329" s="5">
        <v>2</v>
      </c>
      <c r="P329" s="5">
        <f>ROUND(Source!DI317,O329)</f>
        <v>337510.92</v>
      </c>
      <c r="Q329" s="5"/>
      <c r="R329" s="5"/>
      <c r="S329" s="5"/>
      <c r="T329" s="5"/>
      <c r="U329" s="5"/>
      <c r="V329" s="5"/>
      <c r="W329" s="5"/>
    </row>
    <row r="330" spans="1:23" x14ac:dyDescent="0.2">
      <c r="A330" s="5">
        <v>50</v>
      </c>
      <c r="B330" s="5">
        <v>0</v>
      </c>
      <c r="C330" s="5">
        <v>0</v>
      </c>
      <c r="D330" s="5">
        <v>1</v>
      </c>
      <c r="E330" s="5">
        <v>231</v>
      </c>
      <c r="F330" s="5">
        <f>ROUND(Source!BB317,O330)</f>
        <v>0</v>
      </c>
      <c r="G330" s="5" t="s">
        <v>92</v>
      </c>
      <c r="H330" s="5" t="s">
        <v>93</v>
      </c>
      <c r="I330" s="5"/>
      <c r="J330" s="5"/>
      <c r="K330" s="5">
        <v>231</v>
      </c>
      <c r="L330" s="5">
        <v>12</v>
      </c>
      <c r="M330" s="5">
        <v>3</v>
      </c>
      <c r="N330" s="5" t="s">
        <v>3</v>
      </c>
      <c r="O330" s="5">
        <v>2</v>
      </c>
      <c r="P330" s="5">
        <f>ROUND(Source!ET317,O330)</f>
        <v>0</v>
      </c>
      <c r="Q330" s="5"/>
      <c r="R330" s="5"/>
      <c r="S330" s="5"/>
      <c r="T330" s="5"/>
      <c r="U330" s="5"/>
      <c r="V330" s="5"/>
      <c r="W330" s="5"/>
    </row>
    <row r="331" spans="1:23" x14ac:dyDescent="0.2">
      <c r="A331" s="5">
        <v>50</v>
      </c>
      <c r="B331" s="5">
        <v>0</v>
      </c>
      <c r="C331" s="5">
        <v>0</v>
      </c>
      <c r="D331" s="5">
        <v>1</v>
      </c>
      <c r="E331" s="5">
        <v>204</v>
      </c>
      <c r="F331" s="5">
        <f>ROUND(Source!R317,O331)</f>
        <v>192176.15</v>
      </c>
      <c r="G331" s="5" t="s">
        <v>94</v>
      </c>
      <c r="H331" s="5" t="s">
        <v>95</v>
      </c>
      <c r="I331" s="5"/>
      <c r="J331" s="5"/>
      <c r="K331" s="5">
        <v>204</v>
      </c>
      <c r="L331" s="5">
        <v>13</v>
      </c>
      <c r="M331" s="5">
        <v>3</v>
      </c>
      <c r="N331" s="5" t="s">
        <v>3</v>
      </c>
      <c r="O331" s="5">
        <v>2</v>
      </c>
      <c r="P331" s="5">
        <f>ROUND(Source!DJ317,O331)</f>
        <v>192176.15</v>
      </c>
      <c r="Q331" s="5"/>
      <c r="R331" s="5"/>
      <c r="S331" s="5"/>
      <c r="T331" s="5"/>
      <c r="U331" s="5"/>
      <c r="V331" s="5"/>
      <c r="W331" s="5"/>
    </row>
    <row r="332" spans="1:23" x14ac:dyDescent="0.2">
      <c r="A332" s="5">
        <v>50</v>
      </c>
      <c r="B332" s="5">
        <v>0</v>
      </c>
      <c r="C332" s="5">
        <v>0</v>
      </c>
      <c r="D332" s="5">
        <v>1</v>
      </c>
      <c r="E332" s="5">
        <v>205</v>
      </c>
      <c r="F332" s="5">
        <f>ROUND(Source!S317,O332)</f>
        <v>151180.66</v>
      </c>
      <c r="G332" s="5" t="s">
        <v>96</v>
      </c>
      <c r="H332" s="5" t="s">
        <v>97</v>
      </c>
      <c r="I332" s="5"/>
      <c r="J332" s="5"/>
      <c r="K332" s="5">
        <v>205</v>
      </c>
      <c r="L332" s="5">
        <v>14</v>
      </c>
      <c r="M332" s="5">
        <v>3</v>
      </c>
      <c r="N332" s="5" t="s">
        <v>3</v>
      </c>
      <c r="O332" s="5">
        <v>2</v>
      </c>
      <c r="P332" s="5">
        <f>ROUND(Source!DK317,O332)</f>
        <v>151180.66</v>
      </c>
      <c r="Q332" s="5"/>
      <c r="R332" s="5"/>
      <c r="S332" s="5"/>
      <c r="T332" s="5"/>
      <c r="U332" s="5"/>
      <c r="V332" s="5"/>
      <c r="W332" s="5"/>
    </row>
    <row r="333" spans="1:23" x14ac:dyDescent="0.2">
      <c r="A333" s="5">
        <v>50</v>
      </c>
      <c r="B333" s="5">
        <v>0</v>
      </c>
      <c r="C333" s="5">
        <v>0</v>
      </c>
      <c r="D333" s="5">
        <v>1</v>
      </c>
      <c r="E333" s="5">
        <v>232</v>
      </c>
      <c r="F333" s="5">
        <f>ROUND(Source!BC317,O333)</f>
        <v>0</v>
      </c>
      <c r="G333" s="5" t="s">
        <v>98</v>
      </c>
      <c r="H333" s="5" t="s">
        <v>99</v>
      </c>
      <c r="I333" s="5"/>
      <c r="J333" s="5"/>
      <c r="K333" s="5">
        <v>232</v>
      </c>
      <c r="L333" s="5">
        <v>15</v>
      </c>
      <c r="M333" s="5">
        <v>3</v>
      </c>
      <c r="N333" s="5" t="s">
        <v>3</v>
      </c>
      <c r="O333" s="5">
        <v>2</v>
      </c>
      <c r="P333" s="5">
        <f>ROUND(Source!EU317,O333)</f>
        <v>0</v>
      </c>
      <c r="Q333" s="5"/>
      <c r="R333" s="5"/>
      <c r="S333" s="5"/>
      <c r="T333" s="5"/>
      <c r="U333" s="5"/>
      <c r="V333" s="5"/>
      <c r="W333" s="5"/>
    </row>
    <row r="334" spans="1:23" x14ac:dyDescent="0.2">
      <c r="A334" s="5">
        <v>50</v>
      </c>
      <c r="B334" s="5">
        <v>0</v>
      </c>
      <c r="C334" s="5">
        <v>0</v>
      </c>
      <c r="D334" s="5">
        <v>1</v>
      </c>
      <c r="E334" s="5">
        <v>214</v>
      </c>
      <c r="F334" s="5">
        <f>ROUND(Source!AS317,O334)</f>
        <v>0</v>
      </c>
      <c r="G334" s="5" t="s">
        <v>100</v>
      </c>
      <c r="H334" s="5" t="s">
        <v>101</v>
      </c>
      <c r="I334" s="5"/>
      <c r="J334" s="5"/>
      <c r="K334" s="5">
        <v>214</v>
      </c>
      <c r="L334" s="5">
        <v>16</v>
      </c>
      <c r="M334" s="5">
        <v>3</v>
      </c>
      <c r="N334" s="5" t="s">
        <v>3</v>
      </c>
      <c r="O334" s="5">
        <v>2</v>
      </c>
      <c r="P334" s="5">
        <f>ROUND(Source!EK317,O334)</f>
        <v>0</v>
      </c>
      <c r="Q334" s="5"/>
      <c r="R334" s="5"/>
      <c r="S334" s="5"/>
      <c r="T334" s="5"/>
      <c r="U334" s="5"/>
      <c r="V334" s="5"/>
      <c r="W334" s="5"/>
    </row>
    <row r="335" spans="1:23" x14ac:dyDescent="0.2">
      <c r="A335" s="5">
        <v>50</v>
      </c>
      <c r="B335" s="5">
        <v>0</v>
      </c>
      <c r="C335" s="5">
        <v>0</v>
      </c>
      <c r="D335" s="5">
        <v>1</v>
      </c>
      <c r="E335" s="5">
        <v>215</v>
      </c>
      <c r="F335" s="5">
        <f>ROUND(Source!AT317,O335)</f>
        <v>0</v>
      </c>
      <c r="G335" s="5" t="s">
        <v>102</v>
      </c>
      <c r="H335" s="5" t="s">
        <v>103</v>
      </c>
      <c r="I335" s="5"/>
      <c r="J335" s="5"/>
      <c r="K335" s="5">
        <v>215</v>
      </c>
      <c r="L335" s="5">
        <v>17</v>
      </c>
      <c r="M335" s="5">
        <v>3</v>
      </c>
      <c r="N335" s="5" t="s">
        <v>3</v>
      </c>
      <c r="O335" s="5">
        <v>2</v>
      </c>
      <c r="P335" s="5">
        <f>ROUND(Source!EL317,O335)</f>
        <v>0</v>
      </c>
      <c r="Q335" s="5"/>
      <c r="R335" s="5"/>
      <c r="S335" s="5"/>
      <c r="T335" s="5"/>
      <c r="U335" s="5"/>
      <c r="V335" s="5"/>
      <c r="W335" s="5"/>
    </row>
    <row r="336" spans="1:23" x14ac:dyDescent="0.2">
      <c r="A336" s="5">
        <v>50</v>
      </c>
      <c r="B336" s="5">
        <v>0</v>
      </c>
      <c r="C336" s="5">
        <v>0</v>
      </c>
      <c r="D336" s="5">
        <v>1</v>
      </c>
      <c r="E336" s="5">
        <v>217</v>
      </c>
      <c r="F336" s="5">
        <f>ROUND(Source!AU317,O336)</f>
        <v>4054090.21</v>
      </c>
      <c r="G336" s="5" t="s">
        <v>104</v>
      </c>
      <c r="H336" s="5" t="s">
        <v>105</v>
      </c>
      <c r="I336" s="5"/>
      <c r="J336" s="5"/>
      <c r="K336" s="5">
        <v>217</v>
      </c>
      <c r="L336" s="5">
        <v>18</v>
      </c>
      <c r="M336" s="5">
        <v>3</v>
      </c>
      <c r="N336" s="5" t="s">
        <v>3</v>
      </c>
      <c r="O336" s="5">
        <v>2</v>
      </c>
      <c r="P336" s="5">
        <f>ROUND(Source!EM317,O336)</f>
        <v>4054090.21</v>
      </c>
      <c r="Q336" s="5"/>
      <c r="R336" s="5"/>
      <c r="S336" s="5"/>
      <c r="T336" s="5"/>
      <c r="U336" s="5"/>
      <c r="V336" s="5"/>
      <c r="W336" s="5"/>
    </row>
    <row r="337" spans="1:255" x14ac:dyDescent="0.2">
      <c r="A337" s="5">
        <v>50</v>
      </c>
      <c r="B337" s="5">
        <v>0</v>
      </c>
      <c r="C337" s="5">
        <v>0</v>
      </c>
      <c r="D337" s="5">
        <v>1</v>
      </c>
      <c r="E337" s="5">
        <v>230</v>
      </c>
      <c r="F337" s="5">
        <f>ROUND(Source!BA317,O337)</f>
        <v>0</v>
      </c>
      <c r="G337" s="5" t="s">
        <v>106</v>
      </c>
      <c r="H337" s="5" t="s">
        <v>107</v>
      </c>
      <c r="I337" s="5"/>
      <c r="J337" s="5"/>
      <c r="K337" s="5">
        <v>230</v>
      </c>
      <c r="L337" s="5">
        <v>19</v>
      </c>
      <c r="M337" s="5">
        <v>3</v>
      </c>
      <c r="N337" s="5" t="s">
        <v>3</v>
      </c>
      <c r="O337" s="5">
        <v>2</v>
      </c>
      <c r="P337" s="5">
        <f>ROUND(Source!ES317,O337)</f>
        <v>0</v>
      </c>
      <c r="Q337" s="5"/>
      <c r="R337" s="5"/>
      <c r="S337" s="5"/>
      <c r="T337" s="5"/>
      <c r="U337" s="5"/>
      <c r="V337" s="5"/>
      <c r="W337" s="5"/>
    </row>
    <row r="338" spans="1:255" x14ac:dyDescent="0.2">
      <c r="A338" s="5">
        <v>50</v>
      </c>
      <c r="B338" s="5">
        <v>0</v>
      </c>
      <c r="C338" s="5">
        <v>0</v>
      </c>
      <c r="D338" s="5">
        <v>1</v>
      </c>
      <c r="E338" s="5">
        <v>206</v>
      </c>
      <c r="F338" s="5">
        <f>ROUND(Source!T317,O338)</f>
        <v>0</v>
      </c>
      <c r="G338" s="5" t="s">
        <v>108</v>
      </c>
      <c r="H338" s="5" t="s">
        <v>109</v>
      </c>
      <c r="I338" s="5"/>
      <c r="J338" s="5"/>
      <c r="K338" s="5">
        <v>206</v>
      </c>
      <c r="L338" s="5">
        <v>20</v>
      </c>
      <c r="M338" s="5">
        <v>3</v>
      </c>
      <c r="N338" s="5" t="s">
        <v>3</v>
      </c>
      <c r="O338" s="5">
        <v>2</v>
      </c>
      <c r="P338" s="5">
        <f>ROUND(Source!DL317,O338)</f>
        <v>0</v>
      </c>
      <c r="Q338" s="5"/>
      <c r="R338" s="5"/>
      <c r="S338" s="5"/>
      <c r="T338" s="5"/>
      <c r="U338" s="5"/>
      <c r="V338" s="5"/>
      <c r="W338" s="5"/>
    </row>
    <row r="339" spans="1:255" x14ac:dyDescent="0.2">
      <c r="A339" s="5">
        <v>50</v>
      </c>
      <c r="B339" s="5">
        <v>0</v>
      </c>
      <c r="C339" s="5">
        <v>0</v>
      </c>
      <c r="D339" s="5">
        <v>1</v>
      </c>
      <c r="E339" s="5">
        <v>207</v>
      </c>
      <c r="F339" s="5">
        <f>Source!U317</f>
        <v>753.13284799999997</v>
      </c>
      <c r="G339" s="5" t="s">
        <v>110</v>
      </c>
      <c r="H339" s="5" t="s">
        <v>111</v>
      </c>
      <c r="I339" s="5"/>
      <c r="J339" s="5"/>
      <c r="K339" s="5">
        <v>207</v>
      </c>
      <c r="L339" s="5">
        <v>21</v>
      </c>
      <c r="M339" s="5">
        <v>3</v>
      </c>
      <c r="N339" s="5" t="s">
        <v>3</v>
      </c>
      <c r="O339" s="5">
        <v>-1</v>
      </c>
      <c r="P339" s="5">
        <f>Source!DM317</f>
        <v>753.13284799999997</v>
      </c>
      <c r="Q339" s="5"/>
      <c r="R339" s="5"/>
      <c r="S339" s="5"/>
      <c r="T339" s="5"/>
      <c r="U339" s="5"/>
      <c r="V339" s="5"/>
      <c r="W339" s="5"/>
    </row>
    <row r="340" spans="1:255" x14ac:dyDescent="0.2">
      <c r="A340" s="5">
        <v>50</v>
      </c>
      <c r="B340" s="5">
        <v>0</v>
      </c>
      <c r="C340" s="5">
        <v>0</v>
      </c>
      <c r="D340" s="5">
        <v>1</v>
      </c>
      <c r="E340" s="5">
        <v>208</v>
      </c>
      <c r="F340" s="5">
        <f>Source!V317</f>
        <v>0</v>
      </c>
      <c r="G340" s="5" t="s">
        <v>112</v>
      </c>
      <c r="H340" s="5" t="s">
        <v>113</v>
      </c>
      <c r="I340" s="5"/>
      <c r="J340" s="5"/>
      <c r="K340" s="5">
        <v>208</v>
      </c>
      <c r="L340" s="5">
        <v>22</v>
      </c>
      <c r="M340" s="5">
        <v>3</v>
      </c>
      <c r="N340" s="5" t="s">
        <v>3</v>
      </c>
      <c r="O340" s="5">
        <v>-1</v>
      </c>
      <c r="P340" s="5">
        <f>Source!DN317</f>
        <v>0</v>
      </c>
      <c r="Q340" s="5"/>
      <c r="R340" s="5"/>
      <c r="S340" s="5"/>
      <c r="T340" s="5"/>
      <c r="U340" s="5"/>
      <c r="V340" s="5"/>
      <c r="W340" s="5"/>
    </row>
    <row r="341" spans="1:255" x14ac:dyDescent="0.2">
      <c r="A341" s="5">
        <v>50</v>
      </c>
      <c r="B341" s="5">
        <v>0</v>
      </c>
      <c r="C341" s="5">
        <v>0</v>
      </c>
      <c r="D341" s="5">
        <v>1</v>
      </c>
      <c r="E341" s="5">
        <v>209</v>
      </c>
      <c r="F341" s="5">
        <f>ROUND(Source!W317,O341)</f>
        <v>0</v>
      </c>
      <c r="G341" s="5" t="s">
        <v>114</v>
      </c>
      <c r="H341" s="5" t="s">
        <v>115</v>
      </c>
      <c r="I341" s="5"/>
      <c r="J341" s="5"/>
      <c r="K341" s="5">
        <v>209</v>
      </c>
      <c r="L341" s="5">
        <v>23</v>
      </c>
      <c r="M341" s="5">
        <v>3</v>
      </c>
      <c r="N341" s="5" t="s">
        <v>3</v>
      </c>
      <c r="O341" s="5">
        <v>2</v>
      </c>
      <c r="P341" s="5">
        <f>ROUND(Source!DO317,O341)</f>
        <v>0</v>
      </c>
      <c r="Q341" s="5"/>
      <c r="R341" s="5"/>
      <c r="S341" s="5"/>
      <c r="T341" s="5"/>
      <c r="U341" s="5"/>
      <c r="V341" s="5"/>
      <c r="W341" s="5"/>
    </row>
    <row r="342" spans="1:255" x14ac:dyDescent="0.2">
      <c r="A342" s="5">
        <v>50</v>
      </c>
      <c r="B342" s="5">
        <v>0</v>
      </c>
      <c r="C342" s="5">
        <v>0</v>
      </c>
      <c r="D342" s="5">
        <v>1</v>
      </c>
      <c r="E342" s="5">
        <v>233</v>
      </c>
      <c r="F342" s="5">
        <f>ROUND(Source!BD317,O342)</f>
        <v>0</v>
      </c>
      <c r="G342" s="5" t="s">
        <v>116</v>
      </c>
      <c r="H342" s="5" t="s">
        <v>117</v>
      </c>
      <c r="I342" s="5"/>
      <c r="J342" s="5"/>
      <c r="K342" s="5">
        <v>233</v>
      </c>
      <c r="L342" s="5">
        <v>24</v>
      </c>
      <c r="M342" s="5">
        <v>3</v>
      </c>
      <c r="N342" s="5" t="s">
        <v>3</v>
      </c>
      <c r="O342" s="5">
        <v>2</v>
      </c>
      <c r="P342" s="5">
        <f>ROUND(Source!EV317,O342)</f>
        <v>0</v>
      </c>
      <c r="Q342" s="5"/>
      <c r="R342" s="5"/>
      <c r="S342" s="5"/>
      <c r="T342" s="5"/>
      <c r="U342" s="5"/>
      <c r="V342" s="5"/>
      <c r="W342" s="5"/>
    </row>
    <row r="343" spans="1:255" x14ac:dyDescent="0.2">
      <c r="A343" s="5">
        <v>50</v>
      </c>
      <c r="B343" s="5">
        <v>0</v>
      </c>
      <c r="C343" s="5">
        <v>0</v>
      </c>
      <c r="D343" s="5">
        <v>1</v>
      </c>
      <c r="E343" s="5">
        <v>210</v>
      </c>
      <c r="F343" s="5">
        <f>ROUND(Source!X317,O343)</f>
        <v>105826.46</v>
      </c>
      <c r="G343" s="5" t="s">
        <v>118</v>
      </c>
      <c r="H343" s="5" t="s">
        <v>119</v>
      </c>
      <c r="I343" s="5"/>
      <c r="J343" s="5"/>
      <c r="K343" s="5">
        <v>210</v>
      </c>
      <c r="L343" s="5">
        <v>25</v>
      </c>
      <c r="M343" s="5">
        <v>3</v>
      </c>
      <c r="N343" s="5" t="s">
        <v>3</v>
      </c>
      <c r="O343" s="5">
        <v>2</v>
      </c>
      <c r="P343" s="5">
        <f>ROUND(Source!DP317,O343)</f>
        <v>105826.46</v>
      </c>
      <c r="Q343" s="5"/>
      <c r="R343" s="5"/>
      <c r="S343" s="5"/>
      <c r="T343" s="5"/>
      <c r="U343" s="5"/>
      <c r="V343" s="5"/>
      <c r="W343" s="5"/>
    </row>
    <row r="344" spans="1:255" x14ac:dyDescent="0.2">
      <c r="A344" s="5">
        <v>50</v>
      </c>
      <c r="B344" s="5">
        <v>0</v>
      </c>
      <c r="C344" s="5">
        <v>0</v>
      </c>
      <c r="D344" s="5">
        <v>1</v>
      </c>
      <c r="E344" s="5">
        <v>211</v>
      </c>
      <c r="F344" s="5">
        <f>ROUND(Source!Y317,O344)</f>
        <v>15118.07</v>
      </c>
      <c r="G344" s="5" t="s">
        <v>120</v>
      </c>
      <c r="H344" s="5" t="s">
        <v>121</v>
      </c>
      <c r="I344" s="5"/>
      <c r="J344" s="5"/>
      <c r="K344" s="5">
        <v>211</v>
      </c>
      <c r="L344" s="5">
        <v>26</v>
      </c>
      <c r="M344" s="5">
        <v>3</v>
      </c>
      <c r="N344" s="5" t="s">
        <v>3</v>
      </c>
      <c r="O344" s="5">
        <v>2</v>
      </c>
      <c r="P344" s="5">
        <f>ROUND(Source!DQ317,O344)</f>
        <v>15118.07</v>
      </c>
      <c r="Q344" s="5"/>
      <c r="R344" s="5"/>
      <c r="S344" s="5"/>
      <c r="T344" s="5"/>
      <c r="U344" s="5"/>
      <c r="V344" s="5"/>
      <c r="W344" s="5"/>
    </row>
    <row r="345" spans="1:255" x14ac:dyDescent="0.2">
      <c r="A345" s="5">
        <v>50</v>
      </c>
      <c r="B345" s="5">
        <v>0</v>
      </c>
      <c r="C345" s="5">
        <v>0</v>
      </c>
      <c r="D345" s="5">
        <v>1</v>
      </c>
      <c r="E345" s="5">
        <v>224</v>
      </c>
      <c r="F345" s="5">
        <f>ROUND(Source!AR317,O345)</f>
        <v>4054090.21</v>
      </c>
      <c r="G345" s="5" t="s">
        <v>122</v>
      </c>
      <c r="H345" s="5" t="s">
        <v>123</v>
      </c>
      <c r="I345" s="5"/>
      <c r="J345" s="5"/>
      <c r="K345" s="5">
        <v>224</v>
      </c>
      <c r="L345" s="5">
        <v>27</v>
      </c>
      <c r="M345" s="5">
        <v>3</v>
      </c>
      <c r="N345" s="5" t="s">
        <v>3</v>
      </c>
      <c r="O345" s="5">
        <v>2</v>
      </c>
      <c r="P345" s="5">
        <f>ROUND(Source!EJ317,O345)</f>
        <v>4054090.21</v>
      </c>
      <c r="Q345" s="5"/>
      <c r="R345" s="5"/>
      <c r="S345" s="5"/>
      <c r="T345" s="5"/>
      <c r="U345" s="5"/>
      <c r="V345" s="5"/>
      <c r="W345" s="5"/>
    </row>
    <row r="347" spans="1:255" x14ac:dyDescent="0.2">
      <c r="A347" s="1">
        <v>4</v>
      </c>
      <c r="B347" s="1">
        <v>1</v>
      </c>
      <c r="C347" s="1"/>
      <c r="D347" s="1">
        <f>ROW(A358)</f>
        <v>358</v>
      </c>
      <c r="E347" s="1"/>
      <c r="F347" s="1" t="s">
        <v>13</v>
      </c>
      <c r="G347" s="1" t="s">
        <v>184</v>
      </c>
      <c r="H347" s="1" t="s">
        <v>3</v>
      </c>
      <c r="I347" s="1">
        <v>0</v>
      </c>
      <c r="J347" s="1"/>
      <c r="K347" s="1">
        <v>0</v>
      </c>
      <c r="L347" s="1"/>
      <c r="M347" s="1"/>
      <c r="N347" s="1"/>
      <c r="O347" s="1"/>
      <c r="P347" s="1"/>
      <c r="Q347" s="1"/>
      <c r="R347" s="1"/>
      <c r="S347" s="1"/>
      <c r="T347" s="1"/>
      <c r="U347" s="1" t="s">
        <v>3</v>
      </c>
      <c r="V347" s="1">
        <v>0</v>
      </c>
      <c r="W347" s="1"/>
      <c r="X347" s="1"/>
      <c r="Y347" s="1"/>
      <c r="Z347" s="1"/>
      <c r="AA347" s="1"/>
      <c r="AB347" s="1" t="s">
        <v>3</v>
      </c>
      <c r="AC347" s="1" t="s">
        <v>3</v>
      </c>
      <c r="AD347" s="1" t="s">
        <v>3</v>
      </c>
      <c r="AE347" s="1" t="s">
        <v>3</v>
      </c>
      <c r="AF347" s="1" t="s">
        <v>3</v>
      </c>
      <c r="AG347" s="1" t="s">
        <v>3</v>
      </c>
      <c r="AH347" s="1"/>
      <c r="AI347" s="1"/>
      <c r="AJ347" s="1"/>
      <c r="AK347" s="1"/>
      <c r="AL347" s="1"/>
      <c r="AM347" s="1"/>
      <c r="AN347" s="1"/>
      <c r="AO347" s="1"/>
      <c r="AP347" s="1" t="s">
        <v>3</v>
      </c>
      <c r="AQ347" s="1" t="s">
        <v>3</v>
      </c>
      <c r="AR347" s="1" t="s">
        <v>3</v>
      </c>
      <c r="AS347" s="1"/>
      <c r="AT347" s="1"/>
      <c r="AU347" s="1"/>
      <c r="AV347" s="1"/>
      <c r="AW347" s="1"/>
      <c r="AX347" s="1"/>
      <c r="AY347" s="1"/>
      <c r="AZ347" s="1" t="s">
        <v>3</v>
      </c>
      <c r="BA347" s="1"/>
      <c r="BB347" s="1" t="s">
        <v>3</v>
      </c>
      <c r="BC347" s="1" t="s">
        <v>3</v>
      </c>
      <c r="BD347" s="1" t="s">
        <v>3</v>
      </c>
      <c r="BE347" s="1" t="s">
        <v>3</v>
      </c>
      <c r="BF347" s="1" t="s">
        <v>3</v>
      </c>
      <c r="BG347" s="1" t="s">
        <v>3</v>
      </c>
      <c r="BH347" s="1" t="s">
        <v>3</v>
      </c>
      <c r="BI347" s="1" t="s">
        <v>3</v>
      </c>
      <c r="BJ347" s="1" t="s">
        <v>3</v>
      </c>
      <c r="BK347" s="1" t="s">
        <v>3</v>
      </c>
      <c r="BL347" s="1" t="s">
        <v>3</v>
      </c>
      <c r="BM347" s="1" t="s">
        <v>3</v>
      </c>
      <c r="BN347" s="1" t="s">
        <v>3</v>
      </c>
      <c r="BO347" s="1" t="s">
        <v>3</v>
      </c>
      <c r="BP347" s="1" t="s">
        <v>3</v>
      </c>
      <c r="BQ347" s="1"/>
      <c r="BR347" s="1"/>
      <c r="BS347" s="1"/>
      <c r="BT347" s="1"/>
      <c r="BU347" s="1"/>
      <c r="BV347" s="1"/>
      <c r="BW347" s="1"/>
      <c r="BX347" s="1">
        <v>0</v>
      </c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>
        <v>0</v>
      </c>
    </row>
    <row r="349" spans="1:255" x14ac:dyDescent="0.2">
      <c r="A349" s="3">
        <v>52</v>
      </c>
      <c r="B349" s="3">
        <f t="shared" ref="B349:G349" si="245">B358</f>
        <v>1</v>
      </c>
      <c r="C349" s="3">
        <f t="shared" si="245"/>
        <v>4</v>
      </c>
      <c r="D349" s="3">
        <f t="shared" si="245"/>
        <v>347</v>
      </c>
      <c r="E349" s="3">
        <f t="shared" si="245"/>
        <v>0</v>
      </c>
      <c r="F349" s="3" t="str">
        <f t="shared" si="245"/>
        <v>Новый раздел</v>
      </c>
      <c r="G349" s="3" t="str">
        <f t="shared" si="245"/>
        <v>Установка газонного ограждения</v>
      </c>
      <c r="H349" s="3"/>
      <c r="I349" s="3"/>
      <c r="J349" s="3"/>
      <c r="K349" s="3"/>
      <c r="L349" s="3"/>
      <c r="M349" s="3"/>
      <c r="N349" s="3"/>
      <c r="O349" s="3">
        <f t="shared" ref="O349:AT349" si="246">O358</f>
        <v>117076.33</v>
      </c>
      <c r="P349" s="3">
        <f t="shared" si="246"/>
        <v>97167.29</v>
      </c>
      <c r="Q349" s="3">
        <f t="shared" si="246"/>
        <v>544.79999999999995</v>
      </c>
      <c r="R349" s="3">
        <f t="shared" si="246"/>
        <v>10.4</v>
      </c>
      <c r="S349" s="3">
        <f t="shared" si="246"/>
        <v>19364.240000000002</v>
      </c>
      <c r="T349" s="3">
        <f t="shared" si="246"/>
        <v>0</v>
      </c>
      <c r="U349" s="3">
        <f t="shared" si="246"/>
        <v>102.462</v>
      </c>
      <c r="V349" s="3">
        <f t="shared" si="246"/>
        <v>0</v>
      </c>
      <c r="W349" s="3">
        <f t="shared" si="246"/>
        <v>0</v>
      </c>
      <c r="X349" s="3">
        <f t="shared" si="246"/>
        <v>13554.97</v>
      </c>
      <c r="Y349" s="3">
        <f t="shared" si="246"/>
        <v>1936.42</v>
      </c>
      <c r="Z349" s="3">
        <f t="shared" si="246"/>
        <v>0</v>
      </c>
      <c r="AA349" s="3">
        <f t="shared" si="246"/>
        <v>0</v>
      </c>
      <c r="AB349" s="3">
        <f t="shared" si="246"/>
        <v>117076.33</v>
      </c>
      <c r="AC349" s="3">
        <f t="shared" si="246"/>
        <v>97167.29</v>
      </c>
      <c r="AD349" s="3">
        <f t="shared" si="246"/>
        <v>544.79999999999995</v>
      </c>
      <c r="AE349" s="3">
        <f t="shared" si="246"/>
        <v>10.4</v>
      </c>
      <c r="AF349" s="3">
        <f t="shared" si="246"/>
        <v>19364.240000000002</v>
      </c>
      <c r="AG349" s="3">
        <f t="shared" si="246"/>
        <v>0</v>
      </c>
      <c r="AH349" s="3">
        <f t="shared" si="246"/>
        <v>102.462</v>
      </c>
      <c r="AI349" s="3">
        <f t="shared" si="246"/>
        <v>0</v>
      </c>
      <c r="AJ349" s="3">
        <f t="shared" si="246"/>
        <v>0</v>
      </c>
      <c r="AK349" s="3">
        <f t="shared" si="246"/>
        <v>13554.97</v>
      </c>
      <c r="AL349" s="3">
        <f t="shared" si="246"/>
        <v>1936.42</v>
      </c>
      <c r="AM349" s="3">
        <f t="shared" si="246"/>
        <v>0</v>
      </c>
      <c r="AN349" s="3">
        <f t="shared" si="246"/>
        <v>0</v>
      </c>
      <c r="AO349" s="3">
        <f t="shared" si="246"/>
        <v>0</v>
      </c>
      <c r="AP349" s="3">
        <f t="shared" si="246"/>
        <v>0</v>
      </c>
      <c r="AQ349" s="3">
        <f t="shared" si="246"/>
        <v>0</v>
      </c>
      <c r="AR349" s="3">
        <f t="shared" si="246"/>
        <v>132578.95000000001</v>
      </c>
      <c r="AS349" s="3">
        <f t="shared" si="246"/>
        <v>0</v>
      </c>
      <c r="AT349" s="3">
        <f t="shared" si="246"/>
        <v>0</v>
      </c>
      <c r="AU349" s="3">
        <f t="shared" ref="AU349:BZ349" si="247">AU358</f>
        <v>132578.95000000001</v>
      </c>
      <c r="AV349" s="3">
        <f t="shared" si="247"/>
        <v>97167.29</v>
      </c>
      <c r="AW349" s="3">
        <f t="shared" si="247"/>
        <v>97167.29</v>
      </c>
      <c r="AX349" s="3">
        <f t="shared" si="247"/>
        <v>0</v>
      </c>
      <c r="AY349" s="3">
        <f t="shared" si="247"/>
        <v>97167.29</v>
      </c>
      <c r="AZ349" s="3">
        <f t="shared" si="247"/>
        <v>0</v>
      </c>
      <c r="BA349" s="3">
        <f t="shared" si="247"/>
        <v>0</v>
      </c>
      <c r="BB349" s="3">
        <f t="shared" si="247"/>
        <v>0</v>
      </c>
      <c r="BC349" s="3">
        <f t="shared" si="247"/>
        <v>0</v>
      </c>
      <c r="BD349" s="3">
        <f t="shared" si="247"/>
        <v>0</v>
      </c>
      <c r="BE349" s="3">
        <f t="shared" si="247"/>
        <v>0</v>
      </c>
      <c r="BF349" s="3">
        <f t="shared" si="247"/>
        <v>0</v>
      </c>
      <c r="BG349" s="3">
        <f t="shared" si="247"/>
        <v>0</v>
      </c>
      <c r="BH349" s="3">
        <f t="shared" si="247"/>
        <v>0</v>
      </c>
      <c r="BI349" s="3">
        <f t="shared" si="247"/>
        <v>0</v>
      </c>
      <c r="BJ349" s="3">
        <f t="shared" si="247"/>
        <v>0</v>
      </c>
      <c r="BK349" s="3">
        <f t="shared" si="247"/>
        <v>0</v>
      </c>
      <c r="BL349" s="3">
        <f t="shared" si="247"/>
        <v>0</v>
      </c>
      <c r="BM349" s="3">
        <f t="shared" si="247"/>
        <v>0</v>
      </c>
      <c r="BN349" s="3">
        <f t="shared" si="247"/>
        <v>0</v>
      </c>
      <c r="BO349" s="3">
        <f t="shared" si="247"/>
        <v>0</v>
      </c>
      <c r="BP349" s="3">
        <f t="shared" si="247"/>
        <v>0</v>
      </c>
      <c r="BQ349" s="3">
        <f t="shared" si="247"/>
        <v>0</v>
      </c>
      <c r="BR349" s="3">
        <f t="shared" si="247"/>
        <v>0</v>
      </c>
      <c r="BS349" s="3">
        <f t="shared" si="247"/>
        <v>0</v>
      </c>
      <c r="BT349" s="3">
        <f t="shared" si="247"/>
        <v>0</v>
      </c>
      <c r="BU349" s="3">
        <f t="shared" si="247"/>
        <v>0</v>
      </c>
      <c r="BV349" s="3">
        <f t="shared" si="247"/>
        <v>0</v>
      </c>
      <c r="BW349" s="3">
        <f t="shared" si="247"/>
        <v>0</v>
      </c>
      <c r="BX349" s="3">
        <f t="shared" si="247"/>
        <v>0</v>
      </c>
      <c r="BY349" s="3">
        <f t="shared" si="247"/>
        <v>0</v>
      </c>
      <c r="BZ349" s="3">
        <f t="shared" si="247"/>
        <v>0</v>
      </c>
      <c r="CA349" s="3">
        <f t="shared" ref="CA349:DF349" si="248">CA358</f>
        <v>132578.95000000001</v>
      </c>
      <c r="CB349" s="3">
        <f t="shared" si="248"/>
        <v>0</v>
      </c>
      <c r="CC349" s="3">
        <f t="shared" si="248"/>
        <v>0</v>
      </c>
      <c r="CD349" s="3">
        <f t="shared" si="248"/>
        <v>132578.95000000001</v>
      </c>
      <c r="CE349" s="3">
        <f t="shared" si="248"/>
        <v>97167.29</v>
      </c>
      <c r="CF349" s="3">
        <f t="shared" si="248"/>
        <v>97167.29</v>
      </c>
      <c r="CG349" s="3">
        <f t="shared" si="248"/>
        <v>0</v>
      </c>
      <c r="CH349" s="3">
        <f t="shared" si="248"/>
        <v>97167.29</v>
      </c>
      <c r="CI349" s="3">
        <f t="shared" si="248"/>
        <v>0</v>
      </c>
      <c r="CJ349" s="3">
        <f t="shared" si="248"/>
        <v>0</v>
      </c>
      <c r="CK349" s="3">
        <f t="shared" si="248"/>
        <v>0</v>
      </c>
      <c r="CL349" s="3">
        <f t="shared" si="248"/>
        <v>0</v>
      </c>
      <c r="CM349" s="3">
        <f t="shared" si="248"/>
        <v>0</v>
      </c>
      <c r="CN349" s="3">
        <f t="shared" si="248"/>
        <v>0</v>
      </c>
      <c r="CO349" s="3">
        <f t="shared" si="248"/>
        <v>0</v>
      </c>
      <c r="CP349" s="3">
        <f t="shared" si="248"/>
        <v>0</v>
      </c>
      <c r="CQ349" s="3">
        <f t="shared" si="248"/>
        <v>0</v>
      </c>
      <c r="CR349" s="3">
        <f t="shared" si="248"/>
        <v>0</v>
      </c>
      <c r="CS349" s="3">
        <f t="shared" si="248"/>
        <v>0</v>
      </c>
      <c r="CT349" s="3">
        <f t="shared" si="248"/>
        <v>0</v>
      </c>
      <c r="CU349" s="3">
        <f t="shared" si="248"/>
        <v>0</v>
      </c>
      <c r="CV349" s="3">
        <f t="shared" si="248"/>
        <v>0</v>
      </c>
      <c r="CW349" s="3">
        <f t="shared" si="248"/>
        <v>0</v>
      </c>
      <c r="CX349" s="3">
        <f t="shared" si="248"/>
        <v>0</v>
      </c>
      <c r="CY349" s="3">
        <f t="shared" si="248"/>
        <v>0</v>
      </c>
      <c r="CZ349" s="3">
        <f t="shared" si="248"/>
        <v>0</v>
      </c>
      <c r="DA349" s="3">
        <f t="shared" si="248"/>
        <v>0</v>
      </c>
      <c r="DB349" s="3">
        <f t="shared" si="248"/>
        <v>0</v>
      </c>
      <c r="DC349" s="3">
        <f t="shared" si="248"/>
        <v>0</v>
      </c>
      <c r="DD349" s="3">
        <f t="shared" si="248"/>
        <v>0</v>
      </c>
      <c r="DE349" s="3">
        <f t="shared" si="248"/>
        <v>0</v>
      </c>
      <c r="DF349" s="3">
        <f t="shared" si="248"/>
        <v>0</v>
      </c>
      <c r="DG349" s="4">
        <f t="shared" ref="DG349:EL349" si="249">DG358</f>
        <v>117076.33</v>
      </c>
      <c r="DH349" s="4">
        <f t="shared" si="249"/>
        <v>97167.29</v>
      </c>
      <c r="DI349" s="4">
        <f t="shared" si="249"/>
        <v>544.79999999999995</v>
      </c>
      <c r="DJ349" s="4">
        <f t="shared" si="249"/>
        <v>10.4</v>
      </c>
      <c r="DK349" s="4">
        <f t="shared" si="249"/>
        <v>19364.240000000002</v>
      </c>
      <c r="DL349" s="4">
        <f t="shared" si="249"/>
        <v>0</v>
      </c>
      <c r="DM349" s="4">
        <f t="shared" si="249"/>
        <v>102.462</v>
      </c>
      <c r="DN349" s="4">
        <f t="shared" si="249"/>
        <v>0</v>
      </c>
      <c r="DO349" s="4">
        <f t="shared" si="249"/>
        <v>0</v>
      </c>
      <c r="DP349" s="4">
        <f t="shared" si="249"/>
        <v>13554.97</v>
      </c>
      <c r="DQ349" s="4">
        <f t="shared" si="249"/>
        <v>1936.42</v>
      </c>
      <c r="DR349" s="4">
        <f t="shared" si="249"/>
        <v>0</v>
      </c>
      <c r="DS349" s="4">
        <f t="shared" si="249"/>
        <v>0</v>
      </c>
      <c r="DT349" s="4">
        <f t="shared" si="249"/>
        <v>117076.33</v>
      </c>
      <c r="DU349" s="4">
        <f t="shared" si="249"/>
        <v>97167.29</v>
      </c>
      <c r="DV349" s="4">
        <f t="shared" si="249"/>
        <v>544.79999999999995</v>
      </c>
      <c r="DW349" s="4">
        <f t="shared" si="249"/>
        <v>10.4</v>
      </c>
      <c r="DX349" s="4">
        <f t="shared" si="249"/>
        <v>19364.240000000002</v>
      </c>
      <c r="DY349" s="4">
        <f t="shared" si="249"/>
        <v>0</v>
      </c>
      <c r="DZ349" s="4">
        <f t="shared" si="249"/>
        <v>102.462</v>
      </c>
      <c r="EA349" s="4">
        <f t="shared" si="249"/>
        <v>0</v>
      </c>
      <c r="EB349" s="4">
        <f t="shared" si="249"/>
        <v>0</v>
      </c>
      <c r="EC349" s="4">
        <f t="shared" si="249"/>
        <v>13554.97</v>
      </c>
      <c r="ED349" s="4">
        <f t="shared" si="249"/>
        <v>1936.42</v>
      </c>
      <c r="EE349" s="4">
        <f t="shared" si="249"/>
        <v>0</v>
      </c>
      <c r="EF349" s="4">
        <f t="shared" si="249"/>
        <v>0</v>
      </c>
      <c r="EG349" s="4">
        <f t="shared" si="249"/>
        <v>0</v>
      </c>
      <c r="EH349" s="4">
        <f t="shared" si="249"/>
        <v>0</v>
      </c>
      <c r="EI349" s="4">
        <f t="shared" si="249"/>
        <v>0</v>
      </c>
      <c r="EJ349" s="4">
        <f t="shared" si="249"/>
        <v>132578.95000000001</v>
      </c>
      <c r="EK349" s="4">
        <f t="shared" si="249"/>
        <v>0</v>
      </c>
      <c r="EL349" s="4">
        <f t="shared" si="249"/>
        <v>0</v>
      </c>
      <c r="EM349" s="4">
        <f t="shared" ref="EM349:FR349" si="250">EM358</f>
        <v>132578.95000000001</v>
      </c>
      <c r="EN349" s="4">
        <f t="shared" si="250"/>
        <v>97167.29</v>
      </c>
      <c r="EO349" s="4">
        <f t="shared" si="250"/>
        <v>97167.29</v>
      </c>
      <c r="EP349" s="4">
        <f t="shared" si="250"/>
        <v>0</v>
      </c>
      <c r="EQ349" s="4">
        <f t="shared" si="250"/>
        <v>97167.29</v>
      </c>
      <c r="ER349" s="4">
        <f t="shared" si="250"/>
        <v>0</v>
      </c>
      <c r="ES349" s="4">
        <f t="shared" si="250"/>
        <v>0</v>
      </c>
      <c r="ET349" s="4">
        <f t="shared" si="250"/>
        <v>0</v>
      </c>
      <c r="EU349" s="4">
        <f t="shared" si="250"/>
        <v>0</v>
      </c>
      <c r="EV349" s="4">
        <f t="shared" si="250"/>
        <v>0</v>
      </c>
      <c r="EW349" s="4">
        <f t="shared" si="250"/>
        <v>0</v>
      </c>
      <c r="EX349" s="4">
        <f t="shared" si="250"/>
        <v>0</v>
      </c>
      <c r="EY349" s="4">
        <f t="shared" si="250"/>
        <v>0</v>
      </c>
      <c r="EZ349" s="4">
        <f t="shared" si="250"/>
        <v>0</v>
      </c>
      <c r="FA349" s="4">
        <f t="shared" si="250"/>
        <v>0</v>
      </c>
      <c r="FB349" s="4">
        <f t="shared" si="250"/>
        <v>0</v>
      </c>
      <c r="FC349" s="4">
        <f t="shared" si="250"/>
        <v>0</v>
      </c>
      <c r="FD349" s="4">
        <f t="shared" si="250"/>
        <v>0</v>
      </c>
      <c r="FE349" s="4">
        <f t="shared" si="250"/>
        <v>0</v>
      </c>
      <c r="FF349" s="4">
        <f t="shared" si="250"/>
        <v>0</v>
      </c>
      <c r="FG349" s="4">
        <f t="shared" si="250"/>
        <v>0</v>
      </c>
      <c r="FH349" s="4">
        <f t="shared" si="250"/>
        <v>0</v>
      </c>
      <c r="FI349" s="4">
        <f t="shared" si="250"/>
        <v>0</v>
      </c>
      <c r="FJ349" s="4">
        <f t="shared" si="250"/>
        <v>0</v>
      </c>
      <c r="FK349" s="4">
        <f t="shared" si="250"/>
        <v>0</v>
      </c>
      <c r="FL349" s="4">
        <f t="shared" si="250"/>
        <v>0</v>
      </c>
      <c r="FM349" s="4">
        <f t="shared" si="250"/>
        <v>0</v>
      </c>
      <c r="FN349" s="4">
        <f t="shared" si="250"/>
        <v>0</v>
      </c>
      <c r="FO349" s="4">
        <f t="shared" si="250"/>
        <v>0</v>
      </c>
      <c r="FP349" s="4">
        <f t="shared" si="250"/>
        <v>0</v>
      </c>
      <c r="FQ349" s="4">
        <f t="shared" si="250"/>
        <v>0</v>
      </c>
      <c r="FR349" s="4">
        <f t="shared" si="250"/>
        <v>0</v>
      </c>
      <c r="FS349" s="4">
        <f t="shared" ref="FS349:GX349" si="251">FS358</f>
        <v>132578.95000000001</v>
      </c>
      <c r="FT349" s="4">
        <f t="shared" si="251"/>
        <v>0</v>
      </c>
      <c r="FU349" s="4">
        <f t="shared" si="251"/>
        <v>0</v>
      </c>
      <c r="FV349" s="4">
        <f t="shared" si="251"/>
        <v>132578.95000000001</v>
      </c>
      <c r="FW349" s="4">
        <f t="shared" si="251"/>
        <v>97167.29</v>
      </c>
      <c r="FX349" s="4">
        <f t="shared" si="251"/>
        <v>97167.29</v>
      </c>
      <c r="FY349" s="4">
        <f t="shared" si="251"/>
        <v>0</v>
      </c>
      <c r="FZ349" s="4">
        <f t="shared" si="251"/>
        <v>97167.29</v>
      </c>
      <c r="GA349" s="4">
        <f t="shared" si="251"/>
        <v>0</v>
      </c>
      <c r="GB349" s="4">
        <f t="shared" si="251"/>
        <v>0</v>
      </c>
      <c r="GC349" s="4">
        <f t="shared" si="251"/>
        <v>0</v>
      </c>
      <c r="GD349" s="4">
        <f t="shared" si="251"/>
        <v>0</v>
      </c>
      <c r="GE349" s="4">
        <f t="shared" si="251"/>
        <v>0</v>
      </c>
      <c r="GF349" s="4">
        <f t="shared" si="251"/>
        <v>0</v>
      </c>
      <c r="GG349" s="4">
        <f t="shared" si="251"/>
        <v>0</v>
      </c>
      <c r="GH349" s="4">
        <f t="shared" si="251"/>
        <v>0</v>
      </c>
      <c r="GI349" s="4">
        <f t="shared" si="251"/>
        <v>0</v>
      </c>
      <c r="GJ349" s="4">
        <f t="shared" si="251"/>
        <v>0</v>
      </c>
      <c r="GK349" s="4">
        <f t="shared" si="251"/>
        <v>0</v>
      </c>
      <c r="GL349" s="4">
        <f t="shared" si="251"/>
        <v>0</v>
      </c>
      <c r="GM349" s="4">
        <f t="shared" si="251"/>
        <v>0</v>
      </c>
      <c r="GN349" s="4">
        <f t="shared" si="251"/>
        <v>0</v>
      </c>
      <c r="GO349" s="4">
        <f t="shared" si="251"/>
        <v>0</v>
      </c>
      <c r="GP349" s="4">
        <f t="shared" si="251"/>
        <v>0</v>
      </c>
      <c r="GQ349" s="4">
        <f t="shared" si="251"/>
        <v>0</v>
      </c>
      <c r="GR349" s="4">
        <f t="shared" si="251"/>
        <v>0</v>
      </c>
      <c r="GS349" s="4">
        <f t="shared" si="251"/>
        <v>0</v>
      </c>
      <c r="GT349" s="4">
        <f t="shared" si="251"/>
        <v>0</v>
      </c>
      <c r="GU349" s="4">
        <f t="shared" si="251"/>
        <v>0</v>
      </c>
      <c r="GV349" s="4">
        <f t="shared" si="251"/>
        <v>0</v>
      </c>
      <c r="GW349" s="4">
        <f t="shared" si="251"/>
        <v>0</v>
      </c>
      <c r="GX349" s="4">
        <f t="shared" si="251"/>
        <v>0</v>
      </c>
    </row>
    <row r="351" spans="1:255" x14ac:dyDescent="0.2">
      <c r="A351" s="2">
        <v>17</v>
      </c>
      <c r="B351" s="2">
        <v>1</v>
      </c>
      <c r="C351" s="2">
        <f>ROW(SmtRes!A201)</f>
        <v>201</v>
      </c>
      <c r="D351" s="2">
        <f>ROW(EtalonRes!A193)</f>
        <v>193</v>
      </c>
      <c r="E351" s="2" t="s">
        <v>185</v>
      </c>
      <c r="F351" s="2" t="s">
        <v>186</v>
      </c>
      <c r="G351" s="2" t="s">
        <v>187</v>
      </c>
      <c r="H351" s="2" t="s">
        <v>188</v>
      </c>
      <c r="I351" s="2">
        <f>ROUND(81/10,9)</f>
        <v>8.1</v>
      </c>
      <c r="J351" s="2">
        <v>0</v>
      </c>
      <c r="K351" s="2"/>
      <c r="L351" s="2"/>
      <c r="M351" s="2"/>
      <c r="N351" s="2"/>
      <c r="O351" s="2">
        <f t="shared" ref="O351:O356" si="252">ROUND(CP351,2)</f>
        <v>30635.98</v>
      </c>
      <c r="P351" s="2">
        <f t="shared" ref="P351:P356" si="253">ROUND(CQ351*I351,2)</f>
        <v>21588.44</v>
      </c>
      <c r="Q351" s="2">
        <f t="shared" ref="Q351:Q356" si="254">ROUND(CR351*I351,2)</f>
        <v>0</v>
      </c>
      <c r="R351" s="2">
        <f t="shared" ref="R351:R356" si="255">ROUND(CS351*I351,2)</f>
        <v>0</v>
      </c>
      <c r="S351" s="2">
        <f t="shared" ref="S351:S356" si="256">ROUND(CT351*I351,2)</f>
        <v>9047.5400000000009</v>
      </c>
      <c r="T351" s="2">
        <f t="shared" ref="T351:T356" si="257">ROUND(CU351*I351,2)</f>
        <v>0</v>
      </c>
      <c r="U351" s="2">
        <f t="shared" ref="U351:U356" si="258">CV351*I351</f>
        <v>50.381999999999998</v>
      </c>
      <c r="V351" s="2">
        <f t="shared" ref="V351:V356" si="259">CW351*I351</f>
        <v>0</v>
      </c>
      <c r="W351" s="2">
        <f t="shared" ref="W351:W356" si="260">ROUND(CX351*I351,2)</f>
        <v>0</v>
      </c>
      <c r="X351" s="2">
        <f t="shared" ref="X351:Y356" si="261">ROUND(CY351,2)</f>
        <v>6333.28</v>
      </c>
      <c r="Y351" s="2">
        <f t="shared" si="261"/>
        <v>904.75</v>
      </c>
      <c r="Z351" s="2"/>
      <c r="AA351" s="2">
        <v>37920512</v>
      </c>
      <c r="AB351" s="2">
        <f t="shared" ref="AB351:AB356" si="262">ROUND((AC351+AD351+AF351),6)</f>
        <v>3782.22</v>
      </c>
      <c r="AC351" s="2">
        <f t="shared" ref="AC351:AC356" si="263">ROUND((ES351),6)</f>
        <v>2665.24</v>
      </c>
      <c r="AD351" s="2">
        <f t="shared" ref="AD351:AD356" si="264">ROUND((((ET351)-(EU351))+AE351),6)</f>
        <v>0</v>
      </c>
      <c r="AE351" s="2">
        <f t="shared" ref="AE351:AF354" si="265">ROUND((EU351),6)</f>
        <v>0</v>
      </c>
      <c r="AF351" s="2">
        <f t="shared" si="265"/>
        <v>1116.98</v>
      </c>
      <c r="AG351" s="2">
        <f t="shared" ref="AG351:AG356" si="266">ROUND((AP351),6)</f>
        <v>0</v>
      </c>
      <c r="AH351" s="2">
        <f t="shared" ref="AH351:AI354" si="267">(EW351)</f>
        <v>6.22</v>
      </c>
      <c r="AI351" s="2">
        <f t="shared" si="267"/>
        <v>0</v>
      </c>
      <c r="AJ351" s="2">
        <f t="shared" ref="AJ351:AJ356" si="268">(AS351)</f>
        <v>0</v>
      </c>
      <c r="AK351" s="2">
        <v>3782.22</v>
      </c>
      <c r="AL351" s="2">
        <v>2665.24</v>
      </c>
      <c r="AM351" s="2">
        <v>0</v>
      </c>
      <c r="AN351" s="2">
        <v>0</v>
      </c>
      <c r="AO351" s="2">
        <v>1116.98</v>
      </c>
      <c r="AP351" s="2">
        <v>0</v>
      </c>
      <c r="AQ351" s="2">
        <v>6.22</v>
      </c>
      <c r="AR351" s="2">
        <v>0</v>
      </c>
      <c r="AS351" s="2">
        <v>0</v>
      </c>
      <c r="AT351" s="2">
        <v>70</v>
      </c>
      <c r="AU351" s="2">
        <v>10</v>
      </c>
      <c r="AV351" s="2">
        <v>1</v>
      </c>
      <c r="AW351" s="2">
        <v>1</v>
      </c>
      <c r="AX351" s="2"/>
      <c r="AY351" s="2"/>
      <c r="AZ351" s="2">
        <v>1</v>
      </c>
      <c r="BA351" s="2">
        <v>1</v>
      </c>
      <c r="BB351" s="2">
        <v>1</v>
      </c>
      <c r="BC351" s="2">
        <v>1</v>
      </c>
      <c r="BD351" s="2" t="s">
        <v>3</v>
      </c>
      <c r="BE351" s="2" t="s">
        <v>3</v>
      </c>
      <c r="BF351" s="2" t="s">
        <v>3</v>
      </c>
      <c r="BG351" s="2" t="s">
        <v>3</v>
      </c>
      <c r="BH351" s="2">
        <v>0</v>
      </c>
      <c r="BI351" s="2">
        <v>4</v>
      </c>
      <c r="BJ351" s="2" t="s">
        <v>189</v>
      </c>
      <c r="BK351" s="2"/>
      <c r="BL351" s="2"/>
      <c r="BM351" s="2">
        <v>0</v>
      </c>
      <c r="BN351" s="2">
        <v>0</v>
      </c>
      <c r="BO351" s="2" t="s">
        <v>3</v>
      </c>
      <c r="BP351" s="2">
        <v>0</v>
      </c>
      <c r="BQ351" s="2">
        <v>1</v>
      </c>
      <c r="BR351" s="2">
        <v>0</v>
      </c>
      <c r="BS351" s="2">
        <v>1</v>
      </c>
      <c r="BT351" s="2">
        <v>1</v>
      </c>
      <c r="BU351" s="2">
        <v>1</v>
      </c>
      <c r="BV351" s="2">
        <v>1</v>
      </c>
      <c r="BW351" s="2">
        <v>1</v>
      </c>
      <c r="BX351" s="2">
        <v>1</v>
      </c>
      <c r="BY351" s="2" t="s">
        <v>3</v>
      </c>
      <c r="BZ351" s="2">
        <v>70</v>
      </c>
      <c r="CA351" s="2">
        <v>10</v>
      </c>
      <c r="CB351" s="2"/>
      <c r="CC351" s="2"/>
      <c r="CD351" s="2"/>
      <c r="CE351" s="2">
        <v>0</v>
      </c>
      <c r="CF351" s="2">
        <v>0</v>
      </c>
      <c r="CG351" s="2">
        <v>0</v>
      </c>
      <c r="CH351" s="2"/>
      <c r="CI351" s="2"/>
      <c r="CJ351" s="2"/>
      <c r="CK351" s="2"/>
      <c r="CL351" s="2"/>
      <c r="CM351" s="2">
        <v>0</v>
      </c>
      <c r="CN351" s="2" t="s">
        <v>3</v>
      </c>
      <c r="CO351" s="2">
        <v>0</v>
      </c>
      <c r="CP351" s="2">
        <f t="shared" ref="CP351:CP356" si="269">(P351+Q351+S351)</f>
        <v>30635.98</v>
      </c>
      <c r="CQ351" s="2">
        <f t="shared" ref="CQ351:CQ356" si="270">(AC351*BC351*AW351)</f>
        <v>2665.24</v>
      </c>
      <c r="CR351" s="2">
        <f t="shared" ref="CR351:CR356" si="271">((((ET351)*BB351-(EU351)*BS351)+AE351*BS351)*AV351)</f>
        <v>0</v>
      </c>
      <c r="CS351" s="2">
        <f t="shared" ref="CS351:CS356" si="272">(AE351*BS351*AV351)</f>
        <v>0</v>
      </c>
      <c r="CT351" s="2">
        <f t="shared" ref="CT351:CT356" si="273">(AF351*BA351*AV351)</f>
        <v>1116.98</v>
      </c>
      <c r="CU351" s="2">
        <f t="shared" ref="CU351:CU356" si="274">AG351</f>
        <v>0</v>
      </c>
      <c r="CV351" s="2">
        <f t="shared" ref="CV351:CV356" si="275">(AH351*AV351)</f>
        <v>6.22</v>
      </c>
      <c r="CW351" s="2">
        <f t="shared" ref="CW351:CX356" si="276">AI351</f>
        <v>0</v>
      </c>
      <c r="CX351" s="2">
        <f t="shared" si="276"/>
        <v>0</v>
      </c>
      <c r="CY351" s="2">
        <f t="shared" ref="CY351:CY356" si="277">((S351*BZ351)/100)</f>
        <v>6333.2780000000002</v>
      </c>
      <c r="CZ351" s="2">
        <f t="shared" ref="CZ351:CZ356" si="278">((S351*CA351)/100)</f>
        <v>904.75400000000013</v>
      </c>
      <c r="DA351" s="2"/>
      <c r="DB351" s="2"/>
      <c r="DC351" s="2" t="s">
        <v>3</v>
      </c>
      <c r="DD351" s="2" t="s">
        <v>3</v>
      </c>
      <c r="DE351" s="2" t="s">
        <v>3</v>
      </c>
      <c r="DF351" s="2" t="s">
        <v>3</v>
      </c>
      <c r="DG351" s="2" t="s">
        <v>3</v>
      </c>
      <c r="DH351" s="2" t="s">
        <v>3</v>
      </c>
      <c r="DI351" s="2" t="s">
        <v>3</v>
      </c>
      <c r="DJ351" s="2" t="s">
        <v>3</v>
      </c>
      <c r="DK351" s="2" t="s">
        <v>3</v>
      </c>
      <c r="DL351" s="2" t="s">
        <v>3</v>
      </c>
      <c r="DM351" s="2" t="s">
        <v>3</v>
      </c>
      <c r="DN351" s="2">
        <v>0</v>
      </c>
      <c r="DO351" s="2">
        <v>0</v>
      </c>
      <c r="DP351" s="2">
        <v>1</v>
      </c>
      <c r="DQ351" s="2">
        <v>1</v>
      </c>
      <c r="DR351" s="2"/>
      <c r="DS351" s="2"/>
      <c r="DT351" s="2"/>
      <c r="DU351" s="2">
        <v>1010</v>
      </c>
      <c r="DV351" s="2" t="s">
        <v>188</v>
      </c>
      <c r="DW351" s="2" t="s">
        <v>188</v>
      </c>
      <c r="DX351" s="2">
        <v>10</v>
      </c>
      <c r="DY351" s="2"/>
      <c r="DZ351" s="2"/>
      <c r="EA351" s="2"/>
      <c r="EB351" s="2"/>
      <c r="EC351" s="2"/>
      <c r="ED351" s="2"/>
      <c r="EE351" s="2">
        <v>37523834</v>
      </c>
      <c r="EF351" s="2">
        <v>1</v>
      </c>
      <c r="EG351" s="2" t="s">
        <v>22</v>
      </c>
      <c r="EH351" s="2">
        <v>0</v>
      </c>
      <c r="EI351" s="2" t="s">
        <v>3</v>
      </c>
      <c r="EJ351" s="2">
        <v>4</v>
      </c>
      <c r="EK351" s="2">
        <v>0</v>
      </c>
      <c r="EL351" s="2" t="s">
        <v>23</v>
      </c>
      <c r="EM351" s="2" t="s">
        <v>24</v>
      </c>
      <c r="EN351" s="2"/>
      <c r="EO351" s="2" t="s">
        <v>3</v>
      </c>
      <c r="EP351" s="2"/>
      <c r="EQ351" s="2">
        <v>0</v>
      </c>
      <c r="ER351" s="2">
        <v>3782.22</v>
      </c>
      <c r="ES351" s="2">
        <v>2665.24</v>
      </c>
      <c r="ET351" s="2">
        <v>0</v>
      </c>
      <c r="EU351" s="2">
        <v>0</v>
      </c>
      <c r="EV351" s="2">
        <v>1116.98</v>
      </c>
      <c r="EW351" s="2">
        <v>6.22</v>
      </c>
      <c r="EX351" s="2">
        <v>0</v>
      </c>
      <c r="EY351" s="2">
        <v>0</v>
      </c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>
        <v>0</v>
      </c>
      <c r="FR351" s="2">
        <f t="shared" ref="FR351:FR356" si="279">ROUND(IF(AND(BH351=3,BI351=3),P351,0),2)</f>
        <v>0</v>
      </c>
      <c r="FS351" s="2">
        <v>0</v>
      </c>
      <c r="FT351" s="2"/>
      <c r="FU351" s="2"/>
      <c r="FV351" s="2"/>
      <c r="FW351" s="2"/>
      <c r="FX351" s="2">
        <v>70</v>
      </c>
      <c r="FY351" s="2">
        <v>10</v>
      </c>
      <c r="FZ351" s="2"/>
      <c r="GA351" s="2" t="s">
        <v>3</v>
      </c>
      <c r="GB351" s="2"/>
      <c r="GC351" s="2"/>
      <c r="GD351" s="2">
        <v>0</v>
      </c>
      <c r="GE351" s="2"/>
      <c r="GF351" s="2">
        <v>83324118</v>
      </c>
      <c r="GG351" s="2">
        <v>2</v>
      </c>
      <c r="GH351" s="2">
        <v>1</v>
      </c>
      <c r="GI351" s="2">
        <v>-2</v>
      </c>
      <c r="GJ351" s="2">
        <v>0</v>
      </c>
      <c r="GK351" s="2">
        <f>ROUND(R351*(R12)/100,2)</f>
        <v>0</v>
      </c>
      <c r="GL351" s="2">
        <f t="shared" ref="GL351:GL356" si="280">ROUND(IF(AND(BH351=3,BI351=3,FS351&lt;&gt;0),P351,0),2)</f>
        <v>0</v>
      </c>
      <c r="GM351" s="2">
        <f t="shared" ref="GM351:GM356" si="281">ROUND(O351+X351+Y351+GK351,2)+GX351</f>
        <v>37874.01</v>
      </c>
      <c r="GN351" s="2">
        <f t="shared" ref="GN351:GN356" si="282">IF(OR(BI351=0,BI351=1),ROUND(O351+X351+Y351+GK351,2),0)</f>
        <v>0</v>
      </c>
      <c r="GO351" s="2">
        <f t="shared" ref="GO351:GO356" si="283">IF(BI351=2,ROUND(O351+X351+Y351+GK351,2),0)</f>
        <v>0</v>
      </c>
      <c r="GP351" s="2">
        <f t="shared" ref="GP351:GP356" si="284">IF(BI351=4,ROUND(O351+X351+Y351+GK351,2)+GX351,0)</f>
        <v>37874.01</v>
      </c>
      <c r="GQ351" s="2"/>
      <c r="GR351" s="2">
        <v>0</v>
      </c>
      <c r="GS351" s="2">
        <v>0</v>
      </c>
      <c r="GT351" s="2">
        <v>0</v>
      </c>
      <c r="GU351" s="2" t="s">
        <v>3</v>
      </c>
      <c r="GV351" s="2">
        <f t="shared" ref="GV351:GV356" si="285">ROUND((GT351),6)</f>
        <v>0</v>
      </c>
      <c r="GW351" s="2">
        <v>1</v>
      </c>
      <c r="GX351" s="2">
        <f t="shared" ref="GX351:GX356" si="286">ROUND(HC351*I351,2)</f>
        <v>0</v>
      </c>
      <c r="GY351" s="2"/>
      <c r="GZ351" s="2"/>
      <c r="HA351" s="2">
        <v>0</v>
      </c>
      <c r="HB351" s="2">
        <v>0</v>
      </c>
      <c r="HC351" s="2">
        <f t="shared" ref="HC351:HC356" si="287">GV351*GW351</f>
        <v>0</v>
      </c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>
        <v>0</v>
      </c>
      <c r="IL351" s="2"/>
      <c r="IM351" s="2"/>
      <c r="IN351" s="2"/>
      <c r="IO351" s="2"/>
      <c r="IP351" s="2"/>
      <c r="IQ351" s="2"/>
      <c r="IR351" s="2"/>
      <c r="IS351" s="2"/>
      <c r="IT351" s="2"/>
      <c r="IU351" s="2"/>
    </row>
    <row r="352" spans="1:255" x14ac:dyDescent="0.2">
      <c r="A352">
        <v>17</v>
      </c>
      <c r="B352">
        <v>1</v>
      </c>
      <c r="C352">
        <f>ROW(SmtRes!A206)</f>
        <v>206</v>
      </c>
      <c r="D352">
        <f>ROW(EtalonRes!A198)</f>
        <v>198</v>
      </c>
      <c r="E352" t="s">
        <v>185</v>
      </c>
      <c r="F352" t="s">
        <v>186</v>
      </c>
      <c r="G352" t="s">
        <v>187</v>
      </c>
      <c r="H352" t="s">
        <v>188</v>
      </c>
      <c r="I352">
        <f>ROUND(81/10,9)</f>
        <v>8.1</v>
      </c>
      <c r="J352">
        <v>0</v>
      </c>
      <c r="O352">
        <f t="shared" si="252"/>
        <v>30635.98</v>
      </c>
      <c r="P352">
        <f t="shared" si="253"/>
        <v>21588.44</v>
      </c>
      <c r="Q352">
        <f t="shared" si="254"/>
        <v>0</v>
      </c>
      <c r="R352">
        <f t="shared" si="255"/>
        <v>0</v>
      </c>
      <c r="S352">
        <f t="shared" si="256"/>
        <v>9047.5400000000009</v>
      </c>
      <c r="T352">
        <f t="shared" si="257"/>
        <v>0</v>
      </c>
      <c r="U352">
        <f t="shared" si="258"/>
        <v>50.381999999999998</v>
      </c>
      <c r="V352">
        <f t="shared" si="259"/>
        <v>0</v>
      </c>
      <c r="W352">
        <f t="shared" si="260"/>
        <v>0</v>
      </c>
      <c r="X352">
        <f t="shared" si="261"/>
        <v>6333.28</v>
      </c>
      <c r="Y352">
        <f t="shared" si="261"/>
        <v>904.75</v>
      </c>
      <c r="AA352">
        <v>37920513</v>
      </c>
      <c r="AB352">
        <f t="shared" si="262"/>
        <v>3782.22</v>
      </c>
      <c r="AC352">
        <f t="shared" si="263"/>
        <v>2665.24</v>
      </c>
      <c r="AD352">
        <f t="shared" si="264"/>
        <v>0</v>
      </c>
      <c r="AE352">
        <f t="shared" si="265"/>
        <v>0</v>
      </c>
      <c r="AF352">
        <f t="shared" si="265"/>
        <v>1116.98</v>
      </c>
      <c r="AG352">
        <f t="shared" si="266"/>
        <v>0</v>
      </c>
      <c r="AH352">
        <f t="shared" si="267"/>
        <v>6.22</v>
      </c>
      <c r="AI352">
        <f t="shared" si="267"/>
        <v>0</v>
      </c>
      <c r="AJ352">
        <f t="shared" si="268"/>
        <v>0</v>
      </c>
      <c r="AK352">
        <v>3782.22</v>
      </c>
      <c r="AL352">
        <v>2665.24</v>
      </c>
      <c r="AM352">
        <v>0</v>
      </c>
      <c r="AN352">
        <v>0</v>
      </c>
      <c r="AO352">
        <v>1116.98</v>
      </c>
      <c r="AP352">
        <v>0</v>
      </c>
      <c r="AQ352">
        <v>6.22</v>
      </c>
      <c r="AR352">
        <v>0</v>
      </c>
      <c r="AS352">
        <v>0</v>
      </c>
      <c r="AT352">
        <v>70</v>
      </c>
      <c r="AU352">
        <v>10</v>
      </c>
      <c r="AV352">
        <v>1</v>
      </c>
      <c r="AW352">
        <v>1</v>
      </c>
      <c r="AZ352">
        <v>1</v>
      </c>
      <c r="BA352">
        <v>1</v>
      </c>
      <c r="BB352">
        <v>1</v>
      </c>
      <c r="BC352">
        <v>1</v>
      </c>
      <c r="BD352" t="s">
        <v>3</v>
      </c>
      <c r="BE352" t="s">
        <v>3</v>
      </c>
      <c r="BF352" t="s">
        <v>3</v>
      </c>
      <c r="BG352" t="s">
        <v>3</v>
      </c>
      <c r="BH352">
        <v>0</v>
      </c>
      <c r="BI352">
        <v>4</v>
      </c>
      <c r="BJ352" t="s">
        <v>189</v>
      </c>
      <c r="BM352">
        <v>0</v>
      </c>
      <c r="BN352">
        <v>0</v>
      </c>
      <c r="BO352" t="s">
        <v>3</v>
      </c>
      <c r="BP352">
        <v>0</v>
      </c>
      <c r="BQ352">
        <v>1</v>
      </c>
      <c r="BR352">
        <v>0</v>
      </c>
      <c r="BS352">
        <v>1</v>
      </c>
      <c r="BT352">
        <v>1</v>
      </c>
      <c r="BU352">
        <v>1</v>
      </c>
      <c r="BV352">
        <v>1</v>
      </c>
      <c r="BW352">
        <v>1</v>
      </c>
      <c r="BX352">
        <v>1</v>
      </c>
      <c r="BY352" t="s">
        <v>3</v>
      </c>
      <c r="BZ352">
        <v>70</v>
      </c>
      <c r="CA352">
        <v>10</v>
      </c>
      <c r="CE352">
        <v>0</v>
      </c>
      <c r="CF352">
        <v>0</v>
      </c>
      <c r="CG352">
        <v>0</v>
      </c>
      <c r="CM352">
        <v>0</v>
      </c>
      <c r="CN352" t="s">
        <v>3</v>
      </c>
      <c r="CO352">
        <v>0</v>
      </c>
      <c r="CP352">
        <f t="shared" si="269"/>
        <v>30635.98</v>
      </c>
      <c r="CQ352">
        <f t="shared" si="270"/>
        <v>2665.24</v>
      </c>
      <c r="CR352">
        <f t="shared" si="271"/>
        <v>0</v>
      </c>
      <c r="CS352">
        <f t="shared" si="272"/>
        <v>0</v>
      </c>
      <c r="CT352">
        <f t="shared" si="273"/>
        <v>1116.98</v>
      </c>
      <c r="CU352">
        <f t="shared" si="274"/>
        <v>0</v>
      </c>
      <c r="CV352">
        <f t="shared" si="275"/>
        <v>6.22</v>
      </c>
      <c r="CW352">
        <f t="shared" si="276"/>
        <v>0</v>
      </c>
      <c r="CX352">
        <f t="shared" si="276"/>
        <v>0</v>
      </c>
      <c r="CY352">
        <f t="shared" si="277"/>
        <v>6333.2780000000002</v>
      </c>
      <c r="CZ352">
        <f t="shared" si="278"/>
        <v>904.75400000000013</v>
      </c>
      <c r="DC352" t="s">
        <v>3</v>
      </c>
      <c r="DD352" t="s">
        <v>3</v>
      </c>
      <c r="DE352" t="s">
        <v>3</v>
      </c>
      <c r="DF352" t="s">
        <v>3</v>
      </c>
      <c r="DG352" t="s">
        <v>3</v>
      </c>
      <c r="DH352" t="s">
        <v>3</v>
      </c>
      <c r="DI352" t="s">
        <v>3</v>
      </c>
      <c r="DJ352" t="s">
        <v>3</v>
      </c>
      <c r="DK352" t="s">
        <v>3</v>
      </c>
      <c r="DL352" t="s">
        <v>3</v>
      </c>
      <c r="DM352" t="s">
        <v>3</v>
      </c>
      <c r="DN352">
        <v>0</v>
      </c>
      <c r="DO352">
        <v>0</v>
      </c>
      <c r="DP352">
        <v>1</v>
      </c>
      <c r="DQ352">
        <v>1</v>
      </c>
      <c r="DU352">
        <v>1010</v>
      </c>
      <c r="DV352" t="s">
        <v>188</v>
      </c>
      <c r="DW352" t="s">
        <v>188</v>
      </c>
      <c r="DX352">
        <v>10</v>
      </c>
      <c r="EE352">
        <v>37523834</v>
      </c>
      <c r="EF352">
        <v>1</v>
      </c>
      <c r="EG352" t="s">
        <v>22</v>
      </c>
      <c r="EH352">
        <v>0</v>
      </c>
      <c r="EI352" t="s">
        <v>3</v>
      </c>
      <c r="EJ352">
        <v>4</v>
      </c>
      <c r="EK352">
        <v>0</v>
      </c>
      <c r="EL352" t="s">
        <v>23</v>
      </c>
      <c r="EM352" t="s">
        <v>24</v>
      </c>
      <c r="EO352" t="s">
        <v>3</v>
      </c>
      <c r="EQ352">
        <v>0</v>
      </c>
      <c r="ER352">
        <v>3782.22</v>
      </c>
      <c r="ES352">
        <v>2665.24</v>
      </c>
      <c r="ET352">
        <v>0</v>
      </c>
      <c r="EU352">
        <v>0</v>
      </c>
      <c r="EV352">
        <v>1116.98</v>
      </c>
      <c r="EW352">
        <v>6.22</v>
      </c>
      <c r="EX352">
        <v>0</v>
      </c>
      <c r="EY352">
        <v>0</v>
      </c>
      <c r="FQ352">
        <v>0</v>
      </c>
      <c r="FR352">
        <f t="shared" si="279"/>
        <v>0</v>
      </c>
      <c r="FS352">
        <v>0</v>
      </c>
      <c r="FX352">
        <v>70</v>
      </c>
      <c r="FY352">
        <v>10</v>
      </c>
      <c r="GA352" t="s">
        <v>3</v>
      </c>
      <c r="GD352">
        <v>0</v>
      </c>
      <c r="GF352">
        <v>83324118</v>
      </c>
      <c r="GG352">
        <v>2</v>
      </c>
      <c r="GH352">
        <v>1</v>
      </c>
      <c r="GI352">
        <v>-2</v>
      </c>
      <c r="GJ352">
        <v>0</v>
      </c>
      <c r="GK352">
        <f>ROUND(R352*(S12)/100,2)</f>
        <v>0</v>
      </c>
      <c r="GL352">
        <f t="shared" si="280"/>
        <v>0</v>
      </c>
      <c r="GM352">
        <f t="shared" si="281"/>
        <v>37874.01</v>
      </c>
      <c r="GN352">
        <f t="shared" si="282"/>
        <v>0</v>
      </c>
      <c r="GO352">
        <f t="shared" si="283"/>
        <v>0</v>
      </c>
      <c r="GP352">
        <f t="shared" si="284"/>
        <v>37874.01</v>
      </c>
      <c r="GR352">
        <v>0</v>
      </c>
      <c r="GS352">
        <v>3</v>
      </c>
      <c r="GT352">
        <v>0</v>
      </c>
      <c r="GU352" t="s">
        <v>3</v>
      </c>
      <c r="GV352">
        <f t="shared" si="285"/>
        <v>0</v>
      </c>
      <c r="GW352">
        <v>1</v>
      </c>
      <c r="GX352">
        <f t="shared" si="286"/>
        <v>0</v>
      </c>
      <c r="HA352">
        <v>0</v>
      </c>
      <c r="HB352">
        <v>0</v>
      </c>
      <c r="HC352">
        <f t="shared" si="287"/>
        <v>0</v>
      </c>
      <c r="IK352">
        <v>0</v>
      </c>
    </row>
    <row r="353" spans="1:255" x14ac:dyDescent="0.2">
      <c r="A353" s="2">
        <v>17</v>
      </c>
      <c r="B353" s="2">
        <v>1</v>
      </c>
      <c r="C353" s="2">
        <f>ROW(SmtRes!A211)</f>
        <v>211</v>
      </c>
      <c r="D353" s="2">
        <f>ROW(EtalonRes!A203)</f>
        <v>203</v>
      </c>
      <c r="E353" s="2" t="s">
        <v>190</v>
      </c>
      <c r="F353" s="2" t="s">
        <v>191</v>
      </c>
      <c r="G353" s="2" t="s">
        <v>192</v>
      </c>
      <c r="H353" s="2" t="s">
        <v>193</v>
      </c>
      <c r="I353" s="2">
        <v>80</v>
      </c>
      <c r="J353" s="2">
        <v>0</v>
      </c>
      <c r="K353" s="2"/>
      <c r="L353" s="2"/>
      <c r="M353" s="2"/>
      <c r="N353" s="2"/>
      <c r="O353" s="2">
        <f t="shared" si="252"/>
        <v>77403.199999999997</v>
      </c>
      <c r="P353" s="2">
        <f t="shared" si="253"/>
        <v>74720.800000000003</v>
      </c>
      <c r="Q353" s="2">
        <f t="shared" si="254"/>
        <v>544.79999999999995</v>
      </c>
      <c r="R353" s="2">
        <f t="shared" si="255"/>
        <v>10.4</v>
      </c>
      <c r="S353" s="2">
        <f t="shared" si="256"/>
        <v>2137.6</v>
      </c>
      <c r="T353" s="2">
        <f t="shared" si="257"/>
        <v>0</v>
      </c>
      <c r="U353" s="2">
        <f t="shared" si="258"/>
        <v>9.6</v>
      </c>
      <c r="V353" s="2">
        <f t="shared" si="259"/>
        <v>0</v>
      </c>
      <c r="W353" s="2">
        <f t="shared" si="260"/>
        <v>0</v>
      </c>
      <c r="X353" s="2">
        <f t="shared" si="261"/>
        <v>1496.32</v>
      </c>
      <c r="Y353" s="2">
        <f t="shared" si="261"/>
        <v>213.76</v>
      </c>
      <c r="Z353" s="2"/>
      <c r="AA353" s="2">
        <v>37920512</v>
      </c>
      <c r="AB353" s="2">
        <f t="shared" si="262"/>
        <v>967.54</v>
      </c>
      <c r="AC353" s="2">
        <f t="shared" si="263"/>
        <v>934.01</v>
      </c>
      <c r="AD353" s="2">
        <f t="shared" si="264"/>
        <v>6.81</v>
      </c>
      <c r="AE353" s="2">
        <f t="shared" si="265"/>
        <v>0.13</v>
      </c>
      <c r="AF353" s="2">
        <f t="shared" si="265"/>
        <v>26.72</v>
      </c>
      <c r="AG353" s="2">
        <f t="shared" si="266"/>
        <v>0</v>
      </c>
      <c r="AH353" s="2">
        <f t="shared" si="267"/>
        <v>0.12</v>
      </c>
      <c r="AI353" s="2">
        <f t="shared" si="267"/>
        <v>0</v>
      </c>
      <c r="AJ353" s="2">
        <f t="shared" si="268"/>
        <v>0</v>
      </c>
      <c r="AK353" s="2">
        <v>967.54</v>
      </c>
      <c r="AL353" s="2">
        <v>934.01</v>
      </c>
      <c r="AM353" s="2">
        <v>6.81</v>
      </c>
      <c r="AN353" s="2">
        <v>0.13</v>
      </c>
      <c r="AO353" s="2">
        <v>26.72</v>
      </c>
      <c r="AP353" s="2">
        <v>0</v>
      </c>
      <c r="AQ353" s="2">
        <v>0.12</v>
      </c>
      <c r="AR353" s="2">
        <v>0</v>
      </c>
      <c r="AS353" s="2">
        <v>0</v>
      </c>
      <c r="AT353" s="2">
        <v>70</v>
      </c>
      <c r="AU353" s="2">
        <v>10</v>
      </c>
      <c r="AV353" s="2">
        <v>1</v>
      </c>
      <c r="AW353" s="2">
        <v>1</v>
      </c>
      <c r="AX353" s="2"/>
      <c r="AY353" s="2"/>
      <c r="AZ353" s="2">
        <v>1</v>
      </c>
      <c r="BA353" s="2">
        <v>1</v>
      </c>
      <c r="BB353" s="2">
        <v>1</v>
      </c>
      <c r="BC353" s="2">
        <v>1</v>
      </c>
      <c r="BD353" s="2" t="s">
        <v>3</v>
      </c>
      <c r="BE353" s="2" t="s">
        <v>3</v>
      </c>
      <c r="BF353" s="2" t="s">
        <v>3</v>
      </c>
      <c r="BG353" s="2" t="s">
        <v>3</v>
      </c>
      <c r="BH353" s="2">
        <v>0</v>
      </c>
      <c r="BI353" s="2">
        <v>4</v>
      </c>
      <c r="BJ353" s="2" t="s">
        <v>194</v>
      </c>
      <c r="BK353" s="2"/>
      <c r="BL353" s="2"/>
      <c r="BM353" s="2">
        <v>0</v>
      </c>
      <c r="BN353" s="2">
        <v>0</v>
      </c>
      <c r="BO353" s="2" t="s">
        <v>3</v>
      </c>
      <c r="BP353" s="2">
        <v>0</v>
      </c>
      <c r="BQ353" s="2">
        <v>1</v>
      </c>
      <c r="BR353" s="2">
        <v>0</v>
      </c>
      <c r="BS353" s="2">
        <v>1</v>
      </c>
      <c r="BT353" s="2">
        <v>1</v>
      </c>
      <c r="BU353" s="2">
        <v>1</v>
      </c>
      <c r="BV353" s="2">
        <v>1</v>
      </c>
      <c r="BW353" s="2">
        <v>1</v>
      </c>
      <c r="BX353" s="2">
        <v>1</v>
      </c>
      <c r="BY353" s="2" t="s">
        <v>3</v>
      </c>
      <c r="BZ353" s="2">
        <v>70</v>
      </c>
      <c r="CA353" s="2">
        <v>10</v>
      </c>
      <c r="CB353" s="2"/>
      <c r="CC353" s="2"/>
      <c r="CD353" s="2"/>
      <c r="CE353" s="2">
        <v>0</v>
      </c>
      <c r="CF353" s="2">
        <v>0</v>
      </c>
      <c r="CG353" s="2">
        <v>0</v>
      </c>
      <c r="CH353" s="2"/>
      <c r="CI353" s="2"/>
      <c r="CJ353" s="2"/>
      <c r="CK353" s="2"/>
      <c r="CL353" s="2"/>
      <c r="CM353" s="2">
        <v>0</v>
      </c>
      <c r="CN353" s="2" t="s">
        <v>3</v>
      </c>
      <c r="CO353" s="2">
        <v>0</v>
      </c>
      <c r="CP353" s="2">
        <f t="shared" si="269"/>
        <v>77403.200000000012</v>
      </c>
      <c r="CQ353" s="2">
        <f t="shared" si="270"/>
        <v>934.01</v>
      </c>
      <c r="CR353" s="2">
        <f t="shared" si="271"/>
        <v>6.81</v>
      </c>
      <c r="CS353" s="2">
        <f t="shared" si="272"/>
        <v>0.13</v>
      </c>
      <c r="CT353" s="2">
        <f t="shared" si="273"/>
        <v>26.72</v>
      </c>
      <c r="CU353" s="2">
        <f t="shared" si="274"/>
        <v>0</v>
      </c>
      <c r="CV353" s="2">
        <f t="shared" si="275"/>
        <v>0.12</v>
      </c>
      <c r="CW353" s="2">
        <f t="shared" si="276"/>
        <v>0</v>
      </c>
      <c r="CX353" s="2">
        <f t="shared" si="276"/>
        <v>0</v>
      </c>
      <c r="CY353" s="2">
        <f t="shared" si="277"/>
        <v>1496.32</v>
      </c>
      <c r="CZ353" s="2">
        <f t="shared" si="278"/>
        <v>213.76</v>
      </c>
      <c r="DA353" s="2"/>
      <c r="DB353" s="2"/>
      <c r="DC353" s="2" t="s">
        <v>3</v>
      </c>
      <c r="DD353" s="2" t="s">
        <v>3</v>
      </c>
      <c r="DE353" s="2" t="s">
        <v>3</v>
      </c>
      <c r="DF353" s="2" t="s">
        <v>3</v>
      </c>
      <c r="DG353" s="2" t="s">
        <v>3</v>
      </c>
      <c r="DH353" s="2" t="s">
        <v>3</v>
      </c>
      <c r="DI353" s="2" t="s">
        <v>3</v>
      </c>
      <c r="DJ353" s="2" t="s">
        <v>3</v>
      </c>
      <c r="DK353" s="2" t="s">
        <v>3</v>
      </c>
      <c r="DL353" s="2" t="s">
        <v>3</v>
      </c>
      <c r="DM353" s="2" t="s">
        <v>3</v>
      </c>
      <c r="DN353" s="2">
        <v>0</v>
      </c>
      <c r="DO353" s="2">
        <v>0</v>
      </c>
      <c r="DP353" s="2">
        <v>1</v>
      </c>
      <c r="DQ353" s="2">
        <v>1</v>
      </c>
      <c r="DR353" s="2"/>
      <c r="DS353" s="2"/>
      <c r="DT353" s="2"/>
      <c r="DU353" s="2">
        <v>1005</v>
      </c>
      <c r="DV353" s="2" t="s">
        <v>193</v>
      </c>
      <c r="DW353" s="2" t="s">
        <v>193</v>
      </c>
      <c r="DX353" s="2">
        <v>1</v>
      </c>
      <c r="DY353" s="2"/>
      <c r="DZ353" s="2"/>
      <c r="EA353" s="2"/>
      <c r="EB353" s="2"/>
      <c r="EC353" s="2"/>
      <c r="ED353" s="2"/>
      <c r="EE353" s="2">
        <v>37523834</v>
      </c>
      <c r="EF353" s="2">
        <v>1</v>
      </c>
      <c r="EG353" s="2" t="s">
        <v>22</v>
      </c>
      <c r="EH353" s="2">
        <v>0</v>
      </c>
      <c r="EI353" s="2" t="s">
        <v>3</v>
      </c>
      <c r="EJ353" s="2">
        <v>4</v>
      </c>
      <c r="EK353" s="2">
        <v>0</v>
      </c>
      <c r="EL353" s="2" t="s">
        <v>23</v>
      </c>
      <c r="EM353" s="2" t="s">
        <v>24</v>
      </c>
      <c r="EN353" s="2"/>
      <c r="EO353" s="2" t="s">
        <v>3</v>
      </c>
      <c r="EP353" s="2"/>
      <c r="EQ353" s="2">
        <v>0</v>
      </c>
      <c r="ER353" s="2">
        <v>967.54</v>
      </c>
      <c r="ES353" s="2">
        <v>934.01</v>
      </c>
      <c r="ET353" s="2">
        <v>6.81</v>
      </c>
      <c r="EU353" s="2">
        <v>0.13</v>
      </c>
      <c r="EV353" s="2">
        <v>26.72</v>
      </c>
      <c r="EW353" s="2">
        <v>0.12</v>
      </c>
      <c r="EX353" s="2">
        <v>0</v>
      </c>
      <c r="EY353" s="2">
        <v>0</v>
      </c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>
        <v>0</v>
      </c>
      <c r="FR353" s="2">
        <f t="shared" si="279"/>
        <v>0</v>
      </c>
      <c r="FS353" s="2">
        <v>0</v>
      </c>
      <c r="FT353" s="2"/>
      <c r="FU353" s="2"/>
      <c r="FV353" s="2"/>
      <c r="FW353" s="2"/>
      <c r="FX353" s="2">
        <v>70</v>
      </c>
      <c r="FY353" s="2">
        <v>10</v>
      </c>
      <c r="FZ353" s="2"/>
      <c r="GA353" s="2" t="s">
        <v>3</v>
      </c>
      <c r="GB353" s="2"/>
      <c r="GC353" s="2"/>
      <c r="GD353" s="2">
        <v>0</v>
      </c>
      <c r="GE353" s="2"/>
      <c r="GF353" s="2">
        <v>-91633102</v>
      </c>
      <c r="GG353" s="2">
        <v>2</v>
      </c>
      <c r="GH353" s="2">
        <v>1</v>
      </c>
      <c r="GI353" s="2">
        <v>-2</v>
      </c>
      <c r="GJ353" s="2">
        <v>0</v>
      </c>
      <c r="GK353" s="2">
        <f>ROUND(R353*(R12)/100,2)</f>
        <v>11.23</v>
      </c>
      <c r="GL353" s="2">
        <f t="shared" si="280"/>
        <v>0</v>
      </c>
      <c r="GM353" s="2">
        <f t="shared" si="281"/>
        <v>79124.509999999995</v>
      </c>
      <c r="GN353" s="2">
        <f t="shared" si="282"/>
        <v>0</v>
      </c>
      <c r="GO353" s="2">
        <f t="shared" si="283"/>
        <v>0</v>
      </c>
      <c r="GP353" s="2">
        <f t="shared" si="284"/>
        <v>79124.509999999995</v>
      </c>
      <c r="GQ353" s="2"/>
      <c r="GR353" s="2">
        <v>0</v>
      </c>
      <c r="GS353" s="2">
        <v>0</v>
      </c>
      <c r="GT353" s="2">
        <v>0</v>
      </c>
      <c r="GU353" s="2" t="s">
        <v>3</v>
      </c>
      <c r="GV353" s="2">
        <f t="shared" si="285"/>
        <v>0</v>
      </c>
      <c r="GW353" s="2">
        <v>1</v>
      </c>
      <c r="GX353" s="2">
        <f t="shared" si="286"/>
        <v>0</v>
      </c>
      <c r="GY353" s="2"/>
      <c r="GZ353" s="2"/>
      <c r="HA353" s="2">
        <v>0</v>
      </c>
      <c r="HB353" s="2">
        <v>0</v>
      </c>
      <c r="HC353" s="2">
        <f t="shared" si="287"/>
        <v>0</v>
      </c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>
        <v>0</v>
      </c>
      <c r="IL353" s="2"/>
      <c r="IM353" s="2"/>
      <c r="IN353" s="2"/>
      <c r="IO353" s="2"/>
      <c r="IP353" s="2"/>
      <c r="IQ353" s="2"/>
      <c r="IR353" s="2"/>
      <c r="IS353" s="2"/>
      <c r="IT353" s="2"/>
      <c r="IU353" s="2"/>
    </row>
    <row r="354" spans="1:255" x14ac:dyDescent="0.2">
      <c r="A354">
        <v>17</v>
      </c>
      <c r="B354">
        <v>1</v>
      </c>
      <c r="C354">
        <f>ROW(SmtRes!A216)</f>
        <v>216</v>
      </c>
      <c r="D354">
        <f>ROW(EtalonRes!A208)</f>
        <v>208</v>
      </c>
      <c r="E354" t="s">
        <v>190</v>
      </c>
      <c r="F354" t="s">
        <v>191</v>
      </c>
      <c r="G354" t="s">
        <v>192</v>
      </c>
      <c r="H354" t="s">
        <v>193</v>
      </c>
      <c r="I354">
        <v>80</v>
      </c>
      <c r="J354">
        <v>0</v>
      </c>
      <c r="O354">
        <f t="shared" si="252"/>
        <v>77403.199999999997</v>
      </c>
      <c r="P354">
        <f t="shared" si="253"/>
        <v>74720.800000000003</v>
      </c>
      <c r="Q354">
        <f t="shared" si="254"/>
        <v>544.79999999999995</v>
      </c>
      <c r="R354">
        <f t="shared" si="255"/>
        <v>10.4</v>
      </c>
      <c r="S354">
        <f t="shared" si="256"/>
        <v>2137.6</v>
      </c>
      <c r="T354">
        <f t="shared" si="257"/>
        <v>0</v>
      </c>
      <c r="U354">
        <f t="shared" si="258"/>
        <v>9.6</v>
      </c>
      <c r="V354">
        <f t="shared" si="259"/>
        <v>0</v>
      </c>
      <c r="W354">
        <f t="shared" si="260"/>
        <v>0</v>
      </c>
      <c r="X354">
        <f t="shared" si="261"/>
        <v>1496.32</v>
      </c>
      <c r="Y354">
        <f t="shared" si="261"/>
        <v>213.76</v>
      </c>
      <c r="AA354">
        <v>37920513</v>
      </c>
      <c r="AB354">
        <f t="shared" si="262"/>
        <v>967.54</v>
      </c>
      <c r="AC354">
        <f t="shared" si="263"/>
        <v>934.01</v>
      </c>
      <c r="AD354">
        <f t="shared" si="264"/>
        <v>6.81</v>
      </c>
      <c r="AE354">
        <f t="shared" si="265"/>
        <v>0.13</v>
      </c>
      <c r="AF354">
        <f t="shared" si="265"/>
        <v>26.72</v>
      </c>
      <c r="AG354">
        <f t="shared" si="266"/>
        <v>0</v>
      </c>
      <c r="AH354">
        <f t="shared" si="267"/>
        <v>0.12</v>
      </c>
      <c r="AI354">
        <f t="shared" si="267"/>
        <v>0</v>
      </c>
      <c r="AJ354">
        <f t="shared" si="268"/>
        <v>0</v>
      </c>
      <c r="AK354">
        <v>967.54</v>
      </c>
      <c r="AL354">
        <v>934.01</v>
      </c>
      <c r="AM354">
        <v>6.81</v>
      </c>
      <c r="AN354">
        <v>0.13</v>
      </c>
      <c r="AO354">
        <v>26.72</v>
      </c>
      <c r="AP354">
        <v>0</v>
      </c>
      <c r="AQ354">
        <v>0.12</v>
      </c>
      <c r="AR354">
        <v>0</v>
      </c>
      <c r="AS354">
        <v>0</v>
      </c>
      <c r="AT354">
        <v>70</v>
      </c>
      <c r="AU354">
        <v>10</v>
      </c>
      <c r="AV354">
        <v>1</v>
      </c>
      <c r="AW354">
        <v>1</v>
      </c>
      <c r="AZ354">
        <v>1</v>
      </c>
      <c r="BA354">
        <v>1</v>
      </c>
      <c r="BB354">
        <v>1</v>
      </c>
      <c r="BC354">
        <v>1</v>
      </c>
      <c r="BD354" t="s">
        <v>3</v>
      </c>
      <c r="BE354" t="s">
        <v>3</v>
      </c>
      <c r="BF354" t="s">
        <v>3</v>
      </c>
      <c r="BG354" t="s">
        <v>3</v>
      </c>
      <c r="BH354">
        <v>0</v>
      </c>
      <c r="BI354">
        <v>4</v>
      </c>
      <c r="BJ354" t="s">
        <v>194</v>
      </c>
      <c r="BM354">
        <v>0</v>
      </c>
      <c r="BN354">
        <v>0</v>
      </c>
      <c r="BO354" t="s">
        <v>3</v>
      </c>
      <c r="BP354">
        <v>0</v>
      </c>
      <c r="BQ354">
        <v>1</v>
      </c>
      <c r="BR354">
        <v>0</v>
      </c>
      <c r="BS354">
        <v>1</v>
      </c>
      <c r="BT354">
        <v>1</v>
      </c>
      <c r="BU354">
        <v>1</v>
      </c>
      <c r="BV354">
        <v>1</v>
      </c>
      <c r="BW354">
        <v>1</v>
      </c>
      <c r="BX354">
        <v>1</v>
      </c>
      <c r="BY354" t="s">
        <v>3</v>
      </c>
      <c r="BZ354">
        <v>70</v>
      </c>
      <c r="CA354">
        <v>10</v>
      </c>
      <c r="CE354">
        <v>0</v>
      </c>
      <c r="CF354">
        <v>0</v>
      </c>
      <c r="CG354">
        <v>0</v>
      </c>
      <c r="CM354">
        <v>0</v>
      </c>
      <c r="CN354" t="s">
        <v>3</v>
      </c>
      <c r="CO354">
        <v>0</v>
      </c>
      <c r="CP354">
        <f t="shared" si="269"/>
        <v>77403.200000000012</v>
      </c>
      <c r="CQ354">
        <f t="shared" si="270"/>
        <v>934.01</v>
      </c>
      <c r="CR354">
        <f t="shared" si="271"/>
        <v>6.81</v>
      </c>
      <c r="CS354">
        <f t="shared" si="272"/>
        <v>0.13</v>
      </c>
      <c r="CT354">
        <f t="shared" si="273"/>
        <v>26.72</v>
      </c>
      <c r="CU354">
        <f t="shared" si="274"/>
        <v>0</v>
      </c>
      <c r="CV354">
        <f t="shared" si="275"/>
        <v>0.12</v>
      </c>
      <c r="CW354">
        <f t="shared" si="276"/>
        <v>0</v>
      </c>
      <c r="CX354">
        <f t="shared" si="276"/>
        <v>0</v>
      </c>
      <c r="CY354">
        <f t="shared" si="277"/>
        <v>1496.32</v>
      </c>
      <c r="CZ354">
        <f t="shared" si="278"/>
        <v>213.76</v>
      </c>
      <c r="DC354" t="s">
        <v>3</v>
      </c>
      <c r="DD354" t="s">
        <v>3</v>
      </c>
      <c r="DE354" t="s">
        <v>3</v>
      </c>
      <c r="DF354" t="s">
        <v>3</v>
      </c>
      <c r="DG354" t="s">
        <v>3</v>
      </c>
      <c r="DH354" t="s">
        <v>3</v>
      </c>
      <c r="DI354" t="s">
        <v>3</v>
      </c>
      <c r="DJ354" t="s">
        <v>3</v>
      </c>
      <c r="DK354" t="s">
        <v>3</v>
      </c>
      <c r="DL354" t="s">
        <v>3</v>
      </c>
      <c r="DM354" t="s">
        <v>3</v>
      </c>
      <c r="DN354">
        <v>0</v>
      </c>
      <c r="DO354">
        <v>0</v>
      </c>
      <c r="DP354">
        <v>1</v>
      </c>
      <c r="DQ354">
        <v>1</v>
      </c>
      <c r="DU354">
        <v>1005</v>
      </c>
      <c r="DV354" t="s">
        <v>193</v>
      </c>
      <c r="DW354" t="s">
        <v>193</v>
      </c>
      <c r="DX354">
        <v>1</v>
      </c>
      <c r="EE354">
        <v>37523834</v>
      </c>
      <c r="EF354">
        <v>1</v>
      </c>
      <c r="EG354" t="s">
        <v>22</v>
      </c>
      <c r="EH354">
        <v>0</v>
      </c>
      <c r="EI354" t="s">
        <v>3</v>
      </c>
      <c r="EJ354">
        <v>4</v>
      </c>
      <c r="EK354">
        <v>0</v>
      </c>
      <c r="EL354" t="s">
        <v>23</v>
      </c>
      <c r="EM354" t="s">
        <v>24</v>
      </c>
      <c r="EO354" t="s">
        <v>3</v>
      </c>
      <c r="EQ354">
        <v>0</v>
      </c>
      <c r="ER354">
        <v>967.54</v>
      </c>
      <c r="ES354">
        <v>934.01</v>
      </c>
      <c r="ET354">
        <v>6.81</v>
      </c>
      <c r="EU354">
        <v>0.13</v>
      </c>
      <c r="EV354">
        <v>26.72</v>
      </c>
      <c r="EW354">
        <v>0.12</v>
      </c>
      <c r="EX354">
        <v>0</v>
      </c>
      <c r="EY354">
        <v>0</v>
      </c>
      <c r="FQ354">
        <v>0</v>
      </c>
      <c r="FR354">
        <f t="shared" si="279"/>
        <v>0</v>
      </c>
      <c r="FS354">
        <v>0</v>
      </c>
      <c r="FX354">
        <v>70</v>
      </c>
      <c r="FY354">
        <v>10</v>
      </c>
      <c r="GA354" t="s">
        <v>3</v>
      </c>
      <c r="GD354">
        <v>0</v>
      </c>
      <c r="GF354">
        <v>-91633102</v>
      </c>
      <c r="GG354">
        <v>2</v>
      </c>
      <c r="GH354">
        <v>1</v>
      </c>
      <c r="GI354">
        <v>-2</v>
      </c>
      <c r="GJ354">
        <v>0</v>
      </c>
      <c r="GK354">
        <f>ROUND(R354*(S12)/100,2)</f>
        <v>11.23</v>
      </c>
      <c r="GL354">
        <f t="shared" si="280"/>
        <v>0</v>
      </c>
      <c r="GM354">
        <f t="shared" si="281"/>
        <v>79124.509999999995</v>
      </c>
      <c r="GN354">
        <f t="shared" si="282"/>
        <v>0</v>
      </c>
      <c r="GO354">
        <f t="shared" si="283"/>
        <v>0</v>
      </c>
      <c r="GP354">
        <f t="shared" si="284"/>
        <v>79124.509999999995</v>
      </c>
      <c r="GR354">
        <v>0</v>
      </c>
      <c r="GS354">
        <v>3</v>
      </c>
      <c r="GT354">
        <v>0</v>
      </c>
      <c r="GU354" t="s">
        <v>3</v>
      </c>
      <c r="GV354">
        <f t="shared" si="285"/>
        <v>0</v>
      </c>
      <c r="GW354">
        <v>1</v>
      </c>
      <c r="GX354">
        <f t="shared" si="286"/>
        <v>0</v>
      </c>
      <c r="HA354">
        <v>0</v>
      </c>
      <c r="HB354">
        <v>0</v>
      </c>
      <c r="HC354">
        <f t="shared" si="287"/>
        <v>0</v>
      </c>
      <c r="IK354">
        <v>0</v>
      </c>
    </row>
    <row r="355" spans="1:255" x14ac:dyDescent="0.2">
      <c r="A355" s="2">
        <v>17</v>
      </c>
      <c r="B355" s="2">
        <v>1</v>
      </c>
      <c r="C355" s="2">
        <f>ROW(SmtRes!A219)</f>
        <v>219</v>
      </c>
      <c r="D355" s="2">
        <f>ROW(EtalonRes!A211)</f>
        <v>211</v>
      </c>
      <c r="E355" s="2" t="s">
        <v>195</v>
      </c>
      <c r="F355" s="2" t="s">
        <v>196</v>
      </c>
      <c r="G355" s="2" t="s">
        <v>197</v>
      </c>
      <c r="H355" s="2" t="s">
        <v>60</v>
      </c>
      <c r="I355" s="2">
        <f>ROUND(80/100,9)</f>
        <v>0.8</v>
      </c>
      <c r="J355" s="2">
        <v>0</v>
      </c>
      <c r="K355" s="2"/>
      <c r="L355" s="2"/>
      <c r="M355" s="2"/>
      <c r="N355" s="2"/>
      <c r="O355" s="2">
        <f t="shared" si="252"/>
        <v>9037.15</v>
      </c>
      <c r="P355" s="2">
        <f t="shared" si="253"/>
        <v>858.05</v>
      </c>
      <c r="Q355" s="2">
        <f t="shared" si="254"/>
        <v>0</v>
      </c>
      <c r="R355" s="2">
        <f t="shared" si="255"/>
        <v>0</v>
      </c>
      <c r="S355" s="2">
        <f t="shared" si="256"/>
        <v>8179.1</v>
      </c>
      <c r="T355" s="2">
        <f t="shared" si="257"/>
        <v>0</v>
      </c>
      <c r="U355" s="2">
        <f t="shared" si="258"/>
        <v>42.480000000000004</v>
      </c>
      <c r="V355" s="2">
        <f t="shared" si="259"/>
        <v>0</v>
      </c>
      <c r="W355" s="2">
        <f t="shared" si="260"/>
        <v>0</v>
      </c>
      <c r="X355" s="2">
        <f t="shared" si="261"/>
        <v>5725.37</v>
      </c>
      <c r="Y355" s="2">
        <f t="shared" si="261"/>
        <v>817.91</v>
      </c>
      <c r="Z355" s="2"/>
      <c r="AA355" s="2">
        <v>37920512</v>
      </c>
      <c r="AB355" s="2">
        <f t="shared" si="262"/>
        <v>11296.433999999999</v>
      </c>
      <c r="AC355" s="2">
        <f t="shared" si="263"/>
        <v>1072.56</v>
      </c>
      <c r="AD355" s="2">
        <f t="shared" si="264"/>
        <v>0</v>
      </c>
      <c r="AE355" s="2">
        <f>ROUND((EU355),6)</f>
        <v>0</v>
      </c>
      <c r="AF355" s="2">
        <f>ROUND(((EV355*0.9)),6)</f>
        <v>10223.874</v>
      </c>
      <c r="AG355" s="2">
        <f t="shared" si="266"/>
        <v>0</v>
      </c>
      <c r="AH355" s="2">
        <f>((EW355*0.9))</f>
        <v>53.1</v>
      </c>
      <c r="AI355" s="2">
        <f>(EX355)</f>
        <v>0</v>
      </c>
      <c r="AJ355" s="2">
        <f t="shared" si="268"/>
        <v>0</v>
      </c>
      <c r="AK355" s="2">
        <v>12432.42</v>
      </c>
      <c r="AL355" s="2">
        <v>1072.56</v>
      </c>
      <c r="AM355" s="2">
        <v>0</v>
      </c>
      <c r="AN355" s="2">
        <v>0</v>
      </c>
      <c r="AO355" s="2">
        <v>11359.86</v>
      </c>
      <c r="AP355" s="2">
        <v>0</v>
      </c>
      <c r="AQ355" s="2">
        <v>59</v>
      </c>
      <c r="AR355" s="2">
        <v>0</v>
      </c>
      <c r="AS355" s="2">
        <v>0</v>
      </c>
      <c r="AT355" s="2">
        <v>70</v>
      </c>
      <c r="AU355" s="2">
        <v>10</v>
      </c>
      <c r="AV355" s="2">
        <v>1</v>
      </c>
      <c r="AW355" s="2">
        <v>1</v>
      </c>
      <c r="AX355" s="2"/>
      <c r="AY355" s="2"/>
      <c r="AZ355" s="2">
        <v>1</v>
      </c>
      <c r="BA355" s="2">
        <v>1</v>
      </c>
      <c r="BB355" s="2">
        <v>1</v>
      </c>
      <c r="BC355" s="2">
        <v>1</v>
      </c>
      <c r="BD355" s="2" t="s">
        <v>3</v>
      </c>
      <c r="BE355" s="2" t="s">
        <v>3</v>
      </c>
      <c r="BF355" s="2" t="s">
        <v>3</v>
      </c>
      <c r="BG355" s="2" t="s">
        <v>3</v>
      </c>
      <c r="BH355" s="2">
        <v>0</v>
      </c>
      <c r="BI355" s="2">
        <v>4</v>
      </c>
      <c r="BJ355" s="2" t="s">
        <v>198</v>
      </c>
      <c r="BK355" s="2"/>
      <c r="BL355" s="2"/>
      <c r="BM355" s="2">
        <v>0</v>
      </c>
      <c r="BN355" s="2">
        <v>0</v>
      </c>
      <c r="BO355" s="2" t="s">
        <v>3</v>
      </c>
      <c r="BP355" s="2">
        <v>0</v>
      </c>
      <c r="BQ355" s="2">
        <v>1</v>
      </c>
      <c r="BR355" s="2">
        <v>0</v>
      </c>
      <c r="BS355" s="2">
        <v>1</v>
      </c>
      <c r="BT355" s="2">
        <v>1</v>
      </c>
      <c r="BU355" s="2">
        <v>1</v>
      </c>
      <c r="BV355" s="2">
        <v>1</v>
      </c>
      <c r="BW355" s="2">
        <v>1</v>
      </c>
      <c r="BX355" s="2">
        <v>1</v>
      </c>
      <c r="BY355" s="2" t="s">
        <v>3</v>
      </c>
      <c r="BZ355" s="2">
        <v>70</v>
      </c>
      <c r="CA355" s="2">
        <v>10</v>
      </c>
      <c r="CB355" s="2"/>
      <c r="CC355" s="2"/>
      <c r="CD355" s="2"/>
      <c r="CE355" s="2">
        <v>0</v>
      </c>
      <c r="CF355" s="2">
        <v>0</v>
      </c>
      <c r="CG355" s="2">
        <v>0</v>
      </c>
      <c r="CH355" s="2"/>
      <c r="CI355" s="2"/>
      <c r="CJ355" s="2"/>
      <c r="CK355" s="2"/>
      <c r="CL355" s="2"/>
      <c r="CM355" s="2">
        <v>0</v>
      </c>
      <c r="CN355" s="2" t="s">
        <v>3</v>
      </c>
      <c r="CO355" s="2">
        <v>0</v>
      </c>
      <c r="CP355" s="2">
        <f t="shared" si="269"/>
        <v>9037.15</v>
      </c>
      <c r="CQ355" s="2">
        <f t="shared" si="270"/>
        <v>1072.56</v>
      </c>
      <c r="CR355" s="2">
        <f t="shared" si="271"/>
        <v>0</v>
      </c>
      <c r="CS355" s="2">
        <f t="shared" si="272"/>
        <v>0</v>
      </c>
      <c r="CT355" s="2">
        <f t="shared" si="273"/>
        <v>10223.874</v>
      </c>
      <c r="CU355" s="2">
        <f t="shared" si="274"/>
        <v>0</v>
      </c>
      <c r="CV355" s="2">
        <f t="shared" si="275"/>
        <v>53.1</v>
      </c>
      <c r="CW355" s="2">
        <f t="shared" si="276"/>
        <v>0</v>
      </c>
      <c r="CX355" s="2">
        <f t="shared" si="276"/>
        <v>0</v>
      </c>
      <c r="CY355" s="2">
        <f t="shared" si="277"/>
        <v>5725.37</v>
      </c>
      <c r="CZ355" s="2">
        <f t="shared" si="278"/>
        <v>817.91</v>
      </c>
      <c r="DA355" s="2"/>
      <c r="DB355" s="2"/>
      <c r="DC355" s="2" t="s">
        <v>3</v>
      </c>
      <c r="DD355" s="2" t="s">
        <v>3</v>
      </c>
      <c r="DE355" s="2" t="s">
        <v>3</v>
      </c>
      <c r="DF355" s="2" t="s">
        <v>3</v>
      </c>
      <c r="DG355" s="2" t="s">
        <v>199</v>
      </c>
      <c r="DH355" s="2" t="s">
        <v>3</v>
      </c>
      <c r="DI355" s="2" t="s">
        <v>199</v>
      </c>
      <c r="DJ355" s="2" t="s">
        <v>3</v>
      </c>
      <c r="DK355" s="2" t="s">
        <v>3</v>
      </c>
      <c r="DL355" s="2" t="s">
        <v>3</v>
      </c>
      <c r="DM355" s="2" t="s">
        <v>3</v>
      </c>
      <c r="DN355" s="2">
        <v>0</v>
      </c>
      <c r="DO355" s="2">
        <v>0</v>
      </c>
      <c r="DP355" s="2">
        <v>1</v>
      </c>
      <c r="DQ355" s="2">
        <v>1</v>
      </c>
      <c r="DR355" s="2"/>
      <c r="DS355" s="2"/>
      <c r="DT355" s="2"/>
      <c r="DU355" s="2">
        <v>1005</v>
      </c>
      <c r="DV355" s="2" t="s">
        <v>60</v>
      </c>
      <c r="DW355" s="2" t="s">
        <v>60</v>
      </c>
      <c r="DX355" s="2">
        <v>100</v>
      </c>
      <c r="DY355" s="2"/>
      <c r="DZ355" s="2"/>
      <c r="EA355" s="2"/>
      <c r="EB355" s="2"/>
      <c r="EC355" s="2"/>
      <c r="ED355" s="2"/>
      <c r="EE355" s="2">
        <v>37523834</v>
      </c>
      <c r="EF355" s="2">
        <v>1</v>
      </c>
      <c r="EG355" s="2" t="s">
        <v>22</v>
      </c>
      <c r="EH355" s="2">
        <v>0</v>
      </c>
      <c r="EI355" s="2" t="s">
        <v>3</v>
      </c>
      <c r="EJ355" s="2">
        <v>4</v>
      </c>
      <c r="EK355" s="2">
        <v>0</v>
      </c>
      <c r="EL355" s="2" t="s">
        <v>23</v>
      </c>
      <c r="EM355" s="2" t="s">
        <v>24</v>
      </c>
      <c r="EN355" s="2"/>
      <c r="EO355" s="2" t="s">
        <v>3</v>
      </c>
      <c r="EP355" s="2"/>
      <c r="EQ355" s="2">
        <v>0</v>
      </c>
      <c r="ER355" s="2">
        <v>12432.42</v>
      </c>
      <c r="ES355" s="2">
        <v>1072.56</v>
      </c>
      <c r="ET355" s="2">
        <v>0</v>
      </c>
      <c r="EU355" s="2">
        <v>0</v>
      </c>
      <c r="EV355" s="2">
        <v>11359.86</v>
      </c>
      <c r="EW355" s="2">
        <v>59</v>
      </c>
      <c r="EX355" s="2">
        <v>0</v>
      </c>
      <c r="EY355" s="2">
        <v>0</v>
      </c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>
        <v>0</v>
      </c>
      <c r="FR355" s="2">
        <f t="shared" si="279"/>
        <v>0</v>
      </c>
      <c r="FS355" s="2">
        <v>0</v>
      </c>
      <c r="FT355" s="2"/>
      <c r="FU355" s="2"/>
      <c r="FV355" s="2"/>
      <c r="FW355" s="2"/>
      <c r="FX355" s="2">
        <v>70</v>
      </c>
      <c r="FY355" s="2">
        <v>10</v>
      </c>
      <c r="FZ355" s="2"/>
      <c r="GA355" s="2" t="s">
        <v>3</v>
      </c>
      <c r="GB355" s="2"/>
      <c r="GC355" s="2"/>
      <c r="GD355" s="2">
        <v>0</v>
      </c>
      <c r="GE355" s="2"/>
      <c r="GF355" s="2">
        <v>-258538011</v>
      </c>
      <c r="GG355" s="2">
        <v>2</v>
      </c>
      <c r="GH355" s="2">
        <v>1</v>
      </c>
      <c r="GI355" s="2">
        <v>-2</v>
      </c>
      <c r="GJ355" s="2">
        <v>0</v>
      </c>
      <c r="GK355" s="2">
        <f>ROUND(R355*(R12)/100,2)</f>
        <v>0</v>
      </c>
      <c r="GL355" s="2">
        <f t="shared" si="280"/>
        <v>0</v>
      </c>
      <c r="GM355" s="2">
        <f t="shared" si="281"/>
        <v>15580.43</v>
      </c>
      <c r="GN355" s="2">
        <f t="shared" si="282"/>
        <v>0</v>
      </c>
      <c r="GO355" s="2">
        <f t="shared" si="283"/>
        <v>0</v>
      </c>
      <c r="GP355" s="2">
        <f t="shared" si="284"/>
        <v>15580.43</v>
      </c>
      <c r="GQ355" s="2"/>
      <c r="GR355" s="2">
        <v>0</v>
      </c>
      <c r="GS355" s="2">
        <v>0</v>
      </c>
      <c r="GT355" s="2">
        <v>0</v>
      </c>
      <c r="GU355" s="2" t="s">
        <v>3</v>
      </c>
      <c r="GV355" s="2">
        <f t="shared" si="285"/>
        <v>0</v>
      </c>
      <c r="GW355" s="2">
        <v>1</v>
      </c>
      <c r="GX355" s="2">
        <f t="shared" si="286"/>
        <v>0</v>
      </c>
      <c r="GY355" s="2"/>
      <c r="GZ355" s="2"/>
      <c r="HA355" s="2">
        <v>0</v>
      </c>
      <c r="HB355" s="2">
        <v>0</v>
      </c>
      <c r="HC355" s="2">
        <f t="shared" si="287"/>
        <v>0</v>
      </c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>
        <v>0</v>
      </c>
      <c r="IL355" s="2"/>
      <c r="IM355" s="2"/>
      <c r="IN355" s="2"/>
      <c r="IO355" s="2"/>
      <c r="IP355" s="2"/>
      <c r="IQ355" s="2"/>
      <c r="IR355" s="2"/>
      <c r="IS355" s="2"/>
      <c r="IT355" s="2"/>
      <c r="IU355" s="2"/>
    </row>
    <row r="356" spans="1:255" x14ac:dyDescent="0.2">
      <c r="A356">
        <v>17</v>
      </c>
      <c r="B356">
        <v>1</v>
      </c>
      <c r="C356">
        <f>ROW(SmtRes!A222)</f>
        <v>222</v>
      </c>
      <c r="D356">
        <f>ROW(EtalonRes!A214)</f>
        <v>214</v>
      </c>
      <c r="E356" t="s">
        <v>195</v>
      </c>
      <c r="F356" t="s">
        <v>196</v>
      </c>
      <c r="G356" t="s">
        <v>197</v>
      </c>
      <c r="H356" t="s">
        <v>60</v>
      </c>
      <c r="I356">
        <f>ROUND(80/100,9)</f>
        <v>0.8</v>
      </c>
      <c r="J356">
        <v>0</v>
      </c>
      <c r="O356">
        <f t="shared" si="252"/>
        <v>9037.15</v>
      </c>
      <c r="P356">
        <f t="shared" si="253"/>
        <v>858.05</v>
      </c>
      <c r="Q356">
        <f t="shared" si="254"/>
        <v>0</v>
      </c>
      <c r="R356">
        <f t="shared" si="255"/>
        <v>0</v>
      </c>
      <c r="S356">
        <f t="shared" si="256"/>
        <v>8179.1</v>
      </c>
      <c r="T356">
        <f t="shared" si="257"/>
        <v>0</v>
      </c>
      <c r="U356">
        <f t="shared" si="258"/>
        <v>42.480000000000004</v>
      </c>
      <c r="V356">
        <f t="shared" si="259"/>
        <v>0</v>
      </c>
      <c r="W356">
        <f t="shared" si="260"/>
        <v>0</v>
      </c>
      <c r="X356">
        <f t="shared" si="261"/>
        <v>5725.37</v>
      </c>
      <c r="Y356">
        <f t="shared" si="261"/>
        <v>817.91</v>
      </c>
      <c r="AA356">
        <v>37920513</v>
      </c>
      <c r="AB356">
        <f t="shared" si="262"/>
        <v>11296.433999999999</v>
      </c>
      <c r="AC356">
        <f t="shared" si="263"/>
        <v>1072.56</v>
      </c>
      <c r="AD356">
        <f t="shared" si="264"/>
        <v>0</v>
      </c>
      <c r="AE356">
        <f>ROUND((EU356),6)</f>
        <v>0</v>
      </c>
      <c r="AF356">
        <f>ROUND(((EV356*0.9)),6)</f>
        <v>10223.874</v>
      </c>
      <c r="AG356">
        <f t="shared" si="266"/>
        <v>0</v>
      </c>
      <c r="AH356">
        <f>((EW356*0.9))</f>
        <v>53.1</v>
      </c>
      <c r="AI356">
        <f>(EX356)</f>
        <v>0</v>
      </c>
      <c r="AJ356">
        <f t="shared" si="268"/>
        <v>0</v>
      </c>
      <c r="AK356">
        <v>12432.42</v>
      </c>
      <c r="AL356">
        <v>1072.56</v>
      </c>
      <c r="AM356">
        <v>0</v>
      </c>
      <c r="AN356">
        <v>0</v>
      </c>
      <c r="AO356">
        <v>11359.86</v>
      </c>
      <c r="AP356">
        <v>0</v>
      </c>
      <c r="AQ356">
        <v>59</v>
      </c>
      <c r="AR356">
        <v>0</v>
      </c>
      <c r="AS356">
        <v>0</v>
      </c>
      <c r="AT356">
        <v>70</v>
      </c>
      <c r="AU356">
        <v>10</v>
      </c>
      <c r="AV356">
        <v>1</v>
      </c>
      <c r="AW356">
        <v>1</v>
      </c>
      <c r="AZ356">
        <v>1</v>
      </c>
      <c r="BA356">
        <v>1</v>
      </c>
      <c r="BB356">
        <v>1</v>
      </c>
      <c r="BC356">
        <v>1</v>
      </c>
      <c r="BD356" t="s">
        <v>3</v>
      </c>
      <c r="BE356" t="s">
        <v>3</v>
      </c>
      <c r="BF356" t="s">
        <v>3</v>
      </c>
      <c r="BG356" t="s">
        <v>3</v>
      </c>
      <c r="BH356">
        <v>0</v>
      </c>
      <c r="BI356">
        <v>4</v>
      </c>
      <c r="BJ356" t="s">
        <v>198</v>
      </c>
      <c r="BM356">
        <v>0</v>
      </c>
      <c r="BN356">
        <v>0</v>
      </c>
      <c r="BO356" t="s">
        <v>3</v>
      </c>
      <c r="BP356">
        <v>0</v>
      </c>
      <c r="BQ356">
        <v>1</v>
      </c>
      <c r="BR356">
        <v>0</v>
      </c>
      <c r="BS356">
        <v>1</v>
      </c>
      <c r="BT356">
        <v>1</v>
      </c>
      <c r="BU356">
        <v>1</v>
      </c>
      <c r="BV356">
        <v>1</v>
      </c>
      <c r="BW356">
        <v>1</v>
      </c>
      <c r="BX356">
        <v>1</v>
      </c>
      <c r="BY356" t="s">
        <v>3</v>
      </c>
      <c r="BZ356">
        <v>70</v>
      </c>
      <c r="CA356">
        <v>10</v>
      </c>
      <c r="CE356">
        <v>0</v>
      </c>
      <c r="CF356">
        <v>0</v>
      </c>
      <c r="CG356">
        <v>0</v>
      </c>
      <c r="CM356">
        <v>0</v>
      </c>
      <c r="CN356" t="s">
        <v>3</v>
      </c>
      <c r="CO356">
        <v>0</v>
      </c>
      <c r="CP356">
        <f t="shared" si="269"/>
        <v>9037.15</v>
      </c>
      <c r="CQ356">
        <f t="shared" si="270"/>
        <v>1072.56</v>
      </c>
      <c r="CR356">
        <f t="shared" si="271"/>
        <v>0</v>
      </c>
      <c r="CS356">
        <f t="shared" si="272"/>
        <v>0</v>
      </c>
      <c r="CT356">
        <f t="shared" si="273"/>
        <v>10223.874</v>
      </c>
      <c r="CU356">
        <f t="shared" si="274"/>
        <v>0</v>
      </c>
      <c r="CV356">
        <f t="shared" si="275"/>
        <v>53.1</v>
      </c>
      <c r="CW356">
        <f t="shared" si="276"/>
        <v>0</v>
      </c>
      <c r="CX356">
        <f t="shared" si="276"/>
        <v>0</v>
      </c>
      <c r="CY356">
        <f t="shared" si="277"/>
        <v>5725.37</v>
      </c>
      <c r="CZ356">
        <f t="shared" si="278"/>
        <v>817.91</v>
      </c>
      <c r="DC356" t="s">
        <v>3</v>
      </c>
      <c r="DD356" t="s">
        <v>3</v>
      </c>
      <c r="DE356" t="s">
        <v>3</v>
      </c>
      <c r="DF356" t="s">
        <v>3</v>
      </c>
      <c r="DG356" t="s">
        <v>199</v>
      </c>
      <c r="DH356" t="s">
        <v>3</v>
      </c>
      <c r="DI356" t="s">
        <v>199</v>
      </c>
      <c r="DJ356" t="s">
        <v>3</v>
      </c>
      <c r="DK356" t="s">
        <v>3</v>
      </c>
      <c r="DL356" t="s">
        <v>3</v>
      </c>
      <c r="DM356" t="s">
        <v>3</v>
      </c>
      <c r="DN356">
        <v>0</v>
      </c>
      <c r="DO356">
        <v>0</v>
      </c>
      <c r="DP356">
        <v>1</v>
      </c>
      <c r="DQ356">
        <v>1</v>
      </c>
      <c r="DU356">
        <v>1005</v>
      </c>
      <c r="DV356" t="s">
        <v>60</v>
      </c>
      <c r="DW356" t="s">
        <v>60</v>
      </c>
      <c r="DX356">
        <v>100</v>
      </c>
      <c r="EE356">
        <v>37523834</v>
      </c>
      <c r="EF356">
        <v>1</v>
      </c>
      <c r="EG356" t="s">
        <v>22</v>
      </c>
      <c r="EH356">
        <v>0</v>
      </c>
      <c r="EI356" t="s">
        <v>3</v>
      </c>
      <c r="EJ356">
        <v>4</v>
      </c>
      <c r="EK356">
        <v>0</v>
      </c>
      <c r="EL356" t="s">
        <v>23</v>
      </c>
      <c r="EM356" t="s">
        <v>24</v>
      </c>
      <c r="EO356" t="s">
        <v>3</v>
      </c>
      <c r="EQ356">
        <v>0</v>
      </c>
      <c r="ER356">
        <v>12432.42</v>
      </c>
      <c r="ES356">
        <v>1072.56</v>
      </c>
      <c r="ET356">
        <v>0</v>
      </c>
      <c r="EU356">
        <v>0</v>
      </c>
      <c r="EV356">
        <v>11359.86</v>
      </c>
      <c r="EW356">
        <v>59</v>
      </c>
      <c r="EX356">
        <v>0</v>
      </c>
      <c r="EY356">
        <v>0</v>
      </c>
      <c r="FQ356">
        <v>0</v>
      </c>
      <c r="FR356">
        <f t="shared" si="279"/>
        <v>0</v>
      </c>
      <c r="FS356">
        <v>0</v>
      </c>
      <c r="FX356">
        <v>70</v>
      </c>
      <c r="FY356">
        <v>10</v>
      </c>
      <c r="GA356" t="s">
        <v>3</v>
      </c>
      <c r="GD356">
        <v>0</v>
      </c>
      <c r="GF356">
        <v>-258538011</v>
      </c>
      <c r="GG356">
        <v>2</v>
      </c>
      <c r="GH356">
        <v>1</v>
      </c>
      <c r="GI356">
        <v>-2</v>
      </c>
      <c r="GJ356">
        <v>0</v>
      </c>
      <c r="GK356">
        <f>ROUND(R356*(S12)/100,2)</f>
        <v>0</v>
      </c>
      <c r="GL356">
        <f t="shared" si="280"/>
        <v>0</v>
      </c>
      <c r="GM356">
        <f t="shared" si="281"/>
        <v>15580.43</v>
      </c>
      <c r="GN356">
        <f t="shared" si="282"/>
        <v>0</v>
      </c>
      <c r="GO356">
        <f t="shared" si="283"/>
        <v>0</v>
      </c>
      <c r="GP356">
        <f t="shared" si="284"/>
        <v>15580.43</v>
      </c>
      <c r="GR356">
        <v>0</v>
      </c>
      <c r="GS356">
        <v>3</v>
      </c>
      <c r="GT356">
        <v>0</v>
      </c>
      <c r="GU356" t="s">
        <v>3</v>
      </c>
      <c r="GV356">
        <f t="shared" si="285"/>
        <v>0</v>
      </c>
      <c r="GW356">
        <v>1</v>
      </c>
      <c r="GX356">
        <f t="shared" si="286"/>
        <v>0</v>
      </c>
      <c r="HA356">
        <v>0</v>
      </c>
      <c r="HB356">
        <v>0</v>
      </c>
      <c r="HC356">
        <f t="shared" si="287"/>
        <v>0</v>
      </c>
      <c r="IK356">
        <v>0</v>
      </c>
    </row>
    <row r="358" spans="1:255" x14ac:dyDescent="0.2">
      <c r="A358" s="3">
        <v>51</v>
      </c>
      <c r="B358" s="3">
        <f>B347</f>
        <v>1</v>
      </c>
      <c r="C358" s="3">
        <f>A347</f>
        <v>4</v>
      </c>
      <c r="D358" s="3">
        <f>ROW(A347)</f>
        <v>347</v>
      </c>
      <c r="E358" s="3"/>
      <c r="F358" s="3" t="str">
        <f>IF(F347&lt;&gt;"",F347,"")</f>
        <v>Новый раздел</v>
      </c>
      <c r="G358" s="3" t="str">
        <f>IF(G347&lt;&gt;"",G347,"")</f>
        <v>Установка газонного ограждения</v>
      </c>
      <c r="H358" s="3">
        <v>0</v>
      </c>
      <c r="I358" s="3"/>
      <c r="J358" s="3"/>
      <c r="K358" s="3"/>
      <c r="L358" s="3"/>
      <c r="M358" s="3"/>
      <c r="N358" s="3"/>
      <c r="O358" s="3">
        <f t="shared" ref="O358:T358" si="288">ROUND(AB358,2)</f>
        <v>117076.33</v>
      </c>
      <c r="P358" s="3">
        <f t="shared" si="288"/>
        <v>97167.29</v>
      </c>
      <c r="Q358" s="3">
        <f t="shared" si="288"/>
        <v>544.79999999999995</v>
      </c>
      <c r="R358" s="3">
        <f t="shared" si="288"/>
        <v>10.4</v>
      </c>
      <c r="S358" s="3">
        <f t="shared" si="288"/>
        <v>19364.240000000002</v>
      </c>
      <c r="T358" s="3">
        <f t="shared" si="288"/>
        <v>0</v>
      </c>
      <c r="U358" s="3">
        <f>AH358</f>
        <v>102.462</v>
      </c>
      <c r="V358" s="3">
        <f>AI358</f>
        <v>0</v>
      </c>
      <c r="W358" s="3">
        <f>ROUND(AJ358,2)</f>
        <v>0</v>
      </c>
      <c r="X358" s="3">
        <f>ROUND(AK358,2)</f>
        <v>13554.97</v>
      </c>
      <c r="Y358" s="3">
        <f>ROUND(AL358,2)</f>
        <v>1936.42</v>
      </c>
      <c r="Z358" s="3"/>
      <c r="AA358" s="3"/>
      <c r="AB358" s="3">
        <f>ROUND(SUMIF(AA351:AA356,"=37920512",O351:O356),2)</f>
        <v>117076.33</v>
      </c>
      <c r="AC358" s="3">
        <f>ROUND(SUMIF(AA351:AA356,"=37920512",P351:P356),2)</f>
        <v>97167.29</v>
      </c>
      <c r="AD358" s="3">
        <f>ROUND(SUMIF(AA351:AA356,"=37920512",Q351:Q356),2)</f>
        <v>544.79999999999995</v>
      </c>
      <c r="AE358" s="3">
        <f>ROUND(SUMIF(AA351:AA356,"=37920512",R351:R356),2)</f>
        <v>10.4</v>
      </c>
      <c r="AF358" s="3">
        <f>ROUND(SUMIF(AA351:AA356,"=37920512",S351:S356),2)</f>
        <v>19364.240000000002</v>
      </c>
      <c r="AG358" s="3">
        <f>ROUND(SUMIF(AA351:AA356,"=37920512",T351:T356),2)</f>
        <v>0</v>
      </c>
      <c r="AH358" s="3">
        <f>SUMIF(AA351:AA356,"=37920512",U351:U356)</f>
        <v>102.462</v>
      </c>
      <c r="AI358" s="3">
        <f>SUMIF(AA351:AA356,"=37920512",V351:V356)</f>
        <v>0</v>
      </c>
      <c r="AJ358" s="3">
        <f>ROUND(SUMIF(AA351:AA356,"=37920512",W351:W356),2)</f>
        <v>0</v>
      </c>
      <c r="AK358" s="3">
        <f>ROUND(SUMIF(AA351:AA356,"=37920512",X351:X356),2)</f>
        <v>13554.97</v>
      </c>
      <c r="AL358" s="3">
        <f>ROUND(SUMIF(AA351:AA356,"=37920512",Y351:Y356),2)</f>
        <v>1936.42</v>
      </c>
      <c r="AM358" s="3"/>
      <c r="AN358" s="3"/>
      <c r="AO358" s="3">
        <f t="shared" ref="AO358:BD358" si="289">ROUND(BX358,2)</f>
        <v>0</v>
      </c>
      <c r="AP358" s="3">
        <f t="shared" si="289"/>
        <v>0</v>
      </c>
      <c r="AQ358" s="3">
        <f t="shared" si="289"/>
        <v>0</v>
      </c>
      <c r="AR358" s="3">
        <f t="shared" si="289"/>
        <v>132578.95000000001</v>
      </c>
      <c r="AS358" s="3">
        <f t="shared" si="289"/>
        <v>0</v>
      </c>
      <c r="AT358" s="3">
        <f t="shared" si="289"/>
        <v>0</v>
      </c>
      <c r="AU358" s="3">
        <f t="shared" si="289"/>
        <v>132578.95000000001</v>
      </c>
      <c r="AV358" s="3">
        <f t="shared" si="289"/>
        <v>97167.29</v>
      </c>
      <c r="AW358" s="3">
        <f t="shared" si="289"/>
        <v>97167.29</v>
      </c>
      <c r="AX358" s="3">
        <f t="shared" si="289"/>
        <v>0</v>
      </c>
      <c r="AY358" s="3">
        <f t="shared" si="289"/>
        <v>97167.29</v>
      </c>
      <c r="AZ358" s="3">
        <f t="shared" si="289"/>
        <v>0</v>
      </c>
      <c r="BA358" s="3">
        <f t="shared" si="289"/>
        <v>0</v>
      </c>
      <c r="BB358" s="3">
        <f t="shared" si="289"/>
        <v>0</v>
      </c>
      <c r="BC358" s="3">
        <f t="shared" si="289"/>
        <v>0</v>
      </c>
      <c r="BD358" s="3">
        <f t="shared" si="289"/>
        <v>0</v>
      </c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>
        <f>ROUND(SUMIF(AA351:AA356,"=37920512",FQ351:FQ356),2)</f>
        <v>0</v>
      </c>
      <c r="BY358" s="3">
        <f>ROUND(SUMIF(AA351:AA356,"=37920512",FR351:FR356),2)</f>
        <v>0</v>
      </c>
      <c r="BZ358" s="3">
        <f>ROUND(SUMIF(AA351:AA356,"=37920512",GL351:GL356),2)</f>
        <v>0</v>
      </c>
      <c r="CA358" s="3">
        <f>ROUND(SUMIF(AA351:AA356,"=37920512",GM351:GM356),2)</f>
        <v>132578.95000000001</v>
      </c>
      <c r="CB358" s="3">
        <f>ROUND(SUMIF(AA351:AA356,"=37920512",GN351:GN356),2)</f>
        <v>0</v>
      </c>
      <c r="CC358" s="3">
        <f>ROUND(SUMIF(AA351:AA356,"=37920512",GO351:GO356),2)</f>
        <v>0</v>
      </c>
      <c r="CD358" s="3">
        <f>ROUND(SUMIF(AA351:AA356,"=37920512",GP351:GP356),2)</f>
        <v>132578.95000000001</v>
      </c>
      <c r="CE358" s="3">
        <f>AC358-BX358</f>
        <v>97167.29</v>
      </c>
      <c r="CF358" s="3">
        <f>AC358-BY358</f>
        <v>97167.29</v>
      </c>
      <c r="CG358" s="3">
        <f>BX358-BZ358</f>
        <v>0</v>
      </c>
      <c r="CH358" s="3">
        <f>AC358-BX358-BY358+BZ358</f>
        <v>97167.29</v>
      </c>
      <c r="CI358" s="3">
        <f>BY358-BZ358</f>
        <v>0</v>
      </c>
      <c r="CJ358" s="3">
        <f>ROUND(SUMIF(AA351:AA356,"=37920512",GX351:GX356),2)</f>
        <v>0</v>
      </c>
      <c r="CK358" s="3">
        <f>ROUND(SUMIF(AA351:AA356,"=37920512",GY351:GY356),2)</f>
        <v>0</v>
      </c>
      <c r="CL358" s="3">
        <f>ROUND(SUMIF(AA351:AA356,"=37920512",GZ351:GZ356),2)</f>
        <v>0</v>
      </c>
      <c r="CM358" s="3">
        <f>ROUND(SUMIF(AA351:AA356,"=37920512",HD351:HD356),2)</f>
        <v>0</v>
      </c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4">
        <f t="shared" ref="DG358:DL358" si="290">ROUND(DT358,2)</f>
        <v>117076.33</v>
      </c>
      <c r="DH358" s="4">
        <f t="shared" si="290"/>
        <v>97167.29</v>
      </c>
      <c r="DI358" s="4">
        <f t="shared" si="290"/>
        <v>544.79999999999995</v>
      </c>
      <c r="DJ358" s="4">
        <f t="shared" si="290"/>
        <v>10.4</v>
      </c>
      <c r="DK358" s="4">
        <f t="shared" si="290"/>
        <v>19364.240000000002</v>
      </c>
      <c r="DL358" s="4">
        <f t="shared" si="290"/>
        <v>0</v>
      </c>
      <c r="DM358" s="4">
        <f>DZ358</f>
        <v>102.462</v>
      </c>
      <c r="DN358" s="4">
        <f>EA358</f>
        <v>0</v>
      </c>
      <c r="DO358" s="4">
        <f>ROUND(EB358,2)</f>
        <v>0</v>
      </c>
      <c r="DP358" s="4">
        <f>ROUND(EC358,2)</f>
        <v>13554.97</v>
      </c>
      <c r="DQ358" s="4">
        <f>ROUND(ED358,2)</f>
        <v>1936.42</v>
      </c>
      <c r="DR358" s="4"/>
      <c r="DS358" s="4"/>
      <c r="DT358" s="4">
        <f>ROUND(SUMIF(AA351:AA356,"=37920513",O351:O356),2)</f>
        <v>117076.33</v>
      </c>
      <c r="DU358" s="4">
        <f>ROUND(SUMIF(AA351:AA356,"=37920513",P351:P356),2)</f>
        <v>97167.29</v>
      </c>
      <c r="DV358" s="4">
        <f>ROUND(SUMIF(AA351:AA356,"=37920513",Q351:Q356),2)</f>
        <v>544.79999999999995</v>
      </c>
      <c r="DW358" s="4">
        <f>ROUND(SUMIF(AA351:AA356,"=37920513",R351:R356),2)</f>
        <v>10.4</v>
      </c>
      <c r="DX358" s="4">
        <f>ROUND(SUMIF(AA351:AA356,"=37920513",S351:S356),2)</f>
        <v>19364.240000000002</v>
      </c>
      <c r="DY358" s="4">
        <f>ROUND(SUMIF(AA351:AA356,"=37920513",T351:T356),2)</f>
        <v>0</v>
      </c>
      <c r="DZ358" s="4">
        <f>SUMIF(AA351:AA356,"=37920513",U351:U356)</f>
        <v>102.462</v>
      </c>
      <c r="EA358" s="4">
        <f>SUMIF(AA351:AA356,"=37920513",V351:V356)</f>
        <v>0</v>
      </c>
      <c r="EB358" s="4">
        <f>ROUND(SUMIF(AA351:AA356,"=37920513",W351:W356),2)</f>
        <v>0</v>
      </c>
      <c r="EC358" s="4">
        <f>ROUND(SUMIF(AA351:AA356,"=37920513",X351:X356),2)</f>
        <v>13554.97</v>
      </c>
      <c r="ED358" s="4">
        <f>ROUND(SUMIF(AA351:AA356,"=37920513",Y351:Y356),2)</f>
        <v>1936.42</v>
      </c>
      <c r="EE358" s="4"/>
      <c r="EF358" s="4"/>
      <c r="EG358" s="4">
        <f t="shared" ref="EG358:EV358" si="291">ROUND(FP358,2)</f>
        <v>0</v>
      </c>
      <c r="EH358" s="4">
        <f t="shared" si="291"/>
        <v>0</v>
      </c>
      <c r="EI358" s="4">
        <f t="shared" si="291"/>
        <v>0</v>
      </c>
      <c r="EJ358" s="4">
        <f t="shared" si="291"/>
        <v>132578.95000000001</v>
      </c>
      <c r="EK358" s="4">
        <f t="shared" si="291"/>
        <v>0</v>
      </c>
      <c r="EL358" s="4">
        <f t="shared" si="291"/>
        <v>0</v>
      </c>
      <c r="EM358" s="4">
        <f t="shared" si="291"/>
        <v>132578.95000000001</v>
      </c>
      <c r="EN358" s="4">
        <f t="shared" si="291"/>
        <v>97167.29</v>
      </c>
      <c r="EO358" s="4">
        <f t="shared" si="291"/>
        <v>97167.29</v>
      </c>
      <c r="EP358" s="4">
        <f t="shared" si="291"/>
        <v>0</v>
      </c>
      <c r="EQ358" s="4">
        <f t="shared" si="291"/>
        <v>97167.29</v>
      </c>
      <c r="ER358" s="4">
        <f t="shared" si="291"/>
        <v>0</v>
      </c>
      <c r="ES358" s="4">
        <f t="shared" si="291"/>
        <v>0</v>
      </c>
      <c r="ET358" s="4">
        <f t="shared" si="291"/>
        <v>0</v>
      </c>
      <c r="EU358" s="4">
        <f t="shared" si="291"/>
        <v>0</v>
      </c>
      <c r="EV358" s="4">
        <f t="shared" si="291"/>
        <v>0</v>
      </c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>
        <f>ROUND(SUMIF(AA351:AA356,"=37920513",FQ351:FQ356),2)</f>
        <v>0</v>
      </c>
      <c r="FQ358" s="4">
        <f>ROUND(SUMIF(AA351:AA356,"=37920513",FR351:FR356),2)</f>
        <v>0</v>
      </c>
      <c r="FR358" s="4">
        <f>ROUND(SUMIF(AA351:AA356,"=37920513",GL351:GL356),2)</f>
        <v>0</v>
      </c>
      <c r="FS358" s="4">
        <f>ROUND(SUMIF(AA351:AA356,"=37920513",GM351:GM356),2)</f>
        <v>132578.95000000001</v>
      </c>
      <c r="FT358" s="4">
        <f>ROUND(SUMIF(AA351:AA356,"=37920513",GN351:GN356),2)</f>
        <v>0</v>
      </c>
      <c r="FU358" s="4">
        <f>ROUND(SUMIF(AA351:AA356,"=37920513",GO351:GO356),2)</f>
        <v>0</v>
      </c>
      <c r="FV358" s="4">
        <f>ROUND(SUMIF(AA351:AA356,"=37920513",GP351:GP356),2)</f>
        <v>132578.95000000001</v>
      </c>
      <c r="FW358" s="4">
        <f>DU358-FP358</f>
        <v>97167.29</v>
      </c>
      <c r="FX358" s="4">
        <f>DU358-FQ358</f>
        <v>97167.29</v>
      </c>
      <c r="FY358" s="4">
        <f>FP358-FR358</f>
        <v>0</v>
      </c>
      <c r="FZ358" s="4">
        <f>DU358-FP358-FQ358+FR358</f>
        <v>97167.29</v>
      </c>
      <c r="GA358" s="4">
        <f>FQ358-FR358</f>
        <v>0</v>
      </c>
      <c r="GB358" s="4">
        <f>ROUND(SUMIF(AA351:AA356,"=37920513",GX351:GX356),2)</f>
        <v>0</v>
      </c>
      <c r="GC358" s="4">
        <f>ROUND(SUMIF(AA351:AA356,"=37920513",GY351:GY356),2)</f>
        <v>0</v>
      </c>
      <c r="GD358" s="4">
        <f>ROUND(SUMIF(AA351:AA356,"=37920513",GZ351:GZ356),2)</f>
        <v>0</v>
      </c>
      <c r="GE358" s="4">
        <f>ROUND(SUMIF(AA351:AA356,"=37920513",HD351:HD356),2)</f>
        <v>0</v>
      </c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>
        <v>0</v>
      </c>
    </row>
    <row r="360" spans="1:255" x14ac:dyDescent="0.2">
      <c r="A360" s="5">
        <v>50</v>
      </c>
      <c r="B360" s="5">
        <v>0</v>
      </c>
      <c r="C360" s="5">
        <v>0</v>
      </c>
      <c r="D360" s="5">
        <v>1</v>
      </c>
      <c r="E360" s="5">
        <v>201</v>
      </c>
      <c r="F360" s="5">
        <f>ROUND(Source!O358,O360)</f>
        <v>117076.33</v>
      </c>
      <c r="G360" s="5" t="s">
        <v>70</v>
      </c>
      <c r="H360" s="5" t="s">
        <v>71</v>
      </c>
      <c r="I360" s="5"/>
      <c r="J360" s="5"/>
      <c r="K360" s="5">
        <v>201</v>
      </c>
      <c r="L360" s="5">
        <v>1</v>
      </c>
      <c r="M360" s="5">
        <v>3</v>
      </c>
      <c r="N360" s="5" t="s">
        <v>3</v>
      </c>
      <c r="O360" s="5">
        <v>2</v>
      </c>
      <c r="P360" s="5">
        <f>ROUND(Source!DG358,O360)</f>
        <v>117076.33</v>
      </c>
      <c r="Q360" s="5"/>
      <c r="R360" s="5"/>
      <c r="S360" s="5"/>
      <c r="T360" s="5"/>
      <c r="U360" s="5"/>
      <c r="V360" s="5"/>
      <c r="W360" s="5"/>
    </row>
    <row r="361" spans="1:255" x14ac:dyDescent="0.2">
      <c r="A361" s="5">
        <v>50</v>
      </c>
      <c r="B361" s="5">
        <v>0</v>
      </c>
      <c r="C361" s="5">
        <v>0</v>
      </c>
      <c r="D361" s="5">
        <v>1</v>
      </c>
      <c r="E361" s="5">
        <v>202</v>
      </c>
      <c r="F361" s="5">
        <f>ROUND(Source!P358,O361)</f>
        <v>97167.29</v>
      </c>
      <c r="G361" s="5" t="s">
        <v>72</v>
      </c>
      <c r="H361" s="5" t="s">
        <v>73</v>
      </c>
      <c r="I361" s="5"/>
      <c r="J361" s="5"/>
      <c r="K361" s="5">
        <v>202</v>
      </c>
      <c r="L361" s="5">
        <v>2</v>
      </c>
      <c r="M361" s="5">
        <v>3</v>
      </c>
      <c r="N361" s="5" t="s">
        <v>3</v>
      </c>
      <c r="O361" s="5">
        <v>2</v>
      </c>
      <c r="P361" s="5">
        <f>ROUND(Source!DH358,O361)</f>
        <v>97167.29</v>
      </c>
      <c r="Q361" s="5"/>
      <c r="R361" s="5"/>
      <c r="S361" s="5"/>
      <c r="T361" s="5"/>
      <c r="U361" s="5"/>
      <c r="V361" s="5"/>
      <c r="W361" s="5"/>
    </row>
    <row r="362" spans="1:255" x14ac:dyDescent="0.2">
      <c r="A362" s="5">
        <v>50</v>
      </c>
      <c r="B362" s="5">
        <v>0</v>
      </c>
      <c r="C362" s="5">
        <v>0</v>
      </c>
      <c r="D362" s="5">
        <v>1</v>
      </c>
      <c r="E362" s="5">
        <v>222</v>
      </c>
      <c r="F362" s="5">
        <f>ROUND(Source!AO358,O362)</f>
        <v>0</v>
      </c>
      <c r="G362" s="5" t="s">
        <v>74</v>
      </c>
      <c r="H362" s="5" t="s">
        <v>75</v>
      </c>
      <c r="I362" s="5"/>
      <c r="J362" s="5"/>
      <c r="K362" s="5">
        <v>222</v>
      </c>
      <c r="L362" s="5">
        <v>3</v>
      </c>
      <c r="M362" s="5">
        <v>3</v>
      </c>
      <c r="N362" s="5" t="s">
        <v>3</v>
      </c>
      <c r="O362" s="5">
        <v>2</v>
      </c>
      <c r="P362" s="5">
        <f>ROUND(Source!EG358,O362)</f>
        <v>0</v>
      </c>
      <c r="Q362" s="5"/>
      <c r="R362" s="5"/>
      <c r="S362" s="5"/>
      <c r="T362" s="5"/>
      <c r="U362" s="5"/>
      <c r="V362" s="5"/>
      <c r="W362" s="5"/>
    </row>
    <row r="363" spans="1:255" x14ac:dyDescent="0.2">
      <c r="A363" s="5">
        <v>50</v>
      </c>
      <c r="B363" s="5">
        <v>0</v>
      </c>
      <c r="C363" s="5">
        <v>0</v>
      </c>
      <c r="D363" s="5">
        <v>1</v>
      </c>
      <c r="E363" s="5">
        <v>225</v>
      </c>
      <c r="F363" s="5">
        <f>ROUND(Source!AV358,O363)</f>
        <v>97167.29</v>
      </c>
      <c r="G363" s="5" t="s">
        <v>76</v>
      </c>
      <c r="H363" s="5" t="s">
        <v>77</v>
      </c>
      <c r="I363" s="5"/>
      <c r="J363" s="5"/>
      <c r="K363" s="5">
        <v>225</v>
      </c>
      <c r="L363" s="5">
        <v>4</v>
      </c>
      <c r="M363" s="5">
        <v>3</v>
      </c>
      <c r="N363" s="5" t="s">
        <v>3</v>
      </c>
      <c r="O363" s="5">
        <v>2</v>
      </c>
      <c r="P363" s="5">
        <f>ROUND(Source!EN358,O363)</f>
        <v>97167.29</v>
      </c>
      <c r="Q363" s="5"/>
      <c r="R363" s="5"/>
      <c r="S363" s="5"/>
      <c r="T363" s="5"/>
      <c r="U363" s="5"/>
      <c r="V363" s="5"/>
      <c r="W363" s="5"/>
    </row>
    <row r="364" spans="1:255" x14ac:dyDescent="0.2">
      <c r="A364" s="5">
        <v>50</v>
      </c>
      <c r="B364" s="5">
        <v>0</v>
      </c>
      <c r="C364" s="5">
        <v>0</v>
      </c>
      <c r="D364" s="5">
        <v>1</v>
      </c>
      <c r="E364" s="5">
        <v>226</v>
      </c>
      <c r="F364" s="5">
        <f>ROUND(Source!AW358,O364)</f>
        <v>97167.29</v>
      </c>
      <c r="G364" s="5" t="s">
        <v>78</v>
      </c>
      <c r="H364" s="5" t="s">
        <v>79</v>
      </c>
      <c r="I364" s="5"/>
      <c r="J364" s="5"/>
      <c r="K364" s="5">
        <v>226</v>
      </c>
      <c r="L364" s="5">
        <v>5</v>
      </c>
      <c r="M364" s="5">
        <v>3</v>
      </c>
      <c r="N364" s="5" t="s">
        <v>3</v>
      </c>
      <c r="O364" s="5">
        <v>2</v>
      </c>
      <c r="P364" s="5">
        <f>ROUND(Source!EO358,O364)</f>
        <v>97167.29</v>
      </c>
      <c r="Q364" s="5"/>
      <c r="R364" s="5"/>
      <c r="S364" s="5"/>
      <c r="T364" s="5"/>
      <c r="U364" s="5"/>
      <c r="V364" s="5"/>
      <c r="W364" s="5"/>
    </row>
    <row r="365" spans="1:255" x14ac:dyDescent="0.2">
      <c r="A365" s="5">
        <v>50</v>
      </c>
      <c r="B365" s="5">
        <v>0</v>
      </c>
      <c r="C365" s="5">
        <v>0</v>
      </c>
      <c r="D365" s="5">
        <v>1</v>
      </c>
      <c r="E365" s="5">
        <v>227</v>
      </c>
      <c r="F365" s="5">
        <f>ROUND(Source!AX358,O365)</f>
        <v>0</v>
      </c>
      <c r="G365" s="5" t="s">
        <v>80</v>
      </c>
      <c r="H365" s="5" t="s">
        <v>81</v>
      </c>
      <c r="I365" s="5"/>
      <c r="J365" s="5"/>
      <c r="K365" s="5">
        <v>227</v>
      </c>
      <c r="L365" s="5">
        <v>6</v>
      </c>
      <c r="M365" s="5">
        <v>3</v>
      </c>
      <c r="N365" s="5" t="s">
        <v>3</v>
      </c>
      <c r="O365" s="5">
        <v>2</v>
      </c>
      <c r="P365" s="5">
        <f>ROUND(Source!EP358,O365)</f>
        <v>0</v>
      </c>
      <c r="Q365" s="5"/>
      <c r="R365" s="5"/>
      <c r="S365" s="5"/>
      <c r="T365" s="5"/>
      <c r="U365" s="5"/>
      <c r="V365" s="5"/>
      <c r="W365" s="5"/>
    </row>
    <row r="366" spans="1:255" x14ac:dyDescent="0.2">
      <c r="A366" s="5">
        <v>50</v>
      </c>
      <c r="B366" s="5">
        <v>0</v>
      </c>
      <c r="C366" s="5">
        <v>0</v>
      </c>
      <c r="D366" s="5">
        <v>1</v>
      </c>
      <c r="E366" s="5">
        <v>228</v>
      </c>
      <c r="F366" s="5">
        <f>ROUND(Source!AY358,O366)</f>
        <v>97167.29</v>
      </c>
      <c r="G366" s="5" t="s">
        <v>82</v>
      </c>
      <c r="H366" s="5" t="s">
        <v>83</v>
      </c>
      <c r="I366" s="5"/>
      <c r="J366" s="5"/>
      <c r="K366" s="5">
        <v>228</v>
      </c>
      <c r="L366" s="5">
        <v>7</v>
      </c>
      <c r="M366" s="5">
        <v>3</v>
      </c>
      <c r="N366" s="5" t="s">
        <v>3</v>
      </c>
      <c r="O366" s="5">
        <v>2</v>
      </c>
      <c r="P366" s="5">
        <f>ROUND(Source!EQ358,O366)</f>
        <v>97167.29</v>
      </c>
      <c r="Q366" s="5"/>
      <c r="R366" s="5"/>
      <c r="S366" s="5"/>
      <c r="T366" s="5"/>
      <c r="U366" s="5"/>
      <c r="V366" s="5"/>
      <c r="W366" s="5"/>
    </row>
    <row r="367" spans="1:255" x14ac:dyDescent="0.2">
      <c r="A367" s="5">
        <v>50</v>
      </c>
      <c r="B367" s="5">
        <v>0</v>
      </c>
      <c r="C367" s="5">
        <v>0</v>
      </c>
      <c r="D367" s="5">
        <v>1</v>
      </c>
      <c r="E367" s="5">
        <v>216</v>
      </c>
      <c r="F367" s="5">
        <f>ROUND(Source!AP358,O367)</f>
        <v>0</v>
      </c>
      <c r="G367" s="5" t="s">
        <v>84</v>
      </c>
      <c r="H367" s="5" t="s">
        <v>85</v>
      </c>
      <c r="I367" s="5"/>
      <c r="J367" s="5"/>
      <c r="K367" s="5">
        <v>216</v>
      </c>
      <c r="L367" s="5">
        <v>8</v>
      </c>
      <c r="M367" s="5">
        <v>3</v>
      </c>
      <c r="N367" s="5" t="s">
        <v>3</v>
      </c>
      <c r="O367" s="5">
        <v>2</v>
      </c>
      <c r="P367" s="5">
        <f>ROUND(Source!EH358,O367)</f>
        <v>0</v>
      </c>
      <c r="Q367" s="5"/>
      <c r="R367" s="5"/>
      <c r="S367" s="5"/>
      <c r="T367" s="5"/>
      <c r="U367" s="5"/>
      <c r="V367" s="5"/>
      <c r="W367" s="5"/>
    </row>
    <row r="368" spans="1:255" x14ac:dyDescent="0.2">
      <c r="A368" s="5">
        <v>50</v>
      </c>
      <c r="B368" s="5">
        <v>0</v>
      </c>
      <c r="C368" s="5">
        <v>0</v>
      </c>
      <c r="D368" s="5">
        <v>1</v>
      </c>
      <c r="E368" s="5">
        <v>223</v>
      </c>
      <c r="F368" s="5">
        <f>ROUND(Source!AQ358,O368)</f>
        <v>0</v>
      </c>
      <c r="G368" s="5" t="s">
        <v>86</v>
      </c>
      <c r="H368" s="5" t="s">
        <v>87</v>
      </c>
      <c r="I368" s="5"/>
      <c r="J368" s="5"/>
      <c r="K368" s="5">
        <v>223</v>
      </c>
      <c r="L368" s="5">
        <v>9</v>
      </c>
      <c r="M368" s="5">
        <v>3</v>
      </c>
      <c r="N368" s="5" t="s">
        <v>3</v>
      </c>
      <c r="O368" s="5">
        <v>2</v>
      </c>
      <c r="P368" s="5">
        <f>ROUND(Source!EI358,O368)</f>
        <v>0</v>
      </c>
      <c r="Q368" s="5"/>
      <c r="R368" s="5"/>
      <c r="S368" s="5"/>
      <c r="T368" s="5"/>
      <c r="U368" s="5"/>
      <c r="V368" s="5"/>
      <c r="W368" s="5"/>
    </row>
    <row r="369" spans="1:23" x14ac:dyDescent="0.2">
      <c r="A369" s="5">
        <v>50</v>
      </c>
      <c r="B369" s="5">
        <v>0</v>
      </c>
      <c r="C369" s="5">
        <v>0</v>
      </c>
      <c r="D369" s="5">
        <v>1</v>
      </c>
      <c r="E369" s="5">
        <v>229</v>
      </c>
      <c r="F369" s="5">
        <f>ROUND(Source!AZ358,O369)</f>
        <v>0</v>
      </c>
      <c r="G369" s="5" t="s">
        <v>88</v>
      </c>
      <c r="H369" s="5" t="s">
        <v>89</v>
      </c>
      <c r="I369" s="5"/>
      <c r="J369" s="5"/>
      <c r="K369" s="5">
        <v>229</v>
      </c>
      <c r="L369" s="5">
        <v>10</v>
      </c>
      <c r="M369" s="5">
        <v>3</v>
      </c>
      <c r="N369" s="5" t="s">
        <v>3</v>
      </c>
      <c r="O369" s="5">
        <v>2</v>
      </c>
      <c r="P369" s="5">
        <f>ROUND(Source!ER358,O369)</f>
        <v>0</v>
      </c>
      <c r="Q369" s="5"/>
      <c r="R369" s="5"/>
      <c r="S369" s="5"/>
      <c r="T369" s="5"/>
      <c r="U369" s="5"/>
      <c r="V369" s="5"/>
      <c r="W369" s="5"/>
    </row>
    <row r="370" spans="1:23" x14ac:dyDescent="0.2">
      <c r="A370" s="5">
        <v>50</v>
      </c>
      <c r="B370" s="5">
        <v>0</v>
      </c>
      <c r="C370" s="5">
        <v>0</v>
      </c>
      <c r="D370" s="5">
        <v>1</v>
      </c>
      <c r="E370" s="5">
        <v>203</v>
      </c>
      <c r="F370" s="5">
        <f>ROUND(Source!Q358,O370)</f>
        <v>544.79999999999995</v>
      </c>
      <c r="G370" s="5" t="s">
        <v>90</v>
      </c>
      <c r="H370" s="5" t="s">
        <v>91</v>
      </c>
      <c r="I370" s="5"/>
      <c r="J370" s="5"/>
      <c r="K370" s="5">
        <v>203</v>
      </c>
      <c r="L370" s="5">
        <v>11</v>
      </c>
      <c r="M370" s="5">
        <v>3</v>
      </c>
      <c r="N370" s="5" t="s">
        <v>3</v>
      </c>
      <c r="O370" s="5">
        <v>2</v>
      </c>
      <c r="P370" s="5">
        <f>ROUND(Source!DI358,O370)</f>
        <v>544.79999999999995</v>
      </c>
      <c r="Q370" s="5"/>
      <c r="R370" s="5"/>
      <c r="S370" s="5"/>
      <c r="T370" s="5"/>
      <c r="U370" s="5"/>
      <c r="V370" s="5"/>
      <c r="W370" s="5"/>
    </row>
    <row r="371" spans="1:23" x14ac:dyDescent="0.2">
      <c r="A371" s="5">
        <v>50</v>
      </c>
      <c r="B371" s="5">
        <v>0</v>
      </c>
      <c r="C371" s="5">
        <v>0</v>
      </c>
      <c r="D371" s="5">
        <v>1</v>
      </c>
      <c r="E371" s="5">
        <v>231</v>
      </c>
      <c r="F371" s="5">
        <f>ROUND(Source!BB358,O371)</f>
        <v>0</v>
      </c>
      <c r="G371" s="5" t="s">
        <v>92</v>
      </c>
      <c r="H371" s="5" t="s">
        <v>93</v>
      </c>
      <c r="I371" s="5"/>
      <c r="J371" s="5"/>
      <c r="K371" s="5">
        <v>231</v>
      </c>
      <c r="L371" s="5">
        <v>12</v>
      </c>
      <c r="M371" s="5">
        <v>3</v>
      </c>
      <c r="N371" s="5" t="s">
        <v>3</v>
      </c>
      <c r="O371" s="5">
        <v>2</v>
      </c>
      <c r="P371" s="5">
        <f>ROUND(Source!ET358,O371)</f>
        <v>0</v>
      </c>
      <c r="Q371" s="5"/>
      <c r="R371" s="5"/>
      <c r="S371" s="5"/>
      <c r="T371" s="5"/>
      <c r="U371" s="5"/>
      <c r="V371" s="5"/>
      <c r="W371" s="5"/>
    </row>
    <row r="372" spans="1:23" x14ac:dyDescent="0.2">
      <c r="A372" s="5">
        <v>50</v>
      </c>
      <c r="B372" s="5">
        <v>0</v>
      </c>
      <c r="C372" s="5">
        <v>0</v>
      </c>
      <c r="D372" s="5">
        <v>1</v>
      </c>
      <c r="E372" s="5">
        <v>204</v>
      </c>
      <c r="F372" s="5">
        <f>ROUND(Source!R358,O372)</f>
        <v>10.4</v>
      </c>
      <c r="G372" s="5" t="s">
        <v>94</v>
      </c>
      <c r="H372" s="5" t="s">
        <v>95</v>
      </c>
      <c r="I372" s="5"/>
      <c r="J372" s="5"/>
      <c r="K372" s="5">
        <v>204</v>
      </c>
      <c r="L372" s="5">
        <v>13</v>
      </c>
      <c r="M372" s="5">
        <v>3</v>
      </c>
      <c r="N372" s="5" t="s">
        <v>3</v>
      </c>
      <c r="O372" s="5">
        <v>2</v>
      </c>
      <c r="P372" s="5">
        <f>ROUND(Source!DJ358,O372)</f>
        <v>10.4</v>
      </c>
      <c r="Q372" s="5"/>
      <c r="R372" s="5"/>
      <c r="S372" s="5"/>
      <c r="T372" s="5"/>
      <c r="U372" s="5"/>
      <c r="V372" s="5"/>
      <c r="W372" s="5"/>
    </row>
    <row r="373" spans="1:23" x14ac:dyDescent="0.2">
      <c r="A373" s="5">
        <v>50</v>
      </c>
      <c r="B373" s="5">
        <v>0</v>
      </c>
      <c r="C373" s="5">
        <v>0</v>
      </c>
      <c r="D373" s="5">
        <v>1</v>
      </c>
      <c r="E373" s="5">
        <v>205</v>
      </c>
      <c r="F373" s="5">
        <f>ROUND(Source!S358,O373)</f>
        <v>19364.240000000002</v>
      </c>
      <c r="G373" s="5" t="s">
        <v>96</v>
      </c>
      <c r="H373" s="5" t="s">
        <v>97</v>
      </c>
      <c r="I373" s="5"/>
      <c r="J373" s="5"/>
      <c r="K373" s="5">
        <v>205</v>
      </c>
      <c r="L373" s="5">
        <v>14</v>
      </c>
      <c r="M373" s="5">
        <v>3</v>
      </c>
      <c r="N373" s="5" t="s">
        <v>3</v>
      </c>
      <c r="O373" s="5">
        <v>2</v>
      </c>
      <c r="P373" s="5">
        <f>ROUND(Source!DK358,O373)</f>
        <v>19364.240000000002</v>
      </c>
      <c r="Q373" s="5"/>
      <c r="R373" s="5"/>
      <c r="S373" s="5"/>
      <c r="T373" s="5"/>
      <c r="U373" s="5"/>
      <c r="V373" s="5"/>
      <c r="W373" s="5"/>
    </row>
    <row r="374" spans="1:23" x14ac:dyDescent="0.2">
      <c r="A374" s="5">
        <v>50</v>
      </c>
      <c r="B374" s="5">
        <v>0</v>
      </c>
      <c r="C374" s="5">
        <v>0</v>
      </c>
      <c r="D374" s="5">
        <v>1</v>
      </c>
      <c r="E374" s="5">
        <v>232</v>
      </c>
      <c r="F374" s="5">
        <f>ROUND(Source!BC358,O374)</f>
        <v>0</v>
      </c>
      <c r="G374" s="5" t="s">
        <v>98</v>
      </c>
      <c r="H374" s="5" t="s">
        <v>99</v>
      </c>
      <c r="I374" s="5"/>
      <c r="J374" s="5"/>
      <c r="K374" s="5">
        <v>232</v>
      </c>
      <c r="L374" s="5">
        <v>15</v>
      </c>
      <c r="M374" s="5">
        <v>3</v>
      </c>
      <c r="N374" s="5" t="s">
        <v>3</v>
      </c>
      <c r="O374" s="5">
        <v>2</v>
      </c>
      <c r="P374" s="5">
        <f>ROUND(Source!EU358,O374)</f>
        <v>0</v>
      </c>
      <c r="Q374" s="5"/>
      <c r="R374" s="5"/>
      <c r="S374" s="5"/>
      <c r="T374" s="5"/>
      <c r="U374" s="5"/>
      <c r="V374" s="5"/>
      <c r="W374" s="5"/>
    </row>
    <row r="375" spans="1:23" x14ac:dyDescent="0.2">
      <c r="A375" s="5">
        <v>50</v>
      </c>
      <c r="B375" s="5">
        <v>0</v>
      </c>
      <c r="C375" s="5">
        <v>0</v>
      </c>
      <c r="D375" s="5">
        <v>1</v>
      </c>
      <c r="E375" s="5">
        <v>214</v>
      </c>
      <c r="F375" s="5">
        <f>ROUND(Source!AS358,O375)</f>
        <v>0</v>
      </c>
      <c r="G375" s="5" t="s">
        <v>100</v>
      </c>
      <c r="H375" s="5" t="s">
        <v>101</v>
      </c>
      <c r="I375" s="5"/>
      <c r="J375" s="5"/>
      <c r="K375" s="5">
        <v>214</v>
      </c>
      <c r="L375" s="5">
        <v>16</v>
      </c>
      <c r="M375" s="5">
        <v>3</v>
      </c>
      <c r="N375" s="5" t="s">
        <v>3</v>
      </c>
      <c r="O375" s="5">
        <v>2</v>
      </c>
      <c r="P375" s="5">
        <f>ROUND(Source!EK358,O375)</f>
        <v>0</v>
      </c>
      <c r="Q375" s="5"/>
      <c r="R375" s="5"/>
      <c r="S375" s="5"/>
      <c r="T375" s="5"/>
      <c r="U375" s="5"/>
      <c r="V375" s="5"/>
      <c r="W375" s="5"/>
    </row>
    <row r="376" spans="1:23" x14ac:dyDescent="0.2">
      <c r="A376" s="5">
        <v>50</v>
      </c>
      <c r="B376" s="5">
        <v>0</v>
      </c>
      <c r="C376" s="5">
        <v>0</v>
      </c>
      <c r="D376" s="5">
        <v>1</v>
      </c>
      <c r="E376" s="5">
        <v>215</v>
      </c>
      <c r="F376" s="5">
        <f>ROUND(Source!AT358,O376)</f>
        <v>0</v>
      </c>
      <c r="G376" s="5" t="s">
        <v>102</v>
      </c>
      <c r="H376" s="5" t="s">
        <v>103</v>
      </c>
      <c r="I376" s="5"/>
      <c r="J376" s="5"/>
      <c r="K376" s="5">
        <v>215</v>
      </c>
      <c r="L376" s="5">
        <v>17</v>
      </c>
      <c r="M376" s="5">
        <v>3</v>
      </c>
      <c r="N376" s="5" t="s">
        <v>3</v>
      </c>
      <c r="O376" s="5">
        <v>2</v>
      </c>
      <c r="P376" s="5">
        <f>ROUND(Source!EL358,O376)</f>
        <v>0</v>
      </c>
      <c r="Q376" s="5"/>
      <c r="R376" s="5"/>
      <c r="S376" s="5"/>
      <c r="T376" s="5"/>
      <c r="U376" s="5"/>
      <c r="V376" s="5"/>
      <c r="W376" s="5"/>
    </row>
    <row r="377" spans="1:23" x14ac:dyDescent="0.2">
      <c r="A377" s="5">
        <v>50</v>
      </c>
      <c r="B377" s="5">
        <v>0</v>
      </c>
      <c r="C377" s="5">
        <v>0</v>
      </c>
      <c r="D377" s="5">
        <v>1</v>
      </c>
      <c r="E377" s="5">
        <v>217</v>
      </c>
      <c r="F377" s="5">
        <f>ROUND(Source!AU358,O377)</f>
        <v>132578.95000000001</v>
      </c>
      <c r="G377" s="5" t="s">
        <v>104</v>
      </c>
      <c r="H377" s="5" t="s">
        <v>105</v>
      </c>
      <c r="I377" s="5"/>
      <c r="J377" s="5"/>
      <c r="K377" s="5">
        <v>217</v>
      </c>
      <c r="L377" s="5">
        <v>18</v>
      </c>
      <c r="M377" s="5">
        <v>3</v>
      </c>
      <c r="N377" s="5" t="s">
        <v>3</v>
      </c>
      <c r="O377" s="5">
        <v>2</v>
      </c>
      <c r="P377" s="5">
        <f>ROUND(Source!EM358,O377)</f>
        <v>132578.95000000001</v>
      </c>
      <c r="Q377" s="5"/>
      <c r="R377" s="5"/>
      <c r="S377" s="5"/>
      <c r="T377" s="5"/>
      <c r="U377" s="5"/>
      <c r="V377" s="5"/>
      <c r="W377" s="5"/>
    </row>
    <row r="378" spans="1:23" x14ac:dyDescent="0.2">
      <c r="A378" s="5">
        <v>50</v>
      </c>
      <c r="B378" s="5">
        <v>0</v>
      </c>
      <c r="C378" s="5">
        <v>0</v>
      </c>
      <c r="D378" s="5">
        <v>1</v>
      </c>
      <c r="E378" s="5">
        <v>230</v>
      </c>
      <c r="F378" s="5">
        <f>ROUND(Source!BA358,O378)</f>
        <v>0</v>
      </c>
      <c r="G378" s="5" t="s">
        <v>106</v>
      </c>
      <c r="H378" s="5" t="s">
        <v>107</v>
      </c>
      <c r="I378" s="5"/>
      <c r="J378" s="5"/>
      <c r="K378" s="5">
        <v>230</v>
      </c>
      <c r="L378" s="5">
        <v>19</v>
      </c>
      <c r="M378" s="5">
        <v>3</v>
      </c>
      <c r="N378" s="5" t="s">
        <v>3</v>
      </c>
      <c r="O378" s="5">
        <v>2</v>
      </c>
      <c r="P378" s="5">
        <f>ROUND(Source!ES358,O378)</f>
        <v>0</v>
      </c>
      <c r="Q378" s="5"/>
      <c r="R378" s="5"/>
      <c r="S378" s="5"/>
      <c r="T378" s="5"/>
      <c r="U378" s="5"/>
      <c r="V378" s="5"/>
      <c r="W378" s="5"/>
    </row>
    <row r="379" spans="1:23" x14ac:dyDescent="0.2">
      <c r="A379" s="5">
        <v>50</v>
      </c>
      <c r="B379" s="5">
        <v>0</v>
      </c>
      <c r="C379" s="5">
        <v>0</v>
      </c>
      <c r="D379" s="5">
        <v>1</v>
      </c>
      <c r="E379" s="5">
        <v>206</v>
      </c>
      <c r="F379" s="5">
        <f>ROUND(Source!T358,O379)</f>
        <v>0</v>
      </c>
      <c r="G379" s="5" t="s">
        <v>108</v>
      </c>
      <c r="H379" s="5" t="s">
        <v>109</v>
      </c>
      <c r="I379" s="5"/>
      <c r="J379" s="5"/>
      <c r="K379" s="5">
        <v>206</v>
      </c>
      <c r="L379" s="5">
        <v>20</v>
      </c>
      <c r="M379" s="5">
        <v>3</v>
      </c>
      <c r="N379" s="5" t="s">
        <v>3</v>
      </c>
      <c r="O379" s="5">
        <v>2</v>
      </c>
      <c r="P379" s="5">
        <f>ROUND(Source!DL358,O379)</f>
        <v>0</v>
      </c>
      <c r="Q379" s="5"/>
      <c r="R379" s="5"/>
      <c r="S379" s="5"/>
      <c r="T379" s="5"/>
      <c r="U379" s="5"/>
      <c r="V379" s="5"/>
      <c r="W379" s="5"/>
    </row>
    <row r="380" spans="1:23" x14ac:dyDescent="0.2">
      <c r="A380" s="5">
        <v>50</v>
      </c>
      <c r="B380" s="5">
        <v>0</v>
      </c>
      <c r="C380" s="5">
        <v>0</v>
      </c>
      <c r="D380" s="5">
        <v>1</v>
      </c>
      <c r="E380" s="5">
        <v>207</v>
      </c>
      <c r="F380" s="5">
        <f>Source!U358</f>
        <v>102.462</v>
      </c>
      <c r="G380" s="5" t="s">
        <v>110</v>
      </c>
      <c r="H380" s="5" t="s">
        <v>111</v>
      </c>
      <c r="I380" s="5"/>
      <c r="J380" s="5"/>
      <c r="K380" s="5">
        <v>207</v>
      </c>
      <c r="L380" s="5">
        <v>21</v>
      </c>
      <c r="M380" s="5">
        <v>3</v>
      </c>
      <c r="N380" s="5" t="s">
        <v>3</v>
      </c>
      <c r="O380" s="5">
        <v>-1</v>
      </c>
      <c r="P380" s="5">
        <f>Source!DM358</f>
        <v>102.462</v>
      </c>
      <c r="Q380" s="5"/>
      <c r="R380" s="5"/>
      <c r="S380" s="5"/>
      <c r="T380" s="5"/>
      <c r="U380" s="5"/>
      <c r="V380" s="5"/>
      <c r="W380" s="5"/>
    </row>
    <row r="381" spans="1:23" x14ac:dyDescent="0.2">
      <c r="A381" s="5">
        <v>50</v>
      </c>
      <c r="B381" s="5">
        <v>0</v>
      </c>
      <c r="C381" s="5">
        <v>0</v>
      </c>
      <c r="D381" s="5">
        <v>1</v>
      </c>
      <c r="E381" s="5">
        <v>208</v>
      </c>
      <c r="F381" s="5">
        <f>Source!V358</f>
        <v>0</v>
      </c>
      <c r="G381" s="5" t="s">
        <v>112</v>
      </c>
      <c r="H381" s="5" t="s">
        <v>113</v>
      </c>
      <c r="I381" s="5"/>
      <c r="J381" s="5"/>
      <c r="K381" s="5">
        <v>208</v>
      </c>
      <c r="L381" s="5">
        <v>22</v>
      </c>
      <c r="M381" s="5">
        <v>3</v>
      </c>
      <c r="N381" s="5" t="s">
        <v>3</v>
      </c>
      <c r="O381" s="5">
        <v>-1</v>
      </c>
      <c r="P381" s="5">
        <f>Source!DN358</f>
        <v>0</v>
      </c>
      <c r="Q381" s="5"/>
      <c r="R381" s="5"/>
      <c r="S381" s="5"/>
      <c r="T381" s="5"/>
      <c r="U381" s="5"/>
      <c r="V381" s="5"/>
      <c r="W381" s="5"/>
    </row>
    <row r="382" spans="1:23" x14ac:dyDescent="0.2">
      <c r="A382" s="5">
        <v>50</v>
      </c>
      <c r="B382" s="5">
        <v>0</v>
      </c>
      <c r="C382" s="5">
        <v>0</v>
      </c>
      <c r="D382" s="5">
        <v>1</v>
      </c>
      <c r="E382" s="5">
        <v>209</v>
      </c>
      <c r="F382" s="5">
        <f>ROUND(Source!W358,O382)</f>
        <v>0</v>
      </c>
      <c r="G382" s="5" t="s">
        <v>114</v>
      </c>
      <c r="H382" s="5" t="s">
        <v>115</v>
      </c>
      <c r="I382" s="5"/>
      <c r="J382" s="5"/>
      <c r="K382" s="5">
        <v>209</v>
      </c>
      <c r="L382" s="5">
        <v>23</v>
      </c>
      <c r="M382" s="5">
        <v>3</v>
      </c>
      <c r="N382" s="5" t="s">
        <v>3</v>
      </c>
      <c r="O382" s="5">
        <v>2</v>
      </c>
      <c r="P382" s="5">
        <f>ROUND(Source!DO358,O382)</f>
        <v>0</v>
      </c>
      <c r="Q382" s="5"/>
      <c r="R382" s="5"/>
      <c r="S382" s="5"/>
      <c r="T382" s="5"/>
      <c r="U382" s="5"/>
      <c r="V382" s="5"/>
      <c r="W382" s="5"/>
    </row>
    <row r="383" spans="1:23" x14ac:dyDescent="0.2">
      <c r="A383" s="5">
        <v>50</v>
      </c>
      <c r="B383" s="5">
        <v>0</v>
      </c>
      <c r="C383" s="5">
        <v>0</v>
      </c>
      <c r="D383" s="5">
        <v>1</v>
      </c>
      <c r="E383" s="5">
        <v>233</v>
      </c>
      <c r="F383" s="5">
        <f>ROUND(Source!BD358,O383)</f>
        <v>0</v>
      </c>
      <c r="G383" s="5" t="s">
        <v>116</v>
      </c>
      <c r="H383" s="5" t="s">
        <v>117</v>
      </c>
      <c r="I383" s="5"/>
      <c r="J383" s="5"/>
      <c r="K383" s="5">
        <v>233</v>
      </c>
      <c r="L383" s="5">
        <v>24</v>
      </c>
      <c r="M383" s="5">
        <v>3</v>
      </c>
      <c r="N383" s="5" t="s">
        <v>3</v>
      </c>
      <c r="O383" s="5">
        <v>2</v>
      </c>
      <c r="P383" s="5">
        <f>ROUND(Source!EV358,O383)</f>
        <v>0</v>
      </c>
      <c r="Q383" s="5"/>
      <c r="R383" s="5"/>
      <c r="S383" s="5"/>
      <c r="T383" s="5"/>
      <c r="U383" s="5"/>
      <c r="V383" s="5"/>
      <c r="W383" s="5"/>
    </row>
    <row r="384" spans="1:23" x14ac:dyDescent="0.2">
      <c r="A384" s="5">
        <v>50</v>
      </c>
      <c r="B384" s="5">
        <v>0</v>
      </c>
      <c r="C384" s="5">
        <v>0</v>
      </c>
      <c r="D384" s="5">
        <v>1</v>
      </c>
      <c r="E384" s="5">
        <v>210</v>
      </c>
      <c r="F384" s="5">
        <f>ROUND(Source!X358,O384)</f>
        <v>13554.97</v>
      </c>
      <c r="G384" s="5" t="s">
        <v>118</v>
      </c>
      <c r="H384" s="5" t="s">
        <v>119</v>
      </c>
      <c r="I384" s="5"/>
      <c r="J384" s="5"/>
      <c r="K384" s="5">
        <v>210</v>
      </c>
      <c r="L384" s="5">
        <v>25</v>
      </c>
      <c r="M384" s="5">
        <v>3</v>
      </c>
      <c r="N384" s="5" t="s">
        <v>3</v>
      </c>
      <c r="O384" s="5">
        <v>2</v>
      </c>
      <c r="P384" s="5">
        <f>ROUND(Source!DP358,O384)</f>
        <v>13554.97</v>
      </c>
      <c r="Q384" s="5"/>
      <c r="R384" s="5"/>
      <c r="S384" s="5"/>
      <c r="T384" s="5"/>
      <c r="U384" s="5"/>
      <c r="V384" s="5"/>
      <c r="W384" s="5"/>
    </row>
    <row r="385" spans="1:255" x14ac:dyDescent="0.2">
      <c r="A385" s="5">
        <v>50</v>
      </c>
      <c r="B385" s="5">
        <v>0</v>
      </c>
      <c r="C385" s="5">
        <v>0</v>
      </c>
      <c r="D385" s="5">
        <v>1</v>
      </c>
      <c r="E385" s="5">
        <v>211</v>
      </c>
      <c r="F385" s="5">
        <f>ROUND(Source!Y358,O385)</f>
        <v>1936.42</v>
      </c>
      <c r="G385" s="5" t="s">
        <v>120</v>
      </c>
      <c r="H385" s="5" t="s">
        <v>121</v>
      </c>
      <c r="I385" s="5"/>
      <c r="J385" s="5"/>
      <c r="K385" s="5">
        <v>211</v>
      </c>
      <c r="L385" s="5">
        <v>26</v>
      </c>
      <c r="M385" s="5">
        <v>3</v>
      </c>
      <c r="N385" s="5" t="s">
        <v>3</v>
      </c>
      <c r="O385" s="5">
        <v>2</v>
      </c>
      <c r="P385" s="5">
        <f>ROUND(Source!DQ358,O385)</f>
        <v>1936.42</v>
      </c>
      <c r="Q385" s="5"/>
      <c r="R385" s="5"/>
      <c r="S385" s="5"/>
      <c r="T385" s="5"/>
      <c r="U385" s="5"/>
      <c r="V385" s="5"/>
      <c r="W385" s="5"/>
    </row>
    <row r="386" spans="1:255" x14ac:dyDescent="0.2">
      <c r="A386" s="5">
        <v>50</v>
      </c>
      <c r="B386" s="5">
        <v>0</v>
      </c>
      <c r="C386" s="5">
        <v>0</v>
      </c>
      <c r="D386" s="5">
        <v>1</v>
      </c>
      <c r="E386" s="5">
        <v>224</v>
      </c>
      <c r="F386" s="5">
        <f>ROUND(Source!AR358,O386)</f>
        <v>132578.95000000001</v>
      </c>
      <c r="G386" s="5" t="s">
        <v>122</v>
      </c>
      <c r="H386" s="5" t="s">
        <v>123</v>
      </c>
      <c r="I386" s="5"/>
      <c r="J386" s="5"/>
      <c r="K386" s="5">
        <v>224</v>
      </c>
      <c r="L386" s="5">
        <v>27</v>
      </c>
      <c r="M386" s="5">
        <v>3</v>
      </c>
      <c r="N386" s="5" t="s">
        <v>3</v>
      </c>
      <c r="O386" s="5">
        <v>2</v>
      </c>
      <c r="P386" s="5">
        <f>ROUND(Source!EJ358,O386)</f>
        <v>132578.95000000001</v>
      </c>
      <c r="Q386" s="5"/>
      <c r="R386" s="5"/>
      <c r="S386" s="5"/>
      <c r="T386" s="5"/>
      <c r="U386" s="5"/>
      <c r="V386" s="5"/>
      <c r="W386" s="5"/>
    </row>
    <row r="388" spans="1:255" x14ac:dyDescent="0.2">
      <c r="A388" s="1">
        <v>4</v>
      </c>
      <c r="B388" s="1">
        <v>1</v>
      </c>
      <c r="C388" s="1"/>
      <c r="D388" s="1">
        <f>ROW(A401)</f>
        <v>401</v>
      </c>
      <c r="E388" s="1"/>
      <c r="F388" s="1" t="s">
        <v>13</v>
      </c>
      <c r="G388" s="1" t="s">
        <v>200</v>
      </c>
      <c r="H388" s="1" t="s">
        <v>3</v>
      </c>
      <c r="I388" s="1">
        <v>0</v>
      </c>
      <c r="J388" s="1"/>
      <c r="K388" s="1">
        <v>0</v>
      </c>
      <c r="L388" s="1"/>
      <c r="M388" s="1"/>
      <c r="N388" s="1"/>
      <c r="O388" s="1"/>
      <c r="P388" s="1"/>
      <c r="Q388" s="1"/>
      <c r="R388" s="1"/>
      <c r="S388" s="1"/>
      <c r="T388" s="1"/>
      <c r="U388" s="1" t="s">
        <v>3</v>
      </c>
      <c r="V388" s="1">
        <v>0</v>
      </c>
      <c r="W388" s="1"/>
      <c r="X388" s="1"/>
      <c r="Y388" s="1"/>
      <c r="Z388" s="1"/>
      <c r="AA388" s="1"/>
      <c r="AB388" s="1" t="s">
        <v>3</v>
      </c>
      <c r="AC388" s="1" t="s">
        <v>3</v>
      </c>
      <c r="AD388" s="1" t="s">
        <v>3</v>
      </c>
      <c r="AE388" s="1" t="s">
        <v>3</v>
      </c>
      <c r="AF388" s="1" t="s">
        <v>3</v>
      </c>
      <c r="AG388" s="1" t="s">
        <v>3</v>
      </c>
      <c r="AH388" s="1"/>
      <c r="AI388" s="1"/>
      <c r="AJ388" s="1"/>
      <c r="AK388" s="1"/>
      <c r="AL388" s="1"/>
      <c r="AM388" s="1"/>
      <c r="AN388" s="1"/>
      <c r="AO388" s="1"/>
      <c r="AP388" s="1" t="s">
        <v>3</v>
      </c>
      <c r="AQ388" s="1" t="s">
        <v>3</v>
      </c>
      <c r="AR388" s="1" t="s">
        <v>3</v>
      </c>
      <c r="AS388" s="1"/>
      <c r="AT388" s="1"/>
      <c r="AU388" s="1"/>
      <c r="AV388" s="1"/>
      <c r="AW388" s="1"/>
      <c r="AX388" s="1"/>
      <c r="AY388" s="1"/>
      <c r="AZ388" s="1" t="s">
        <v>3</v>
      </c>
      <c r="BA388" s="1"/>
      <c r="BB388" s="1" t="s">
        <v>3</v>
      </c>
      <c r="BC388" s="1" t="s">
        <v>3</v>
      </c>
      <c r="BD388" s="1" t="s">
        <v>3</v>
      </c>
      <c r="BE388" s="1" t="s">
        <v>3</v>
      </c>
      <c r="BF388" s="1" t="s">
        <v>3</v>
      </c>
      <c r="BG388" s="1" t="s">
        <v>3</v>
      </c>
      <c r="BH388" s="1" t="s">
        <v>3</v>
      </c>
      <c r="BI388" s="1" t="s">
        <v>3</v>
      </c>
      <c r="BJ388" s="1" t="s">
        <v>3</v>
      </c>
      <c r="BK388" s="1" t="s">
        <v>3</v>
      </c>
      <c r="BL388" s="1" t="s">
        <v>3</v>
      </c>
      <c r="BM388" s="1" t="s">
        <v>3</v>
      </c>
      <c r="BN388" s="1" t="s">
        <v>3</v>
      </c>
      <c r="BO388" s="1" t="s">
        <v>3</v>
      </c>
      <c r="BP388" s="1" t="s">
        <v>3</v>
      </c>
      <c r="BQ388" s="1"/>
      <c r="BR388" s="1"/>
      <c r="BS388" s="1"/>
      <c r="BT388" s="1"/>
      <c r="BU388" s="1"/>
      <c r="BV388" s="1"/>
      <c r="BW388" s="1"/>
      <c r="BX388" s="1">
        <v>0</v>
      </c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>
        <v>0</v>
      </c>
    </row>
    <row r="390" spans="1:255" x14ac:dyDescent="0.2">
      <c r="A390" s="3">
        <v>52</v>
      </c>
      <c r="B390" s="3">
        <f t="shared" ref="B390:G390" si="292">B401</f>
        <v>1</v>
      </c>
      <c r="C390" s="3">
        <f t="shared" si="292"/>
        <v>4</v>
      </c>
      <c r="D390" s="3">
        <f t="shared" si="292"/>
        <v>388</v>
      </c>
      <c r="E390" s="3">
        <f t="shared" si="292"/>
        <v>0</v>
      </c>
      <c r="F390" s="3" t="str">
        <f t="shared" si="292"/>
        <v>Новый раздел</v>
      </c>
      <c r="G390" s="3" t="str">
        <f t="shared" si="292"/>
        <v>Ремонт газона</v>
      </c>
      <c r="H390" s="3"/>
      <c r="I390" s="3"/>
      <c r="J390" s="3"/>
      <c r="K390" s="3"/>
      <c r="L390" s="3"/>
      <c r="M390" s="3"/>
      <c r="N390" s="3"/>
      <c r="O390" s="3">
        <f t="shared" ref="O390:AT390" si="293">O401</f>
        <v>318732.46999999997</v>
      </c>
      <c r="P390" s="3">
        <f t="shared" si="293"/>
        <v>187484.33</v>
      </c>
      <c r="Q390" s="3">
        <f t="shared" si="293"/>
        <v>837.45</v>
      </c>
      <c r="R390" s="3">
        <f t="shared" si="293"/>
        <v>406.88</v>
      </c>
      <c r="S390" s="3">
        <f t="shared" si="293"/>
        <v>130410.69</v>
      </c>
      <c r="T390" s="3">
        <f t="shared" si="293"/>
        <v>0</v>
      </c>
      <c r="U390" s="3">
        <f t="shared" si="293"/>
        <v>728.22</v>
      </c>
      <c r="V390" s="3">
        <f t="shared" si="293"/>
        <v>0</v>
      </c>
      <c r="W390" s="3">
        <f t="shared" si="293"/>
        <v>0</v>
      </c>
      <c r="X390" s="3">
        <f t="shared" si="293"/>
        <v>91287.48</v>
      </c>
      <c r="Y390" s="3">
        <f t="shared" si="293"/>
        <v>13041.07</v>
      </c>
      <c r="Z390" s="3">
        <f t="shared" si="293"/>
        <v>0</v>
      </c>
      <c r="AA390" s="3">
        <f t="shared" si="293"/>
        <v>0</v>
      </c>
      <c r="AB390" s="3">
        <f t="shared" si="293"/>
        <v>318732.46999999997</v>
      </c>
      <c r="AC390" s="3">
        <f t="shared" si="293"/>
        <v>187484.33</v>
      </c>
      <c r="AD390" s="3">
        <f t="shared" si="293"/>
        <v>837.45</v>
      </c>
      <c r="AE390" s="3">
        <f t="shared" si="293"/>
        <v>406.88</v>
      </c>
      <c r="AF390" s="3">
        <f t="shared" si="293"/>
        <v>130410.69</v>
      </c>
      <c r="AG390" s="3">
        <f t="shared" si="293"/>
        <v>0</v>
      </c>
      <c r="AH390" s="3">
        <f t="shared" si="293"/>
        <v>728.22</v>
      </c>
      <c r="AI390" s="3">
        <f t="shared" si="293"/>
        <v>0</v>
      </c>
      <c r="AJ390" s="3">
        <f t="shared" si="293"/>
        <v>0</v>
      </c>
      <c r="AK390" s="3">
        <f t="shared" si="293"/>
        <v>91287.48</v>
      </c>
      <c r="AL390" s="3">
        <f t="shared" si="293"/>
        <v>13041.07</v>
      </c>
      <c r="AM390" s="3">
        <f t="shared" si="293"/>
        <v>0</v>
      </c>
      <c r="AN390" s="3">
        <f t="shared" si="293"/>
        <v>0</v>
      </c>
      <c r="AO390" s="3">
        <f t="shared" si="293"/>
        <v>0</v>
      </c>
      <c r="AP390" s="3">
        <f t="shared" si="293"/>
        <v>0</v>
      </c>
      <c r="AQ390" s="3">
        <f t="shared" si="293"/>
        <v>0</v>
      </c>
      <c r="AR390" s="3">
        <f t="shared" si="293"/>
        <v>423500.45</v>
      </c>
      <c r="AS390" s="3">
        <f t="shared" si="293"/>
        <v>0</v>
      </c>
      <c r="AT390" s="3">
        <f t="shared" si="293"/>
        <v>0</v>
      </c>
      <c r="AU390" s="3">
        <f t="shared" ref="AU390:BZ390" si="294">AU401</f>
        <v>423500.45</v>
      </c>
      <c r="AV390" s="3">
        <f t="shared" si="294"/>
        <v>187484.33</v>
      </c>
      <c r="AW390" s="3">
        <f t="shared" si="294"/>
        <v>187484.33</v>
      </c>
      <c r="AX390" s="3">
        <f t="shared" si="294"/>
        <v>0</v>
      </c>
      <c r="AY390" s="3">
        <f t="shared" si="294"/>
        <v>187484.33</v>
      </c>
      <c r="AZ390" s="3">
        <f t="shared" si="294"/>
        <v>0</v>
      </c>
      <c r="BA390" s="3">
        <f t="shared" si="294"/>
        <v>0</v>
      </c>
      <c r="BB390" s="3">
        <f t="shared" si="294"/>
        <v>0</v>
      </c>
      <c r="BC390" s="3">
        <f t="shared" si="294"/>
        <v>0</v>
      </c>
      <c r="BD390" s="3">
        <f t="shared" si="294"/>
        <v>0</v>
      </c>
      <c r="BE390" s="3">
        <f t="shared" si="294"/>
        <v>0</v>
      </c>
      <c r="BF390" s="3">
        <f t="shared" si="294"/>
        <v>0</v>
      </c>
      <c r="BG390" s="3">
        <f t="shared" si="294"/>
        <v>0</v>
      </c>
      <c r="BH390" s="3">
        <f t="shared" si="294"/>
        <v>0</v>
      </c>
      <c r="BI390" s="3">
        <f t="shared" si="294"/>
        <v>0</v>
      </c>
      <c r="BJ390" s="3">
        <f t="shared" si="294"/>
        <v>0</v>
      </c>
      <c r="BK390" s="3">
        <f t="shared" si="294"/>
        <v>0</v>
      </c>
      <c r="BL390" s="3">
        <f t="shared" si="294"/>
        <v>0</v>
      </c>
      <c r="BM390" s="3">
        <f t="shared" si="294"/>
        <v>0</v>
      </c>
      <c r="BN390" s="3">
        <f t="shared" si="294"/>
        <v>0</v>
      </c>
      <c r="BO390" s="3">
        <f t="shared" si="294"/>
        <v>0</v>
      </c>
      <c r="BP390" s="3">
        <f t="shared" si="294"/>
        <v>0</v>
      </c>
      <c r="BQ390" s="3">
        <f t="shared" si="294"/>
        <v>0</v>
      </c>
      <c r="BR390" s="3">
        <f t="shared" si="294"/>
        <v>0</v>
      </c>
      <c r="BS390" s="3">
        <f t="shared" si="294"/>
        <v>0</v>
      </c>
      <c r="BT390" s="3">
        <f t="shared" si="294"/>
        <v>0</v>
      </c>
      <c r="BU390" s="3">
        <f t="shared" si="294"/>
        <v>0</v>
      </c>
      <c r="BV390" s="3">
        <f t="shared" si="294"/>
        <v>0</v>
      </c>
      <c r="BW390" s="3">
        <f t="shared" si="294"/>
        <v>0</v>
      </c>
      <c r="BX390" s="3">
        <f t="shared" si="294"/>
        <v>0</v>
      </c>
      <c r="BY390" s="3">
        <f t="shared" si="294"/>
        <v>0</v>
      </c>
      <c r="BZ390" s="3">
        <f t="shared" si="294"/>
        <v>0</v>
      </c>
      <c r="CA390" s="3">
        <f t="shared" ref="CA390:DF390" si="295">CA401</f>
        <v>423500.45</v>
      </c>
      <c r="CB390" s="3">
        <f t="shared" si="295"/>
        <v>0</v>
      </c>
      <c r="CC390" s="3">
        <f t="shared" si="295"/>
        <v>0</v>
      </c>
      <c r="CD390" s="3">
        <f t="shared" si="295"/>
        <v>423500.45</v>
      </c>
      <c r="CE390" s="3">
        <f t="shared" si="295"/>
        <v>187484.33</v>
      </c>
      <c r="CF390" s="3">
        <f t="shared" si="295"/>
        <v>187484.33</v>
      </c>
      <c r="CG390" s="3">
        <f t="shared" si="295"/>
        <v>0</v>
      </c>
      <c r="CH390" s="3">
        <f t="shared" si="295"/>
        <v>187484.33</v>
      </c>
      <c r="CI390" s="3">
        <f t="shared" si="295"/>
        <v>0</v>
      </c>
      <c r="CJ390" s="3">
        <f t="shared" si="295"/>
        <v>0</v>
      </c>
      <c r="CK390" s="3">
        <f t="shared" si="295"/>
        <v>0</v>
      </c>
      <c r="CL390" s="3">
        <f t="shared" si="295"/>
        <v>0</v>
      </c>
      <c r="CM390" s="3">
        <f t="shared" si="295"/>
        <v>0</v>
      </c>
      <c r="CN390" s="3">
        <f t="shared" si="295"/>
        <v>0</v>
      </c>
      <c r="CO390" s="3">
        <f t="shared" si="295"/>
        <v>0</v>
      </c>
      <c r="CP390" s="3">
        <f t="shared" si="295"/>
        <v>0</v>
      </c>
      <c r="CQ390" s="3">
        <f t="shared" si="295"/>
        <v>0</v>
      </c>
      <c r="CR390" s="3">
        <f t="shared" si="295"/>
        <v>0</v>
      </c>
      <c r="CS390" s="3">
        <f t="shared" si="295"/>
        <v>0</v>
      </c>
      <c r="CT390" s="3">
        <f t="shared" si="295"/>
        <v>0</v>
      </c>
      <c r="CU390" s="3">
        <f t="shared" si="295"/>
        <v>0</v>
      </c>
      <c r="CV390" s="3">
        <f t="shared" si="295"/>
        <v>0</v>
      </c>
      <c r="CW390" s="3">
        <f t="shared" si="295"/>
        <v>0</v>
      </c>
      <c r="CX390" s="3">
        <f t="shared" si="295"/>
        <v>0</v>
      </c>
      <c r="CY390" s="3">
        <f t="shared" si="295"/>
        <v>0</v>
      </c>
      <c r="CZ390" s="3">
        <f t="shared" si="295"/>
        <v>0</v>
      </c>
      <c r="DA390" s="3">
        <f t="shared" si="295"/>
        <v>0</v>
      </c>
      <c r="DB390" s="3">
        <f t="shared" si="295"/>
        <v>0</v>
      </c>
      <c r="DC390" s="3">
        <f t="shared" si="295"/>
        <v>0</v>
      </c>
      <c r="DD390" s="3">
        <f t="shared" si="295"/>
        <v>0</v>
      </c>
      <c r="DE390" s="3">
        <f t="shared" si="295"/>
        <v>0</v>
      </c>
      <c r="DF390" s="3">
        <f t="shared" si="295"/>
        <v>0</v>
      </c>
      <c r="DG390" s="4">
        <f t="shared" ref="DG390:EL390" si="296">DG401</f>
        <v>318732.46999999997</v>
      </c>
      <c r="DH390" s="4">
        <f t="shared" si="296"/>
        <v>187484.33</v>
      </c>
      <c r="DI390" s="4">
        <f t="shared" si="296"/>
        <v>837.45</v>
      </c>
      <c r="DJ390" s="4">
        <f t="shared" si="296"/>
        <v>406.88</v>
      </c>
      <c r="DK390" s="4">
        <f t="shared" si="296"/>
        <v>130410.69</v>
      </c>
      <c r="DL390" s="4">
        <f t="shared" si="296"/>
        <v>0</v>
      </c>
      <c r="DM390" s="4">
        <f t="shared" si="296"/>
        <v>728.22</v>
      </c>
      <c r="DN390" s="4">
        <f t="shared" si="296"/>
        <v>0</v>
      </c>
      <c r="DO390" s="4">
        <f t="shared" si="296"/>
        <v>0</v>
      </c>
      <c r="DP390" s="4">
        <f t="shared" si="296"/>
        <v>91287.48</v>
      </c>
      <c r="DQ390" s="4">
        <f t="shared" si="296"/>
        <v>13041.07</v>
      </c>
      <c r="DR390" s="4">
        <f t="shared" si="296"/>
        <v>0</v>
      </c>
      <c r="DS390" s="4">
        <f t="shared" si="296"/>
        <v>0</v>
      </c>
      <c r="DT390" s="4">
        <f t="shared" si="296"/>
        <v>318732.46999999997</v>
      </c>
      <c r="DU390" s="4">
        <f t="shared" si="296"/>
        <v>187484.33</v>
      </c>
      <c r="DV390" s="4">
        <f t="shared" si="296"/>
        <v>837.45</v>
      </c>
      <c r="DW390" s="4">
        <f t="shared" si="296"/>
        <v>406.88</v>
      </c>
      <c r="DX390" s="4">
        <f t="shared" si="296"/>
        <v>130410.69</v>
      </c>
      <c r="DY390" s="4">
        <f t="shared" si="296"/>
        <v>0</v>
      </c>
      <c r="DZ390" s="4">
        <f t="shared" si="296"/>
        <v>728.22</v>
      </c>
      <c r="EA390" s="4">
        <f t="shared" si="296"/>
        <v>0</v>
      </c>
      <c r="EB390" s="4">
        <f t="shared" si="296"/>
        <v>0</v>
      </c>
      <c r="EC390" s="4">
        <f t="shared" si="296"/>
        <v>91287.48</v>
      </c>
      <c r="ED390" s="4">
        <f t="shared" si="296"/>
        <v>13041.07</v>
      </c>
      <c r="EE390" s="4">
        <f t="shared" si="296"/>
        <v>0</v>
      </c>
      <c r="EF390" s="4">
        <f t="shared" si="296"/>
        <v>0</v>
      </c>
      <c r="EG390" s="4">
        <f t="shared" si="296"/>
        <v>0</v>
      </c>
      <c r="EH390" s="4">
        <f t="shared" si="296"/>
        <v>0</v>
      </c>
      <c r="EI390" s="4">
        <f t="shared" si="296"/>
        <v>0</v>
      </c>
      <c r="EJ390" s="4">
        <f t="shared" si="296"/>
        <v>423500.45</v>
      </c>
      <c r="EK390" s="4">
        <f t="shared" si="296"/>
        <v>0</v>
      </c>
      <c r="EL390" s="4">
        <f t="shared" si="296"/>
        <v>0</v>
      </c>
      <c r="EM390" s="4">
        <f t="shared" ref="EM390:FR390" si="297">EM401</f>
        <v>423500.45</v>
      </c>
      <c r="EN390" s="4">
        <f t="shared" si="297"/>
        <v>187484.33</v>
      </c>
      <c r="EO390" s="4">
        <f t="shared" si="297"/>
        <v>187484.33</v>
      </c>
      <c r="EP390" s="4">
        <f t="shared" si="297"/>
        <v>0</v>
      </c>
      <c r="EQ390" s="4">
        <f t="shared" si="297"/>
        <v>187484.33</v>
      </c>
      <c r="ER390" s="4">
        <f t="shared" si="297"/>
        <v>0</v>
      </c>
      <c r="ES390" s="4">
        <f t="shared" si="297"/>
        <v>0</v>
      </c>
      <c r="ET390" s="4">
        <f t="shared" si="297"/>
        <v>0</v>
      </c>
      <c r="EU390" s="4">
        <f t="shared" si="297"/>
        <v>0</v>
      </c>
      <c r="EV390" s="4">
        <f t="shared" si="297"/>
        <v>0</v>
      </c>
      <c r="EW390" s="4">
        <f t="shared" si="297"/>
        <v>0</v>
      </c>
      <c r="EX390" s="4">
        <f t="shared" si="297"/>
        <v>0</v>
      </c>
      <c r="EY390" s="4">
        <f t="shared" si="297"/>
        <v>0</v>
      </c>
      <c r="EZ390" s="4">
        <f t="shared" si="297"/>
        <v>0</v>
      </c>
      <c r="FA390" s="4">
        <f t="shared" si="297"/>
        <v>0</v>
      </c>
      <c r="FB390" s="4">
        <f t="shared" si="297"/>
        <v>0</v>
      </c>
      <c r="FC390" s="4">
        <f t="shared" si="297"/>
        <v>0</v>
      </c>
      <c r="FD390" s="4">
        <f t="shared" si="297"/>
        <v>0</v>
      </c>
      <c r="FE390" s="4">
        <f t="shared" si="297"/>
        <v>0</v>
      </c>
      <c r="FF390" s="4">
        <f t="shared" si="297"/>
        <v>0</v>
      </c>
      <c r="FG390" s="4">
        <f t="shared" si="297"/>
        <v>0</v>
      </c>
      <c r="FH390" s="4">
        <f t="shared" si="297"/>
        <v>0</v>
      </c>
      <c r="FI390" s="4">
        <f t="shared" si="297"/>
        <v>0</v>
      </c>
      <c r="FJ390" s="4">
        <f t="shared" si="297"/>
        <v>0</v>
      </c>
      <c r="FK390" s="4">
        <f t="shared" si="297"/>
        <v>0</v>
      </c>
      <c r="FL390" s="4">
        <f t="shared" si="297"/>
        <v>0</v>
      </c>
      <c r="FM390" s="4">
        <f t="shared" si="297"/>
        <v>0</v>
      </c>
      <c r="FN390" s="4">
        <f t="shared" si="297"/>
        <v>0</v>
      </c>
      <c r="FO390" s="4">
        <f t="shared" si="297"/>
        <v>0</v>
      </c>
      <c r="FP390" s="4">
        <f t="shared" si="297"/>
        <v>0</v>
      </c>
      <c r="FQ390" s="4">
        <f t="shared" si="297"/>
        <v>0</v>
      </c>
      <c r="FR390" s="4">
        <f t="shared" si="297"/>
        <v>0</v>
      </c>
      <c r="FS390" s="4">
        <f t="shared" ref="FS390:GX390" si="298">FS401</f>
        <v>423500.45</v>
      </c>
      <c r="FT390" s="4">
        <f t="shared" si="298"/>
        <v>0</v>
      </c>
      <c r="FU390" s="4">
        <f t="shared" si="298"/>
        <v>0</v>
      </c>
      <c r="FV390" s="4">
        <f t="shared" si="298"/>
        <v>423500.45</v>
      </c>
      <c r="FW390" s="4">
        <f t="shared" si="298"/>
        <v>187484.33</v>
      </c>
      <c r="FX390" s="4">
        <f t="shared" si="298"/>
        <v>187484.33</v>
      </c>
      <c r="FY390" s="4">
        <f t="shared" si="298"/>
        <v>0</v>
      </c>
      <c r="FZ390" s="4">
        <f t="shared" si="298"/>
        <v>187484.33</v>
      </c>
      <c r="GA390" s="4">
        <f t="shared" si="298"/>
        <v>0</v>
      </c>
      <c r="GB390" s="4">
        <f t="shared" si="298"/>
        <v>0</v>
      </c>
      <c r="GC390" s="4">
        <f t="shared" si="298"/>
        <v>0</v>
      </c>
      <c r="GD390" s="4">
        <f t="shared" si="298"/>
        <v>0</v>
      </c>
      <c r="GE390" s="4">
        <f t="shared" si="298"/>
        <v>0</v>
      </c>
      <c r="GF390" s="4">
        <f t="shared" si="298"/>
        <v>0</v>
      </c>
      <c r="GG390" s="4">
        <f t="shared" si="298"/>
        <v>0</v>
      </c>
      <c r="GH390" s="4">
        <f t="shared" si="298"/>
        <v>0</v>
      </c>
      <c r="GI390" s="4">
        <f t="shared" si="298"/>
        <v>0</v>
      </c>
      <c r="GJ390" s="4">
        <f t="shared" si="298"/>
        <v>0</v>
      </c>
      <c r="GK390" s="4">
        <f t="shared" si="298"/>
        <v>0</v>
      </c>
      <c r="GL390" s="4">
        <f t="shared" si="298"/>
        <v>0</v>
      </c>
      <c r="GM390" s="4">
        <f t="shared" si="298"/>
        <v>0</v>
      </c>
      <c r="GN390" s="4">
        <f t="shared" si="298"/>
        <v>0</v>
      </c>
      <c r="GO390" s="4">
        <f t="shared" si="298"/>
        <v>0</v>
      </c>
      <c r="GP390" s="4">
        <f t="shared" si="298"/>
        <v>0</v>
      </c>
      <c r="GQ390" s="4">
        <f t="shared" si="298"/>
        <v>0</v>
      </c>
      <c r="GR390" s="4">
        <f t="shared" si="298"/>
        <v>0</v>
      </c>
      <c r="GS390" s="4">
        <f t="shared" si="298"/>
        <v>0</v>
      </c>
      <c r="GT390" s="4">
        <f t="shared" si="298"/>
        <v>0</v>
      </c>
      <c r="GU390" s="4">
        <f t="shared" si="298"/>
        <v>0</v>
      </c>
      <c r="GV390" s="4">
        <f t="shared" si="298"/>
        <v>0</v>
      </c>
      <c r="GW390" s="4">
        <f t="shared" si="298"/>
        <v>0</v>
      </c>
      <c r="GX390" s="4">
        <f t="shared" si="298"/>
        <v>0</v>
      </c>
    </row>
    <row r="392" spans="1:255" x14ac:dyDescent="0.2">
      <c r="A392" s="2">
        <v>17</v>
      </c>
      <c r="B392" s="2">
        <v>1</v>
      </c>
      <c r="C392" s="2">
        <f>ROW(SmtRes!A226)</f>
        <v>226</v>
      </c>
      <c r="D392" s="2">
        <f>ROW(EtalonRes!A218)</f>
        <v>218</v>
      </c>
      <c r="E392" s="2" t="s">
        <v>201</v>
      </c>
      <c r="F392" s="2" t="s">
        <v>202</v>
      </c>
      <c r="G392" s="2" t="s">
        <v>203</v>
      </c>
      <c r="H392" s="2" t="s">
        <v>60</v>
      </c>
      <c r="I392" s="2">
        <f>ROUND(2120*0.75/100,9)</f>
        <v>15.9</v>
      </c>
      <c r="J392" s="2">
        <v>0</v>
      </c>
      <c r="K392" s="2"/>
      <c r="L392" s="2"/>
      <c r="M392" s="2"/>
      <c r="N392" s="2"/>
      <c r="O392" s="2">
        <f t="shared" ref="O392:O399" si="299">ROUND(CP392,2)</f>
        <v>266881.34000000003</v>
      </c>
      <c r="P392" s="2">
        <f t="shared" ref="P392:P399" si="300">ROUND(CQ392*I392,2)</f>
        <v>179750.3</v>
      </c>
      <c r="Q392" s="2">
        <f t="shared" ref="Q392:Q399" si="301">ROUND(CR392*I392,2)</f>
        <v>837.45</v>
      </c>
      <c r="R392" s="2">
        <f t="shared" ref="R392:R399" si="302">ROUND(CS392*I392,2)</f>
        <v>406.88</v>
      </c>
      <c r="S392" s="2">
        <f t="shared" ref="S392:S399" si="303">ROUND(CT392*I392,2)</f>
        <v>86293.59</v>
      </c>
      <c r="T392" s="2">
        <f t="shared" ref="T392:T399" si="304">ROUND(CU392*I392,2)</f>
        <v>0</v>
      </c>
      <c r="U392" s="2">
        <f t="shared" ref="U392:U399" si="305">CV392*I392</f>
        <v>489.72</v>
      </c>
      <c r="V392" s="2">
        <f t="shared" ref="V392:V399" si="306">CW392*I392</f>
        <v>0</v>
      </c>
      <c r="W392" s="2">
        <f t="shared" ref="W392:W399" si="307">ROUND(CX392*I392,2)</f>
        <v>0</v>
      </c>
      <c r="X392" s="2">
        <f t="shared" ref="X392:Y399" si="308">ROUND(CY392,2)</f>
        <v>60405.51</v>
      </c>
      <c r="Y392" s="2">
        <f t="shared" si="308"/>
        <v>8629.36</v>
      </c>
      <c r="Z392" s="2"/>
      <c r="AA392" s="2">
        <v>37920512</v>
      </c>
      <c r="AB392" s="2">
        <f t="shared" ref="AB392:AB399" si="309">ROUND((AC392+AD392+AF392),6)</f>
        <v>16784.990000000002</v>
      </c>
      <c r="AC392" s="2">
        <f t="shared" ref="AC392:AC399" si="310">ROUND((ES392),6)</f>
        <v>11305.05</v>
      </c>
      <c r="AD392" s="2">
        <f t="shared" ref="AD392:AD399" si="311">ROUND((((ET392)-(EU392))+AE392),6)</f>
        <v>52.67</v>
      </c>
      <c r="AE392" s="2">
        <f t="shared" ref="AE392:AF399" si="312">ROUND((EU392),6)</f>
        <v>25.59</v>
      </c>
      <c r="AF392" s="2">
        <f t="shared" si="312"/>
        <v>5427.27</v>
      </c>
      <c r="AG392" s="2">
        <f t="shared" ref="AG392:AG399" si="313">ROUND((AP392),6)</f>
        <v>0</v>
      </c>
      <c r="AH392" s="2">
        <f t="shared" ref="AH392:AI399" si="314">(EW392)</f>
        <v>30.8</v>
      </c>
      <c r="AI392" s="2">
        <f t="shared" si="314"/>
        <v>0</v>
      </c>
      <c r="AJ392" s="2">
        <f t="shared" ref="AJ392:AJ399" si="315">(AS392)</f>
        <v>0</v>
      </c>
      <c r="AK392" s="2">
        <v>16784.990000000002</v>
      </c>
      <c r="AL392" s="2">
        <v>11305.05</v>
      </c>
      <c r="AM392" s="2">
        <v>52.67</v>
      </c>
      <c r="AN392" s="2">
        <v>25.59</v>
      </c>
      <c r="AO392" s="2">
        <v>5427.27</v>
      </c>
      <c r="AP392" s="2">
        <v>0</v>
      </c>
      <c r="AQ392" s="2">
        <v>30.8</v>
      </c>
      <c r="AR392" s="2">
        <v>0</v>
      </c>
      <c r="AS392" s="2">
        <v>0</v>
      </c>
      <c r="AT392" s="2">
        <v>70</v>
      </c>
      <c r="AU392" s="2">
        <v>10</v>
      </c>
      <c r="AV392" s="2">
        <v>1</v>
      </c>
      <c r="AW392" s="2">
        <v>1</v>
      </c>
      <c r="AX392" s="2"/>
      <c r="AY392" s="2"/>
      <c r="AZ392" s="2">
        <v>1</v>
      </c>
      <c r="BA392" s="2">
        <v>1</v>
      </c>
      <c r="BB392" s="2">
        <v>1</v>
      </c>
      <c r="BC392" s="2">
        <v>1</v>
      </c>
      <c r="BD392" s="2" t="s">
        <v>3</v>
      </c>
      <c r="BE392" s="2" t="s">
        <v>3</v>
      </c>
      <c r="BF392" s="2" t="s">
        <v>3</v>
      </c>
      <c r="BG392" s="2" t="s">
        <v>3</v>
      </c>
      <c r="BH392" s="2">
        <v>0</v>
      </c>
      <c r="BI392" s="2">
        <v>4</v>
      </c>
      <c r="BJ392" s="2" t="s">
        <v>204</v>
      </c>
      <c r="BK392" s="2"/>
      <c r="BL392" s="2"/>
      <c r="BM392" s="2">
        <v>0</v>
      </c>
      <c r="BN392" s="2">
        <v>0</v>
      </c>
      <c r="BO392" s="2" t="s">
        <v>3</v>
      </c>
      <c r="BP392" s="2">
        <v>0</v>
      </c>
      <c r="BQ392" s="2">
        <v>1</v>
      </c>
      <c r="BR392" s="2">
        <v>0</v>
      </c>
      <c r="BS392" s="2">
        <v>1</v>
      </c>
      <c r="BT392" s="2">
        <v>1</v>
      </c>
      <c r="BU392" s="2">
        <v>1</v>
      </c>
      <c r="BV392" s="2">
        <v>1</v>
      </c>
      <c r="BW392" s="2">
        <v>1</v>
      </c>
      <c r="BX392" s="2">
        <v>1</v>
      </c>
      <c r="BY392" s="2" t="s">
        <v>3</v>
      </c>
      <c r="BZ392" s="2">
        <v>70</v>
      </c>
      <c r="CA392" s="2">
        <v>10</v>
      </c>
      <c r="CB392" s="2"/>
      <c r="CC392" s="2"/>
      <c r="CD392" s="2"/>
      <c r="CE392" s="2">
        <v>0</v>
      </c>
      <c r="CF392" s="2">
        <v>0</v>
      </c>
      <c r="CG392" s="2">
        <v>0</v>
      </c>
      <c r="CH392" s="2"/>
      <c r="CI392" s="2"/>
      <c r="CJ392" s="2"/>
      <c r="CK392" s="2"/>
      <c r="CL392" s="2"/>
      <c r="CM392" s="2">
        <v>0</v>
      </c>
      <c r="CN392" s="2" t="s">
        <v>3</v>
      </c>
      <c r="CO392" s="2">
        <v>0</v>
      </c>
      <c r="CP392" s="2">
        <f t="shared" ref="CP392:CP399" si="316">(P392+Q392+S392)</f>
        <v>266881.33999999997</v>
      </c>
      <c r="CQ392" s="2">
        <f t="shared" ref="CQ392:CQ399" si="317">(AC392*BC392*AW392)</f>
        <v>11305.05</v>
      </c>
      <c r="CR392" s="2">
        <f t="shared" ref="CR392:CR399" si="318">((((ET392)*BB392-(EU392)*BS392)+AE392*BS392)*AV392)</f>
        <v>52.67</v>
      </c>
      <c r="CS392" s="2">
        <f t="shared" ref="CS392:CS399" si="319">(AE392*BS392*AV392)</f>
        <v>25.59</v>
      </c>
      <c r="CT392" s="2">
        <f t="shared" ref="CT392:CT399" si="320">(AF392*BA392*AV392)</f>
        <v>5427.27</v>
      </c>
      <c r="CU392" s="2">
        <f t="shared" ref="CU392:CU399" si="321">AG392</f>
        <v>0</v>
      </c>
      <c r="CV392" s="2">
        <f t="shared" ref="CV392:CV399" si="322">(AH392*AV392)</f>
        <v>30.8</v>
      </c>
      <c r="CW392" s="2">
        <f t="shared" ref="CW392:CX399" si="323">AI392</f>
        <v>0</v>
      </c>
      <c r="CX392" s="2">
        <f t="shared" si="323"/>
        <v>0</v>
      </c>
      <c r="CY392" s="2">
        <f t="shared" ref="CY392:CY399" si="324">((S392*BZ392)/100)</f>
        <v>60405.512999999999</v>
      </c>
      <c r="CZ392" s="2">
        <f t="shared" ref="CZ392:CZ399" si="325">((S392*CA392)/100)</f>
        <v>8629.3589999999986</v>
      </c>
      <c r="DA392" s="2"/>
      <c r="DB392" s="2"/>
      <c r="DC392" s="2" t="s">
        <v>3</v>
      </c>
      <c r="DD392" s="2" t="s">
        <v>3</v>
      </c>
      <c r="DE392" s="2" t="s">
        <v>3</v>
      </c>
      <c r="DF392" s="2" t="s">
        <v>3</v>
      </c>
      <c r="DG392" s="2" t="s">
        <v>3</v>
      </c>
      <c r="DH392" s="2" t="s">
        <v>3</v>
      </c>
      <c r="DI392" s="2" t="s">
        <v>3</v>
      </c>
      <c r="DJ392" s="2" t="s">
        <v>3</v>
      </c>
      <c r="DK392" s="2" t="s">
        <v>3</v>
      </c>
      <c r="DL392" s="2" t="s">
        <v>3</v>
      </c>
      <c r="DM392" s="2" t="s">
        <v>3</v>
      </c>
      <c r="DN392" s="2">
        <v>0</v>
      </c>
      <c r="DO392" s="2">
        <v>0</v>
      </c>
      <c r="DP392" s="2">
        <v>1</v>
      </c>
      <c r="DQ392" s="2">
        <v>1</v>
      </c>
      <c r="DR392" s="2"/>
      <c r="DS392" s="2"/>
      <c r="DT392" s="2"/>
      <c r="DU392" s="2">
        <v>1005</v>
      </c>
      <c r="DV392" s="2" t="s">
        <v>60</v>
      </c>
      <c r="DW392" s="2" t="s">
        <v>60</v>
      </c>
      <c r="DX392" s="2">
        <v>100</v>
      </c>
      <c r="DY392" s="2"/>
      <c r="DZ392" s="2"/>
      <c r="EA392" s="2"/>
      <c r="EB392" s="2"/>
      <c r="EC392" s="2"/>
      <c r="ED392" s="2"/>
      <c r="EE392" s="2">
        <v>37523834</v>
      </c>
      <c r="EF392" s="2">
        <v>1</v>
      </c>
      <c r="EG392" s="2" t="s">
        <v>22</v>
      </c>
      <c r="EH392" s="2">
        <v>0</v>
      </c>
      <c r="EI392" s="2" t="s">
        <v>3</v>
      </c>
      <c r="EJ392" s="2">
        <v>4</v>
      </c>
      <c r="EK392" s="2">
        <v>0</v>
      </c>
      <c r="EL392" s="2" t="s">
        <v>23</v>
      </c>
      <c r="EM392" s="2" t="s">
        <v>24</v>
      </c>
      <c r="EN392" s="2"/>
      <c r="EO392" s="2" t="s">
        <v>3</v>
      </c>
      <c r="EP392" s="2"/>
      <c r="EQ392" s="2">
        <v>0</v>
      </c>
      <c r="ER392" s="2">
        <v>16784.990000000002</v>
      </c>
      <c r="ES392" s="2">
        <v>11305.05</v>
      </c>
      <c r="ET392" s="2">
        <v>52.67</v>
      </c>
      <c r="EU392" s="2">
        <v>25.59</v>
      </c>
      <c r="EV392" s="2">
        <v>5427.27</v>
      </c>
      <c r="EW392" s="2">
        <v>30.8</v>
      </c>
      <c r="EX392" s="2">
        <v>0</v>
      </c>
      <c r="EY392" s="2">
        <v>0</v>
      </c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>
        <v>0</v>
      </c>
      <c r="FR392" s="2">
        <f t="shared" ref="FR392:FR399" si="326">ROUND(IF(AND(BH392=3,BI392=3),P392,0),2)</f>
        <v>0</v>
      </c>
      <c r="FS392" s="2">
        <v>0</v>
      </c>
      <c r="FT392" s="2"/>
      <c r="FU392" s="2"/>
      <c r="FV392" s="2"/>
      <c r="FW392" s="2"/>
      <c r="FX392" s="2">
        <v>70</v>
      </c>
      <c r="FY392" s="2">
        <v>10</v>
      </c>
      <c r="FZ392" s="2"/>
      <c r="GA392" s="2" t="s">
        <v>3</v>
      </c>
      <c r="GB392" s="2"/>
      <c r="GC392" s="2"/>
      <c r="GD392" s="2">
        <v>0</v>
      </c>
      <c r="GE392" s="2"/>
      <c r="GF392" s="2">
        <v>329169823</v>
      </c>
      <c r="GG392" s="2">
        <v>2</v>
      </c>
      <c r="GH392" s="2">
        <v>1</v>
      </c>
      <c r="GI392" s="2">
        <v>-2</v>
      </c>
      <c r="GJ392" s="2">
        <v>0</v>
      </c>
      <c r="GK392" s="2">
        <f>ROUND(R392*(R12)/100,2)</f>
        <v>439.43</v>
      </c>
      <c r="GL392" s="2">
        <f t="shared" ref="GL392:GL399" si="327">ROUND(IF(AND(BH392=3,BI392=3,FS392&lt;&gt;0),P392,0),2)</f>
        <v>0</v>
      </c>
      <c r="GM392" s="2">
        <f t="shared" ref="GM392:GM399" si="328">ROUND(O392+X392+Y392+GK392,2)+GX392</f>
        <v>336355.64</v>
      </c>
      <c r="GN392" s="2">
        <f t="shared" ref="GN392:GN399" si="329">IF(OR(BI392=0,BI392=1),ROUND(O392+X392+Y392+GK392,2),0)</f>
        <v>0</v>
      </c>
      <c r="GO392" s="2">
        <f t="shared" ref="GO392:GO399" si="330">IF(BI392=2,ROUND(O392+X392+Y392+GK392,2),0)</f>
        <v>0</v>
      </c>
      <c r="GP392" s="2">
        <f t="shared" ref="GP392:GP399" si="331">IF(BI392=4,ROUND(O392+X392+Y392+GK392,2)+GX392,0)</f>
        <v>336355.64</v>
      </c>
      <c r="GQ392" s="2"/>
      <c r="GR392" s="2">
        <v>0</v>
      </c>
      <c r="GS392" s="2">
        <v>3</v>
      </c>
      <c r="GT392" s="2">
        <v>0</v>
      </c>
      <c r="GU392" s="2" t="s">
        <v>3</v>
      </c>
      <c r="GV392" s="2">
        <f t="shared" ref="GV392:GV399" si="332">ROUND((GT392),6)</f>
        <v>0</v>
      </c>
      <c r="GW392" s="2">
        <v>1</v>
      </c>
      <c r="GX392" s="2">
        <f t="shared" ref="GX392:GX399" si="333">ROUND(HC392*I392,2)</f>
        <v>0</v>
      </c>
      <c r="GY392" s="2"/>
      <c r="GZ392" s="2"/>
      <c r="HA392" s="2">
        <v>0</v>
      </c>
      <c r="HB392" s="2">
        <v>0</v>
      </c>
      <c r="HC392" s="2">
        <f t="shared" ref="HC392:HC399" si="334">GV392*GW392</f>
        <v>0</v>
      </c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>
        <v>0</v>
      </c>
      <c r="IL392" s="2"/>
      <c r="IM392" s="2"/>
      <c r="IN392" s="2"/>
      <c r="IO392" s="2"/>
      <c r="IP392" s="2"/>
      <c r="IQ392" s="2"/>
      <c r="IR392" s="2"/>
      <c r="IS392" s="2"/>
      <c r="IT392" s="2"/>
      <c r="IU392" s="2"/>
    </row>
    <row r="393" spans="1:255" x14ac:dyDescent="0.2">
      <c r="A393">
        <v>17</v>
      </c>
      <c r="B393">
        <v>1</v>
      </c>
      <c r="C393">
        <f>ROW(SmtRes!A230)</f>
        <v>230</v>
      </c>
      <c r="D393">
        <f>ROW(EtalonRes!A222)</f>
        <v>222</v>
      </c>
      <c r="E393" t="s">
        <v>201</v>
      </c>
      <c r="F393" t="s">
        <v>202</v>
      </c>
      <c r="G393" t="s">
        <v>203</v>
      </c>
      <c r="H393" t="s">
        <v>60</v>
      </c>
      <c r="I393">
        <f>ROUND(2120*0.75/100,9)</f>
        <v>15.9</v>
      </c>
      <c r="J393">
        <v>0</v>
      </c>
      <c r="O393">
        <f t="shared" si="299"/>
        <v>266881.34000000003</v>
      </c>
      <c r="P393">
        <f t="shared" si="300"/>
        <v>179750.3</v>
      </c>
      <c r="Q393">
        <f t="shared" si="301"/>
        <v>837.45</v>
      </c>
      <c r="R393">
        <f t="shared" si="302"/>
        <v>406.88</v>
      </c>
      <c r="S393">
        <f t="shared" si="303"/>
        <v>86293.59</v>
      </c>
      <c r="T393">
        <f t="shared" si="304"/>
        <v>0</v>
      </c>
      <c r="U393">
        <f t="shared" si="305"/>
        <v>489.72</v>
      </c>
      <c r="V393">
        <f t="shared" si="306"/>
        <v>0</v>
      </c>
      <c r="W393">
        <f t="shared" si="307"/>
        <v>0</v>
      </c>
      <c r="X393">
        <f t="shared" si="308"/>
        <v>60405.51</v>
      </c>
      <c r="Y393">
        <f t="shared" si="308"/>
        <v>8629.36</v>
      </c>
      <c r="AA393">
        <v>37920513</v>
      </c>
      <c r="AB393">
        <f t="shared" si="309"/>
        <v>16784.990000000002</v>
      </c>
      <c r="AC393">
        <f t="shared" si="310"/>
        <v>11305.05</v>
      </c>
      <c r="AD393">
        <f t="shared" si="311"/>
        <v>52.67</v>
      </c>
      <c r="AE393">
        <f t="shared" si="312"/>
        <v>25.59</v>
      </c>
      <c r="AF393">
        <f t="shared" si="312"/>
        <v>5427.27</v>
      </c>
      <c r="AG393">
        <f t="shared" si="313"/>
        <v>0</v>
      </c>
      <c r="AH393">
        <f t="shared" si="314"/>
        <v>30.8</v>
      </c>
      <c r="AI393">
        <f t="shared" si="314"/>
        <v>0</v>
      </c>
      <c r="AJ393">
        <f t="shared" si="315"/>
        <v>0</v>
      </c>
      <c r="AK393">
        <v>16784.990000000002</v>
      </c>
      <c r="AL393">
        <v>11305.05</v>
      </c>
      <c r="AM393">
        <v>52.67</v>
      </c>
      <c r="AN393">
        <v>25.59</v>
      </c>
      <c r="AO393">
        <v>5427.27</v>
      </c>
      <c r="AP393">
        <v>0</v>
      </c>
      <c r="AQ393">
        <v>30.8</v>
      </c>
      <c r="AR393">
        <v>0</v>
      </c>
      <c r="AS393">
        <v>0</v>
      </c>
      <c r="AT393">
        <v>70</v>
      </c>
      <c r="AU393">
        <v>10</v>
      </c>
      <c r="AV393">
        <v>1</v>
      </c>
      <c r="AW393">
        <v>1</v>
      </c>
      <c r="AZ393">
        <v>1</v>
      </c>
      <c r="BA393">
        <v>1</v>
      </c>
      <c r="BB393">
        <v>1</v>
      </c>
      <c r="BC393">
        <v>1</v>
      </c>
      <c r="BD393" t="s">
        <v>3</v>
      </c>
      <c r="BE393" t="s">
        <v>3</v>
      </c>
      <c r="BF393" t="s">
        <v>3</v>
      </c>
      <c r="BG393" t="s">
        <v>3</v>
      </c>
      <c r="BH393">
        <v>0</v>
      </c>
      <c r="BI393">
        <v>4</v>
      </c>
      <c r="BJ393" t="s">
        <v>204</v>
      </c>
      <c r="BM393">
        <v>0</v>
      </c>
      <c r="BN393">
        <v>0</v>
      </c>
      <c r="BO393" t="s">
        <v>3</v>
      </c>
      <c r="BP393">
        <v>0</v>
      </c>
      <c r="BQ393">
        <v>1</v>
      </c>
      <c r="BR393">
        <v>0</v>
      </c>
      <c r="BS393">
        <v>1</v>
      </c>
      <c r="BT393">
        <v>1</v>
      </c>
      <c r="BU393">
        <v>1</v>
      </c>
      <c r="BV393">
        <v>1</v>
      </c>
      <c r="BW393">
        <v>1</v>
      </c>
      <c r="BX393">
        <v>1</v>
      </c>
      <c r="BY393" t="s">
        <v>3</v>
      </c>
      <c r="BZ393">
        <v>70</v>
      </c>
      <c r="CA393">
        <v>10</v>
      </c>
      <c r="CE393">
        <v>0</v>
      </c>
      <c r="CF393">
        <v>0</v>
      </c>
      <c r="CG393">
        <v>0</v>
      </c>
      <c r="CM393">
        <v>0</v>
      </c>
      <c r="CN393" t="s">
        <v>3</v>
      </c>
      <c r="CO393">
        <v>0</v>
      </c>
      <c r="CP393">
        <f t="shared" si="316"/>
        <v>266881.33999999997</v>
      </c>
      <c r="CQ393">
        <f t="shared" si="317"/>
        <v>11305.05</v>
      </c>
      <c r="CR393">
        <f t="shared" si="318"/>
        <v>52.67</v>
      </c>
      <c r="CS393">
        <f t="shared" si="319"/>
        <v>25.59</v>
      </c>
      <c r="CT393">
        <f t="shared" si="320"/>
        <v>5427.27</v>
      </c>
      <c r="CU393">
        <f t="shared" si="321"/>
        <v>0</v>
      </c>
      <c r="CV393">
        <f t="shared" si="322"/>
        <v>30.8</v>
      </c>
      <c r="CW393">
        <f t="shared" si="323"/>
        <v>0</v>
      </c>
      <c r="CX393">
        <f t="shared" si="323"/>
        <v>0</v>
      </c>
      <c r="CY393">
        <f t="shared" si="324"/>
        <v>60405.512999999999</v>
      </c>
      <c r="CZ393">
        <f t="shared" si="325"/>
        <v>8629.3589999999986</v>
      </c>
      <c r="DC393" t="s">
        <v>3</v>
      </c>
      <c r="DD393" t="s">
        <v>3</v>
      </c>
      <c r="DE393" t="s">
        <v>3</v>
      </c>
      <c r="DF393" t="s">
        <v>3</v>
      </c>
      <c r="DG393" t="s">
        <v>3</v>
      </c>
      <c r="DH393" t="s">
        <v>3</v>
      </c>
      <c r="DI393" t="s">
        <v>3</v>
      </c>
      <c r="DJ393" t="s">
        <v>3</v>
      </c>
      <c r="DK393" t="s">
        <v>3</v>
      </c>
      <c r="DL393" t="s">
        <v>3</v>
      </c>
      <c r="DM393" t="s">
        <v>3</v>
      </c>
      <c r="DN393">
        <v>0</v>
      </c>
      <c r="DO393">
        <v>0</v>
      </c>
      <c r="DP393">
        <v>1</v>
      </c>
      <c r="DQ393">
        <v>1</v>
      </c>
      <c r="DU393">
        <v>1005</v>
      </c>
      <c r="DV393" t="s">
        <v>60</v>
      </c>
      <c r="DW393" t="s">
        <v>60</v>
      </c>
      <c r="DX393">
        <v>100</v>
      </c>
      <c r="EE393">
        <v>37523834</v>
      </c>
      <c r="EF393">
        <v>1</v>
      </c>
      <c r="EG393" t="s">
        <v>22</v>
      </c>
      <c r="EH393">
        <v>0</v>
      </c>
      <c r="EI393" t="s">
        <v>3</v>
      </c>
      <c r="EJ393">
        <v>4</v>
      </c>
      <c r="EK393">
        <v>0</v>
      </c>
      <c r="EL393" t="s">
        <v>23</v>
      </c>
      <c r="EM393" t="s">
        <v>24</v>
      </c>
      <c r="EO393" t="s">
        <v>3</v>
      </c>
      <c r="EQ393">
        <v>0</v>
      </c>
      <c r="ER393">
        <v>16784.990000000002</v>
      </c>
      <c r="ES393">
        <v>11305.05</v>
      </c>
      <c r="ET393">
        <v>52.67</v>
      </c>
      <c r="EU393">
        <v>25.59</v>
      </c>
      <c r="EV393">
        <v>5427.27</v>
      </c>
      <c r="EW393">
        <v>30.8</v>
      </c>
      <c r="EX393">
        <v>0</v>
      </c>
      <c r="EY393">
        <v>0</v>
      </c>
      <c r="FQ393">
        <v>0</v>
      </c>
      <c r="FR393">
        <f t="shared" si="326"/>
        <v>0</v>
      </c>
      <c r="FS393">
        <v>0</v>
      </c>
      <c r="FX393">
        <v>70</v>
      </c>
      <c r="FY393">
        <v>10</v>
      </c>
      <c r="GA393" t="s">
        <v>3</v>
      </c>
      <c r="GD393">
        <v>0</v>
      </c>
      <c r="GF393">
        <v>329169823</v>
      </c>
      <c r="GG393">
        <v>2</v>
      </c>
      <c r="GH393">
        <v>1</v>
      </c>
      <c r="GI393">
        <v>-2</v>
      </c>
      <c r="GJ393">
        <v>0</v>
      </c>
      <c r="GK393">
        <f>ROUND(R393*(S12)/100,2)</f>
        <v>439.43</v>
      </c>
      <c r="GL393">
        <f t="shared" si="327"/>
        <v>0</v>
      </c>
      <c r="GM393">
        <f t="shared" si="328"/>
        <v>336355.64</v>
      </c>
      <c r="GN393">
        <f t="shared" si="329"/>
        <v>0</v>
      </c>
      <c r="GO393">
        <f t="shared" si="330"/>
        <v>0</v>
      </c>
      <c r="GP393">
        <f t="shared" si="331"/>
        <v>336355.64</v>
      </c>
      <c r="GR393">
        <v>0</v>
      </c>
      <c r="GS393">
        <v>3</v>
      </c>
      <c r="GT393">
        <v>0</v>
      </c>
      <c r="GU393" t="s">
        <v>3</v>
      </c>
      <c r="GV393">
        <f t="shared" si="332"/>
        <v>0</v>
      </c>
      <c r="GW393">
        <v>1</v>
      </c>
      <c r="GX393">
        <f t="shared" si="333"/>
        <v>0</v>
      </c>
      <c r="HA393">
        <v>0</v>
      </c>
      <c r="HB393">
        <v>0</v>
      </c>
      <c r="HC393">
        <f t="shared" si="334"/>
        <v>0</v>
      </c>
      <c r="IK393">
        <v>0</v>
      </c>
    </row>
    <row r="394" spans="1:255" x14ac:dyDescent="0.2">
      <c r="A394" s="2">
        <v>17</v>
      </c>
      <c r="B394" s="2">
        <v>1</v>
      </c>
      <c r="C394" s="2">
        <f>ROW(SmtRes!A232)</f>
        <v>232</v>
      </c>
      <c r="D394" s="2">
        <f>ROW(EtalonRes!A224)</f>
        <v>224</v>
      </c>
      <c r="E394" s="2" t="s">
        <v>205</v>
      </c>
      <c r="F394" s="2" t="s">
        <v>206</v>
      </c>
      <c r="G394" s="2" t="s">
        <v>207</v>
      </c>
      <c r="H394" s="2" t="s">
        <v>60</v>
      </c>
      <c r="I394" s="2">
        <f>ROUND(2120*0.25/100,9)</f>
        <v>5.3</v>
      </c>
      <c r="J394" s="2">
        <v>0</v>
      </c>
      <c r="K394" s="2"/>
      <c r="L394" s="2"/>
      <c r="M394" s="2"/>
      <c r="N394" s="2"/>
      <c r="O394" s="2">
        <f t="shared" si="299"/>
        <v>102876.77</v>
      </c>
      <c r="P394" s="2">
        <f t="shared" si="300"/>
        <v>59916.77</v>
      </c>
      <c r="Q394" s="2">
        <f t="shared" si="301"/>
        <v>0</v>
      </c>
      <c r="R394" s="2">
        <f t="shared" si="302"/>
        <v>0</v>
      </c>
      <c r="S394" s="2">
        <f t="shared" si="303"/>
        <v>42960</v>
      </c>
      <c r="T394" s="2">
        <f t="shared" si="304"/>
        <v>0</v>
      </c>
      <c r="U394" s="2">
        <f t="shared" si="305"/>
        <v>243.79999999999998</v>
      </c>
      <c r="V394" s="2">
        <f t="shared" si="306"/>
        <v>0</v>
      </c>
      <c r="W394" s="2">
        <f t="shared" si="307"/>
        <v>0</v>
      </c>
      <c r="X394" s="2">
        <f t="shared" si="308"/>
        <v>30072</v>
      </c>
      <c r="Y394" s="2">
        <f t="shared" si="308"/>
        <v>4296</v>
      </c>
      <c r="Z394" s="2"/>
      <c r="AA394" s="2">
        <v>37920512</v>
      </c>
      <c r="AB394" s="2">
        <f t="shared" si="309"/>
        <v>19410.71</v>
      </c>
      <c r="AC394" s="2">
        <f t="shared" si="310"/>
        <v>11305.05</v>
      </c>
      <c r="AD394" s="2">
        <f t="shared" si="311"/>
        <v>0</v>
      </c>
      <c r="AE394" s="2">
        <f t="shared" si="312"/>
        <v>0</v>
      </c>
      <c r="AF394" s="2">
        <f t="shared" si="312"/>
        <v>8105.66</v>
      </c>
      <c r="AG394" s="2">
        <f t="shared" si="313"/>
        <v>0</v>
      </c>
      <c r="AH394" s="2">
        <f t="shared" si="314"/>
        <v>46</v>
      </c>
      <c r="AI394" s="2">
        <f t="shared" si="314"/>
        <v>0</v>
      </c>
      <c r="AJ394" s="2">
        <f t="shared" si="315"/>
        <v>0</v>
      </c>
      <c r="AK394" s="2">
        <v>19410.71</v>
      </c>
      <c r="AL394" s="2">
        <v>11305.05</v>
      </c>
      <c r="AM394" s="2">
        <v>0</v>
      </c>
      <c r="AN394" s="2">
        <v>0</v>
      </c>
      <c r="AO394" s="2">
        <v>8105.66</v>
      </c>
      <c r="AP394" s="2">
        <v>0</v>
      </c>
      <c r="AQ394" s="2">
        <v>46</v>
      </c>
      <c r="AR394" s="2">
        <v>0</v>
      </c>
      <c r="AS394" s="2">
        <v>0</v>
      </c>
      <c r="AT394" s="2">
        <v>70</v>
      </c>
      <c r="AU394" s="2">
        <v>10</v>
      </c>
      <c r="AV394" s="2">
        <v>1</v>
      </c>
      <c r="AW394" s="2">
        <v>1</v>
      </c>
      <c r="AX394" s="2"/>
      <c r="AY394" s="2"/>
      <c r="AZ394" s="2">
        <v>1</v>
      </c>
      <c r="BA394" s="2">
        <v>1</v>
      </c>
      <c r="BB394" s="2">
        <v>1</v>
      </c>
      <c r="BC394" s="2">
        <v>1</v>
      </c>
      <c r="BD394" s="2" t="s">
        <v>3</v>
      </c>
      <c r="BE394" s="2" t="s">
        <v>3</v>
      </c>
      <c r="BF394" s="2" t="s">
        <v>3</v>
      </c>
      <c r="BG394" s="2" t="s">
        <v>3</v>
      </c>
      <c r="BH394" s="2">
        <v>0</v>
      </c>
      <c r="BI394" s="2">
        <v>4</v>
      </c>
      <c r="BJ394" s="2" t="s">
        <v>208</v>
      </c>
      <c r="BK394" s="2"/>
      <c r="BL394" s="2"/>
      <c r="BM394" s="2">
        <v>0</v>
      </c>
      <c r="BN394" s="2">
        <v>0</v>
      </c>
      <c r="BO394" s="2" t="s">
        <v>3</v>
      </c>
      <c r="BP394" s="2">
        <v>0</v>
      </c>
      <c r="BQ394" s="2">
        <v>1</v>
      </c>
      <c r="BR394" s="2">
        <v>0</v>
      </c>
      <c r="BS394" s="2">
        <v>1</v>
      </c>
      <c r="BT394" s="2">
        <v>1</v>
      </c>
      <c r="BU394" s="2">
        <v>1</v>
      </c>
      <c r="BV394" s="2">
        <v>1</v>
      </c>
      <c r="BW394" s="2">
        <v>1</v>
      </c>
      <c r="BX394" s="2">
        <v>1</v>
      </c>
      <c r="BY394" s="2" t="s">
        <v>3</v>
      </c>
      <c r="BZ394" s="2">
        <v>70</v>
      </c>
      <c r="CA394" s="2">
        <v>10</v>
      </c>
      <c r="CB394" s="2"/>
      <c r="CC394" s="2"/>
      <c r="CD394" s="2"/>
      <c r="CE394" s="2">
        <v>0</v>
      </c>
      <c r="CF394" s="2">
        <v>0</v>
      </c>
      <c r="CG394" s="2">
        <v>0</v>
      </c>
      <c r="CH394" s="2"/>
      <c r="CI394" s="2"/>
      <c r="CJ394" s="2"/>
      <c r="CK394" s="2"/>
      <c r="CL394" s="2"/>
      <c r="CM394" s="2">
        <v>0</v>
      </c>
      <c r="CN394" s="2" t="s">
        <v>3</v>
      </c>
      <c r="CO394" s="2">
        <v>0</v>
      </c>
      <c r="CP394" s="2">
        <f t="shared" si="316"/>
        <v>102876.76999999999</v>
      </c>
      <c r="CQ394" s="2">
        <f t="shared" si="317"/>
        <v>11305.05</v>
      </c>
      <c r="CR394" s="2">
        <f t="shared" si="318"/>
        <v>0</v>
      </c>
      <c r="CS394" s="2">
        <f t="shared" si="319"/>
        <v>0</v>
      </c>
      <c r="CT394" s="2">
        <f t="shared" si="320"/>
        <v>8105.66</v>
      </c>
      <c r="CU394" s="2">
        <f t="shared" si="321"/>
        <v>0</v>
      </c>
      <c r="CV394" s="2">
        <f t="shared" si="322"/>
        <v>46</v>
      </c>
      <c r="CW394" s="2">
        <f t="shared" si="323"/>
        <v>0</v>
      </c>
      <c r="CX394" s="2">
        <f t="shared" si="323"/>
        <v>0</v>
      </c>
      <c r="CY394" s="2">
        <f t="shared" si="324"/>
        <v>30072</v>
      </c>
      <c r="CZ394" s="2">
        <f t="shared" si="325"/>
        <v>4296</v>
      </c>
      <c r="DA394" s="2"/>
      <c r="DB394" s="2"/>
      <c r="DC394" s="2" t="s">
        <v>3</v>
      </c>
      <c r="DD394" s="2" t="s">
        <v>3</v>
      </c>
      <c r="DE394" s="2" t="s">
        <v>3</v>
      </c>
      <c r="DF394" s="2" t="s">
        <v>3</v>
      </c>
      <c r="DG394" s="2" t="s">
        <v>3</v>
      </c>
      <c r="DH394" s="2" t="s">
        <v>3</v>
      </c>
      <c r="DI394" s="2" t="s">
        <v>3</v>
      </c>
      <c r="DJ394" s="2" t="s">
        <v>3</v>
      </c>
      <c r="DK394" s="2" t="s">
        <v>3</v>
      </c>
      <c r="DL394" s="2" t="s">
        <v>3</v>
      </c>
      <c r="DM394" s="2" t="s">
        <v>3</v>
      </c>
      <c r="DN394" s="2">
        <v>0</v>
      </c>
      <c r="DO394" s="2">
        <v>0</v>
      </c>
      <c r="DP394" s="2">
        <v>1</v>
      </c>
      <c r="DQ394" s="2">
        <v>1</v>
      </c>
      <c r="DR394" s="2"/>
      <c r="DS394" s="2"/>
      <c r="DT394" s="2"/>
      <c r="DU394" s="2">
        <v>1005</v>
      </c>
      <c r="DV394" s="2" t="s">
        <v>60</v>
      </c>
      <c r="DW394" s="2" t="s">
        <v>60</v>
      </c>
      <c r="DX394" s="2">
        <v>100</v>
      </c>
      <c r="DY394" s="2"/>
      <c r="DZ394" s="2"/>
      <c r="EA394" s="2"/>
      <c r="EB394" s="2"/>
      <c r="EC394" s="2"/>
      <c r="ED394" s="2"/>
      <c r="EE394" s="2">
        <v>37523834</v>
      </c>
      <c r="EF394" s="2">
        <v>1</v>
      </c>
      <c r="EG394" s="2" t="s">
        <v>22</v>
      </c>
      <c r="EH394" s="2">
        <v>0</v>
      </c>
      <c r="EI394" s="2" t="s">
        <v>3</v>
      </c>
      <c r="EJ394" s="2">
        <v>4</v>
      </c>
      <c r="EK394" s="2">
        <v>0</v>
      </c>
      <c r="EL394" s="2" t="s">
        <v>23</v>
      </c>
      <c r="EM394" s="2" t="s">
        <v>24</v>
      </c>
      <c r="EN394" s="2"/>
      <c r="EO394" s="2" t="s">
        <v>3</v>
      </c>
      <c r="EP394" s="2"/>
      <c r="EQ394" s="2">
        <v>0</v>
      </c>
      <c r="ER394" s="2">
        <v>19410.71</v>
      </c>
      <c r="ES394" s="2">
        <v>11305.05</v>
      </c>
      <c r="ET394" s="2">
        <v>0</v>
      </c>
      <c r="EU394" s="2">
        <v>0</v>
      </c>
      <c r="EV394" s="2">
        <v>8105.66</v>
      </c>
      <c r="EW394" s="2">
        <v>46</v>
      </c>
      <c r="EX394" s="2">
        <v>0</v>
      </c>
      <c r="EY394" s="2">
        <v>0</v>
      </c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>
        <v>0</v>
      </c>
      <c r="FR394" s="2">
        <f t="shared" si="326"/>
        <v>0</v>
      </c>
      <c r="FS394" s="2">
        <v>0</v>
      </c>
      <c r="FT394" s="2"/>
      <c r="FU394" s="2"/>
      <c r="FV394" s="2"/>
      <c r="FW394" s="2"/>
      <c r="FX394" s="2">
        <v>70</v>
      </c>
      <c r="FY394" s="2">
        <v>10</v>
      </c>
      <c r="FZ394" s="2"/>
      <c r="GA394" s="2" t="s">
        <v>3</v>
      </c>
      <c r="GB394" s="2"/>
      <c r="GC394" s="2"/>
      <c r="GD394" s="2">
        <v>0</v>
      </c>
      <c r="GE394" s="2"/>
      <c r="GF394" s="2">
        <v>-1990834189</v>
      </c>
      <c r="GG394" s="2">
        <v>2</v>
      </c>
      <c r="GH394" s="2">
        <v>1</v>
      </c>
      <c r="GI394" s="2">
        <v>-2</v>
      </c>
      <c r="GJ394" s="2">
        <v>0</v>
      </c>
      <c r="GK394" s="2">
        <f>ROUND(R394*(R12)/100,2)</f>
        <v>0</v>
      </c>
      <c r="GL394" s="2">
        <f t="shared" si="327"/>
        <v>0</v>
      </c>
      <c r="GM394" s="2">
        <f t="shared" si="328"/>
        <v>137244.76999999999</v>
      </c>
      <c r="GN394" s="2">
        <f t="shared" si="329"/>
        <v>0</v>
      </c>
      <c r="GO394" s="2">
        <f t="shared" si="330"/>
        <v>0</v>
      </c>
      <c r="GP394" s="2">
        <f t="shared" si="331"/>
        <v>137244.76999999999</v>
      </c>
      <c r="GQ394" s="2"/>
      <c r="GR394" s="2">
        <v>0</v>
      </c>
      <c r="GS394" s="2">
        <v>3</v>
      </c>
      <c r="GT394" s="2">
        <v>0</v>
      </c>
      <c r="GU394" s="2" t="s">
        <v>3</v>
      </c>
      <c r="GV394" s="2">
        <f t="shared" si="332"/>
        <v>0</v>
      </c>
      <c r="GW394" s="2">
        <v>1</v>
      </c>
      <c r="GX394" s="2">
        <f t="shared" si="333"/>
        <v>0</v>
      </c>
      <c r="GY394" s="2"/>
      <c r="GZ394" s="2"/>
      <c r="HA394" s="2">
        <v>0</v>
      </c>
      <c r="HB394" s="2">
        <v>0</v>
      </c>
      <c r="HC394" s="2">
        <f t="shared" si="334"/>
        <v>0</v>
      </c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>
        <v>0</v>
      </c>
      <c r="IL394" s="2"/>
      <c r="IM394" s="2"/>
      <c r="IN394" s="2"/>
      <c r="IO394" s="2"/>
      <c r="IP394" s="2"/>
      <c r="IQ394" s="2"/>
      <c r="IR394" s="2"/>
      <c r="IS394" s="2"/>
      <c r="IT394" s="2"/>
      <c r="IU394" s="2"/>
    </row>
    <row r="395" spans="1:255" x14ac:dyDescent="0.2">
      <c r="A395">
        <v>17</v>
      </c>
      <c r="B395">
        <v>1</v>
      </c>
      <c r="C395">
        <f>ROW(SmtRes!A234)</f>
        <v>234</v>
      </c>
      <c r="D395">
        <f>ROW(EtalonRes!A226)</f>
        <v>226</v>
      </c>
      <c r="E395" t="s">
        <v>205</v>
      </c>
      <c r="F395" t="s">
        <v>206</v>
      </c>
      <c r="G395" t="s">
        <v>207</v>
      </c>
      <c r="H395" t="s">
        <v>60</v>
      </c>
      <c r="I395">
        <f>ROUND(2120*0.25/100,9)</f>
        <v>5.3</v>
      </c>
      <c r="J395">
        <v>0</v>
      </c>
      <c r="O395">
        <f t="shared" si="299"/>
        <v>102876.77</v>
      </c>
      <c r="P395">
        <f t="shared" si="300"/>
        <v>59916.77</v>
      </c>
      <c r="Q395">
        <f t="shared" si="301"/>
        <v>0</v>
      </c>
      <c r="R395">
        <f t="shared" si="302"/>
        <v>0</v>
      </c>
      <c r="S395">
        <f t="shared" si="303"/>
        <v>42960</v>
      </c>
      <c r="T395">
        <f t="shared" si="304"/>
        <v>0</v>
      </c>
      <c r="U395">
        <f t="shared" si="305"/>
        <v>243.79999999999998</v>
      </c>
      <c r="V395">
        <f t="shared" si="306"/>
        <v>0</v>
      </c>
      <c r="W395">
        <f t="shared" si="307"/>
        <v>0</v>
      </c>
      <c r="X395">
        <f t="shared" si="308"/>
        <v>30072</v>
      </c>
      <c r="Y395">
        <f t="shared" si="308"/>
        <v>4296</v>
      </c>
      <c r="AA395">
        <v>37920513</v>
      </c>
      <c r="AB395">
        <f t="shared" si="309"/>
        <v>19410.71</v>
      </c>
      <c r="AC395">
        <f t="shared" si="310"/>
        <v>11305.05</v>
      </c>
      <c r="AD395">
        <f t="shared" si="311"/>
        <v>0</v>
      </c>
      <c r="AE395">
        <f t="shared" si="312"/>
        <v>0</v>
      </c>
      <c r="AF395">
        <f t="shared" si="312"/>
        <v>8105.66</v>
      </c>
      <c r="AG395">
        <f t="shared" si="313"/>
        <v>0</v>
      </c>
      <c r="AH395">
        <f t="shared" si="314"/>
        <v>46</v>
      </c>
      <c r="AI395">
        <f t="shared" si="314"/>
        <v>0</v>
      </c>
      <c r="AJ395">
        <f t="shared" si="315"/>
        <v>0</v>
      </c>
      <c r="AK395">
        <v>19410.71</v>
      </c>
      <c r="AL395">
        <v>11305.05</v>
      </c>
      <c r="AM395">
        <v>0</v>
      </c>
      <c r="AN395">
        <v>0</v>
      </c>
      <c r="AO395">
        <v>8105.66</v>
      </c>
      <c r="AP395">
        <v>0</v>
      </c>
      <c r="AQ395">
        <v>46</v>
      </c>
      <c r="AR395">
        <v>0</v>
      </c>
      <c r="AS395">
        <v>0</v>
      </c>
      <c r="AT395">
        <v>70</v>
      </c>
      <c r="AU395">
        <v>10</v>
      </c>
      <c r="AV395">
        <v>1</v>
      </c>
      <c r="AW395">
        <v>1</v>
      </c>
      <c r="AZ395">
        <v>1</v>
      </c>
      <c r="BA395">
        <v>1</v>
      </c>
      <c r="BB395">
        <v>1</v>
      </c>
      <c r="BC395">
        <v>1</v>
      </c>
      <c r="BD395" t="s">
        <v>3</v>
      </c>
      <c r="BE395" t="s">
        <v>3</v>
      </c>
      <c r="BF395" t="s">
        <v>3</v>
      </c>
      <c r="BG395" t="s">
        <v>3</v>
      </c>
      <c r="BH395">
        <v>0</v>
      </c>
      <c r="BI395">
        <v>4</v>
      </c>
      <c r="BJ395" t="s">
        <v>208</v>
      </c>
      <c r="BM395">
        <v>0</v>
      </c>
      <c r="BN395">
        <v>0</v>
      </c>
      <c r="BO395" t="s">
        <v>3</v>
      </c>
      <c r="BP395">
        <v>0</v>
      </c>
      <c r="BQ395">
        <v>1</v>
      </c>
      <c r="BR395">
        <v>0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1</v>
      </c>
      <c r="BY395" t="s">
        <v>3</v>
      </c>
      <c r="BZ395">
        <v>70</v>
      </c>
      <c r="CA395">
        <v>10</v>
      </c>
      <c r="CE395">
        <v>0</v>
      </c>
      <c r="CF395">
        <v>0</v>
      </c>
      <c r="CG395">
        <v>0</v>
      </c>
      <c r="CM395">
        <v>0</v>
      </c>
      <c r="CN395" t="s">
        <v>3</v>
      </c>
      <c r="CO395">
        <v>0</v>
      </c>
      <c r="CP395">
        <f t="shared" si="316"/>
        <v>102876.76999999999</v>
      </c>
      <c r="CQ395">
        <f t="shared" si="317"/>
        <v>11305.05</v>
      </c>
      <c r="CR395">
        <f t="shared" si="318"/>
        <v>0</v>
      </c>
      <c r="CS395">
        <f t="shared" si="319"/>
        <v>0</v>
      </c>
      <c r="CT395">
        <f t="shared" si="320"/>
        <v>8105.66</v>
      </c>
      <c r="CU395">
        <f t="shared" si="321"/>
        <v>0</v>
      </c>
      <c r="CV395">
        <f t="shared" si="322"/>
        <v>46</v>
      </c>
      <c r="CW395">
        <f t="shared" si="323"/>
        <v>0</v>
      </c>
      <c r="CX395">
        <f t="shared" si="323"/>
        <v>0</v>
      </c>
      <c r="CY395">
        <f t="shared" si="324"/>
        <v>30072</v>
      </c>
      <c r="CZ395">
        <f t="shared" si="325"/>
        <v>4296</v>
      </c>
      <c r="DC395" t="s">
        <v>3</v>
      </c>
      <c r="DD395" t="s">
        <v>3</v>
      </c>
      <c r="DE395" t="s">
        <v>3</v>
      </c>
      <c r="DF395" t="s">
        <v>3</v>
      </c>
      <c r="DG395" t="s">
        <v>3</v>
      </c>
      <c r="DH395" t="s">
        <v>3</v>
      </c>
      <c r="DI395" t="s">
        <v>3</v>
      </c>
      <c r="DJ395" t="s">
        <v>3</v>
      </c>
      <c r="DK395" t="s">
        <v>3</v>
      </c>
      <c r="DL395" t="s">
        <v>3</v>
      </c>
      <c r="DM395" t="s">
        <v>3</v>
      </c>
      <c r="DN395">
        <v>0</v>
      </c>
      <c r="DO395">
        <v>0</v>
      </c>
      <c r="DP395">
        <v>1</v>
      </c>
      <c r="DQ395">
        <v>1</v>
      </c>
      <c r="DU395">
        <v>1005</v>
      </c>
      <c r="DV395" t="s">
        <v>60</v>
      </c>
      <c r="DW395" t="s">
        <v>60</v>
      </c>
      <c r="DX395">
        <v>100</v>
      </c>
      <c r="EE395">
        <v>37523834</v>
      </c>
      <c r="EF395">
        <v>1</v>
      </c>
      <c r="EG395" t="s">
        <v>22</v>
      </c>
      <c r="EH395">
        <v>0</v>
      </c>
      <c r="EI395" t="s">
        <v>3</v>
      </c>
      <c r="EJ395">
        <v>4</v>
      </c>
      <c r="EK395">
        <v>0</v>
      </c>
      <c r="EL395" t="s">
        <v>23</v>
      </c>
      <c r="EM395" t="s">
        <v>24</v>
      </c>
      <c r="EO395" t="s">
        <v>3</v>
      </c>
      <c r="EQ395">
        <v>0</v>
      </c>
      <c r="ER395">
        <v>19410.71</v>
      </c>
      <c r="ES395">
        <v>11305.05</v>
      </c>
      <c r="ET395">
        <v>0</v>
      </c>
      <c r="EU395">
        <v>0</v>
      </c>
      <c r="EV395">
        <v>8105.66</v>
      </c>
      <c r="EW395">
        <v>46</v>
      </c>
      <c r="EX395">
        <v>0</v>
      </c>
      <c r="EY395">
        <v>0</v>
      </c>
      <c r="FQ395">
        <v>0</v>
      </c>
      <c r="FR395">
        <f t="shared" si="326"/>
        <v>0</v>
      </c>
      <c r="FS395">
        <v>0</v>
      </c>
      <c r="FX395">
        <v>70</v>
      </c>
      <c r="FY395">
        <v>10</v>
      </c>
      <c r="GA395" t="s">
        <v>3</v>
      </c>
      <c r="GD395">
        <v>0</v>
      </c>
      <c r="GF395">
        <v>-1990834189</v>
      </c>
      <c r="GG395">
        <v>2</v>
      </c>
      <c r="GH395">
        <v>1</v>
      </c>
      <c r="GI395">
        <v>-2</v>
      </c>
      <c r="GJ395">
        <v>0</v>
      </c>
      <c r="GK395">
        <f>ROUND(R395*(S12)/100,2)</f>
        <v>0</v>
      </c>
      <c r="GL395">
        <f t="shared" si="327"/>
        <v>0</v>
      </c>
      <c r="GM395">
        <f t="shared" si="328"/>
        <v>137244.76999999999</v>
      </c>
      <c r="GN395">
        <f t="shared" si="329"/>
        <v>0</v>
      </c>
      <c r="GO395">
        <f t="shared" si="330"/>
        <v>0</v>
      </c>
      <c r="GP395">
        <f t="shared" si="331"/>
        <v>137244.76999999999</v>
      </c>
      <c r="GR395">
        <v>0</v>
      </c>
      <c r="GS395">
        <v>3</v>
      </c>
      <c r="GT395">
        <v>0</v>
      </c>
      <c r="GU395" t="s">
        <v>3</v>
      </c>
      <c r="GV395">
        <f t="shared" si="332"/>
        <v>0</v>
      </c>
      <c r="GW395">
        <v>1</v>
      </c>
      <c r="GX395">
        <f t="shared" si="333"/>
        <v>0</v>
      </c>
      <c r="HA395">
        <v>0</v>
      </c>
      <c r="HB395">
        <v>0</v>
      </c>
      <c r="HC395">
        <f t="shared" si="334"/>
        <v>0</v>
      </c>
      <c r="IK395">
        <v>0</v>
      </c>
    </row>
    <row r="396" spans="1:255" x14ac:dyDescent="0.2">
      <c r="A396" s="2">
        <v>17</v>
      </c>
      <c r="B396" s="2">
        <v>1</v>
      </c>
      <c r="C396" s="2">
        <f>ROW(SmtRes!A236)</f>
        <v>236</v>
      </c>
      <c r="D396" s="2">
        <f>ROW(EtalonRes!A228)</f>
        <v>228</v>
      </c>
      <c r="E396" s="2" t="s">
        <v>209</v>
      </c>
      <c r="F396" s="2" t="s">
        <v>210</v>
      </c>
      <c r="G396" s="2" t="s">
        <v>211</v>
      </c>
      <c r="H396" s="2" t="s">
        <v>60</v>
      </c>
      <c r="I396" s="2">
        <f>ROUND(-2120/100,9)</f>
        <v>-21.2</v>
      </c>
      <c r="J396" s="2">
        <v>0</v>
      </c>
      <c r="K396" s="2"/>
      <c r="L396" s="2"/>
      <c r="M396" s="2"/>
      <c r="N396" s="2"/>
      <c r="O396" s="2">
        <f t="shared" si="299"/>
        <v>-103386.25</v>
      </c>
      <c r="P396" s="2">
        <f t="shared" si="300"/>
        <v>-79889.02</v>
      </c>
      <c r="Q396" s="2">
        <f t="shared" si="301"/>
        <v>0</v>
      </c>
      <c r="R396" s="2">
        <f t="shared" si="302"/>
        <v>0</v>
      </c>
      <c r="S396" s="2">
        <f t="shared" si="303"/>
        <v>-23497.23</v>
      </c>
      <c r="T396" s="2">
        <f t="shared" si="304"/>
        <v>0</v>
      </c>
      <c r="U396" s="2">
        <f t="shared" si="305"/>
        <v>-133.34799999999998</v>
      </c>
      <c r="V396" s="2">
        <f t="shared" si="306"/>
        <v>0</v>
      </c>
      <c r="W396" s="2">
        <f t="shared" si="307"/>
        <v>0</v>
      </c>
      <c r="X396" s="2">
        <f t="shared" si="308"/>
        <v>-16448.060000000001</v>
      </c>
      <c r="Y396" s="2">
        <f t="shared" si="308"/>
        <v>-2349.7199999999998</v>
      </c>
      <c r="Z396" s="2"/>
      <c r="AA396" s="2">
        <v>37920512</v>
      </c>
      <c r="AB396" s="2">
        <f t="shared" si="309"/>
        <v>4876.71</v>
      </c>
      <c r="AC396" s="2">
        <f t="shared" si="310"/>
        <v>3768.35</v>
      </c>
      <c r="AD396" s="2">
        <f t="shared" si="311"/>
        <v>0</v>
      </c>
      <c r="AE396" s="2">
        <f t="shared" si="312"/>
        <v>0</v>
      </c>
      <c r="AF396" s="2">
        <f t="shared" si="312"/>
        <v>1108.3599999999999</v>
      </c>
      <c r="AG396" s="2">
        <f t="shared" si="313"/>
        <v>0</v>
      </c>
      <c r="AH396" s="2">
        <f t="shared" si="314"/>
        <v>6.29</v>
      </c>
      <c r="AI396" s="2">
        <f t="shared" si="314"/>
        <v>0</v>
      </c>
      <c r="AJ396" s="2">
        <f t="shared" si="315"/>
        <v>0</v>
      </c>
      <c r="AK396" s="2">
        <v>4876.71</v>
      </c>
      <c r="AL396" s="2">
        <v>3768.35</v>
      </c>
      <c r="AM396" s="2">
        <v>0</v>
      </c>
      <c r="AN396" s="2">
        <v>0</v>
      </c>
      <c r="AO396" s="2">
        <v>1108.3599999999999</v>
      </c>
      <c r="AP396" s="2">
        <v>0</v>
      </c>
      <c r="AQ396" s="2">
        <v>6.29</v>
      </c>
      <c r="AR396" s="2">
        <v>0</v>
      </c>
      <c r="AS396" s="2">
        <v>0</v>
      </c>
      <c r="AT396" s="2">
        <v>70</v>
      </c>
      <c r="AU396" s="2">
        <v>10</v>
      </c>
      <c r="AV396" s="2">
        <v>1</v>
      </c>
      <c r="AW396" s="2">
        <v>1</v>
      </c>
      <c r="AX396" s="2"/>
      <c r="AY396" s="2"/>
      <c r="AZ396" s="2">
        <v>1</v>
      </c>
      <c r="BA396" s="2">
        <v>1</v>
      </c>
      <c r="BB396" s="2">
        <v>1</v>
      </c>
      <c r="BC396" s="2">
        <v>1</v>
      </c>
      <c r="BD396" s="2" t="s">
        <v>3</v>
      </c>
      <c r="BE396" s="2" t="s">
        <v>3</v>
      </c>
      <c r="BF396" s="2" t="s">
        <v>3</v>
      </c>
      <c r="BG396" s="2" t="s">
        <v>3</v>
      </c>
      <c r="BH396" s="2">
        <v>0</v>
      </c>
      <c r="BI396" s="2">
        <v>4</v>
      </c>
      <c r="BJ396" s="2" t="s">
        <v>212</v>
      </c>
      <c r="BK396" s="2"/>
      <c r="BL396" s="2"/>
      <c r="BM396" s="2">
        <v>0</v>
      </c>
      <c r="BN396" s="2">
        <v>0</v>
      </c>
      <c r="BO396" s="2" t="s">
        <v>3</v>
      </c>
      <c r="BP396" s="2">
        <v>0</v>
      </c>
      <c r="BQ396" s="2">
        <v>1</v>
      </c>
      <c r="BR396" s="2">
        <v>0</v>
      </c>
      <c r="BS396" s="2">
        <v>1</v>
      </c>
      <c r="BT396" s="2">
        <v>1</v>
      </c>
      <c r="BU396" s="2">
        <v>1</v>
      </c>
      <c r="BV396" s="2">
        <v>1</v>
      </c>
      <c r="BW396" s="2">
        <v>1</v>
      </c>
      <c r="BX396" s="2">
        <v>1</v>
      </c>
      <c r="BY396" s="2" t="s">
        <v>3</v>
      </c>
      <c r="BZ396" s="2">
        <v>70</v>
      </c>
      <c r="CA396" s="2">
        <v>10</v>
      </c>
      <c r="CB396" s="2"/>
      <c r="CC396" s="2"/>
      <c r="CD396" s="2"/>
      <c r="CE396" s="2">
        <v>0</v>
      </c>
      <c r="CF396" s="2">
        <v>0</v>
      </c>
      <c r="CG396" s="2">
        <v>0</v>
      </c>
      <c r="CH396" s="2"/>
      <c r="CI396" s="2"/>
      <c r="CJ396" s="2"/>
      <c r="CK396" s="2"/>
      <c r="CL396" s="2"/>
      <c r="CM396" s="2">
        <v>0</v>
      </c>
      <c r="CN396" s="2" t="s">
        <v>3</v>
      </c>
      <c r="CO396" s="2">
        <v>0</v>
      </c>
      <c r="CP396" s="2">
        <f t="shared" si="316"/>
        <v>-103386.25</v>
      </c>
      <c r="CQ396" s="2">
        <f t="shared" si="317"/>
        <v>3768.35</v>
      </c>
      <c r="CR396" s="2">
        <f t="shared" si="318"/>
        <v>0</v>
      </c>
      <c r="CS396" s="2">
        <f t="shared" si="319"/>
        <v>0</v>
      </c>
      <c r="CT396" s="2">
        <f t="shared" si="320"/>
        <v>1108.3599999999999</v>
      </c>
      <c r="CU396" s="2">
        <f t="shared" si="321"/>
        <v>0</v>
      </c>
      <c r="CV396" s="2">
        <f t="shared" si="322"/>
        <v>6.29</v>
      </c>
      <c r="CW396" s="2">
        <f t="shared" si="323"/>
        <v>0</v>
      </c>
      <c r="CX396" s="2">
        <f t="shared" si="323"/>
        <v>0</v>
      </c>
      <c r="CY396" s="2">
        <f t="shared" si="324"/>
        <v>-16448.060999999998</v>
      </c>
      <c r="CZ396" s="2">
        <f t="shared" si="325"/>
        <v>-2349.723</v>
      </c>
      <c r="DA396" s="2"/>
      <c r="DB396" s="2"/>
      <c r="DC396" s="2" t="s">
        <v>3</v>
      </c>
      <c r="DD396" s="2" t="s">
        <v>3</v>
      </c>
      <c r="DE396" s="2" t="s">
        <v>3</v>
      </c>
      <c r="DF396" s="2" t="s">
        <v>3</v>
      </c>
      <c r="DG396" s="2" t="s">
        <v>3</v>
      </c>
      <c r="DH396" s="2" t="s">
        <v>3</v>
      </c>
      <c r="DI396" s="2" t="s">
        <v>3</v>
      </c>
      <c r="DJ396" s="2" t="s">
        <v>3</v>
      </c>
      <c r="DK396" s="2" t="s">
        <v>3</v>
      </c>
      <c r="DL396" s="2" t="s">
        <v>3</v>
      </c>
      <c r="DM396" s="2" t="s">
        <v>3</v>
      </c>
      <c r="DN396" s="2">
        <v>0</v>
      </c>
      <c r="DO396" s="2">
        <v>0</v>
      </c>
      <c r="DP396" s="2">
        <v>1</v>
      </c>
      <c r="DQ396" s="2">
        <v>1</v>
      </c>
      <c r="DR396" s="2"/>
      <c r="DS396" s="2"/>
      <c r="DT396" s="2"/>
      <c r="DU396" s="2">
        <v>1005</v>
      </c>
      <c r="DV396" s="2" t="s">
        <v>60</v>
      </c>
      <c r="DW396" s="2" t="s">
        <v>60</v>
      </c>
      <c r="DX396" s="2">
        <v>100</v>
      </c>
      <c r="DY396" s="2"/>
      <c r="DZ396" s="2"/>
      <c r="EA396" s="2"/>
      <c r="EB396" s="2"/>
      <c r="EC396" s="2"/>
      <c r="ED396" s="2"/>
      <c r="EE396" s="2">
        <v>37523834</v>
      </c>
      <c r="EF396" s="2">
        <v>1</v>
      </c>
      <c r="EG396" s="2" t="s">
        <v>22</v>
      </c>
      <c r="EH396" s="2">
        <v>0</v>
      </c>
      <c r="EI396" s="2" t="s">
        <v>3</v>
      </c>
      <c r="EJ396" s="2">
        <v>4</v>
      </c>
      <c r="EK396" s="2">
        <v>0</v>
      </c>
      <c r="EL396" s="2" t="s">
        <v>23</v>
      </c>
      <c r="EM396" s="2" t="s">
        <v>24</v>
      </c>
      <c r="EN396" s="2"/>
      <c r="EO396" s="2" t="s">
        <v>3</v>
      </c>
      <c r="EP396" s="2"/>
      <c r="EQ396" s="2">
        <v>0</v>
      </c>
      <c r="ER396" s="2">
        <v>4876.71</v>
      </c>
      <c r="ES396" s="2">
        <v>3768.35</v>
      </c>
      <c r="ET396" s="2">
        <v>0</v>
      </c>
      <c r="EU396" s="2">
        <v>0</v>
      </c>
      <c r="EV396" s="2">
        <v>1108.3599999999999</v>
      </c>
      <c r="EW396" s="2">
        <v>6.29</v>
      </c>
      <c r="EX396" s="2">
        <v>0</v>
      </c>
      <c r="EY396" s="2">
        <v>0</v>
      </c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>
        <v>0</v>
      </c>
      <c r="FR396" s="2">
        <f t="shared" si="326"/>
        <v>0</v>
      </c>
      <c r="FS396" s="2">
        <v>0</v>
      </c>
      <c r="FT396" s="2"/>
      <c r="FU396" s="2"/>
      <c r="FV396" s="2"/>
      <c r="FW396" s="2"/>
      <c r="FX396" s="2">
        <v>70</v>
      </c>
      <c r="FY396" s="2">
        <v>10</v>
      </c>
      <c r="FZ396" s="2"/>
      <c r="GA396" s="2" t="s">
        <v>3</v>
      </c>
      <c r="GB396" s="2"/>
      <c r="GC396" s="2"/>
      <c r="GD396" s="2">
        <v>0</v>
      </c>
      <c r="GE396" s="2"/>
      <c r="GF396" s="2">
        <v>475945121</v>
      </c>
      <c r="GG396" s="2">
        <v>2</v>
      </c>
      <c r="GH396" s="2">
        <v>1</v>
      </c>
      <c r="GI396" s="2">
        <v>-2</v>
      </c>
      <c r="GJ396" s="2">
        <v>0</v>
      </c>
      <c r="GK396" s="2">
        <f>ROUND(R396*(R12)/100,2)</f>
        <v>0</v>
      </c>
      <c r="GL396" s="2">
        <f t="shared" si="327"/>
        <v>0</v>
      </c>
      <c r="GM396" s="2">
        <f t="shared" si="328"/>
        <v>-122184.03</v>
      </c>
      <c r="GN396" s="2">
        <f t="shared" si="329"/>
        <v>0</v>
      </c>
      <c r="GO396" s="2">
        <f t="shared" si="330"/>
        <v>0</v>
      </c>
      <c r="GP396" s="2">
        <f t="shared" si="331"/>
        <v>-122184.03</v>
      </c>
      <c r="GQ396" s="2"/>
      <c r="GR396" s="2">
        <v>0</v>
      </c>
      <c r="GS396" s="2">
        <v>3</v>
      </c>
      <c r="GT396" s="2">
        <v>0</v>
      </c>
      <c r="GU396" s="2" t="s">
        <v>3</v>
      </c>
      <c r="GV396" s="2">
        <f t="shared" si="332"/>
        <v>0</v>
      </c>
      <c r="GW396" s="2">
        <v>1</v>
      </c>
      <c r="GX396" s="2">
        <f t="shared" si="333"/>
        <v>0</v>
      </c>
      <c r="GY396" s="2"/>
      <c r="GZ396" s="2"/>
      <c r="HA396" s="2">
        <v>0</v>
      </c>
      <c r="HB396" s="2">
        <v>0</v>
      </c>
      <c r="HC396" s="2">
        <f t="shared" si="334"/>
        <v>0</v>
      </c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>
        <v>0</v>
      </c>
      <c r="IL396" s="2"/>
      <c r="IM396" s="2"/>
      <c r="IN396" s="2"/>
      <c r="IO396" s="2"/>
      <c r="IP396" s="2"/>
      <c r="IQ396" s="2"/>
      <c r="IR396" s="2"/>
      <c r="IS396" s="2"/>
      <c r="IT396" s="2"/>
      <c r="IU396" s="2"/>
    </row>
    <row r="397" spans="1:255" x14ac:dyDescent="0.2">
      <c r="A397">
        <v>17</v>
      </c>
      <c r="B397">
        <v>1</v>
      </c>
      <c r="C397">
        <f>ROW(SmtRes!A238)</f>
        <v>238</v>
      </c>
      <c r="D397">
        <f>ROW(EtalonRes!A230)</f>
        <v>230</v>
      </c>
      <c r="E397" t="s">
        <v>209</v>
      </c>
      <c r="F397" t="s">
        <v>210</v>
      </c>
      <c r="G397" t="s">
        <v>211</v>
      </c>
      <c r="H397" t="s">
        <v>60</v>
      </c>
      <c r="I397">
        <f>ROUND(-2120/100,9)</f>
        <v>-21.2</v>
      </c>
      <c r="J397">
        <v>0</v>
      </c>
      <c r="O397">
        <f t="shared" si="299"/>
        <v>-103386.25</v>
      </c>
      <c r="P397">
        <f t="shared" si="300"/>
        <v>-79889.02</v>
      </c>
      <c r="Q397">
        <f t="shared" si="301"/>
        <v>0</v>
      </c>
      <c r="R397">
        <f t="shared" si="302"/>
        <v>0</v>
      </c>
      <c r="S397">
        <f t="shared" si="303"/>
        <v>-23497.23</v>
      </c>
      <c r="T397">
        <f t="shared" si="304"/>
        <v>0</v>
      </c>
      <c r="U397">
        <f t="shared" si="305"/>
        <v>-133.34799999999998</v>
      </c>
      <c r="V397">
        <f t="shared" si="306"/>
        <v>0</v>
      </c>
      <c r="W397">
        <f t="shared" si="307"/>
        <v>0</v>
      </c>
      <c r="X397">
        <f t="shared" si="308"/>
        <v>-16448.060000000001</v>
      </c>
      <c r="Y397">
        <f t="shared" si="308"/>
        <v>-2349.7199999999998</v>
      </c>
      <c r="AA397">
        <v>37920513</v>
      </c>
      <c r="AB397">
        <f t="shared" si="309"/>
        <v>4876.71</v>
      </c>
      <c r="AC397">
        <f t="shared" si="310"/>
        <v>3768.35</v>
      </c>
      <c r="AD397">
        <f t="shared" si="311"/>
        <v>0</v>
      </c>
      <c r="AE397">
        <f t="shared" si="312"/>
        <v>0</v>
      </c>
      <c r="AF397">
        <f t="shared" si="312"/>
        <v>1108.3599999999999</v>
      </c>
      <c r="AG397">
        <f t="shared" si="313"/>
        <v>0</v>
      </c>
      <c r="AH397">
        <f t="shared" si="314"/>
        <v>6.29</v>
      </c>
      <c r="AI397">
        <f t="shared" si="314"/>
        <v>0</v>
      </c>
      <c r="AJ397">
        <f t="shared" si="315"/>
        <v>0</v>
      </c>
      <c r="AK397">
        <v>4876.71</v>
      </c>
      <c r="AL397">
        <v>3768.35</v>
      </c>
      <c r="AM397">
        <v>0</v>
      </c>
      <c r="AN397">
        <v>0</v>
      </c>
      <c r="AO397">
        <v>1108.3599999999999</v>
      </c>
      <c r="AP397">
        <v>0</v>
      </c>
      <c r="AQ397">
        <v>6.29</v>
      </c>
      <c r="AR397">
        <v>0</v>
      </c>
      <c r="AS397">
        <v>0</v>
      </c>
      <c r="AT397">
        <v>70</v>
      </c>
      <c r="AU397">
        <v>10</v>
      </c>
      <c r="AV397">
        <v>1</v>
      </c>
      <c r="AW397">
        <v>1</v>
      </c>
      <c r="AZ397">
        <v>1</v>
      </c>
      <c r="BA397">
        <v>1</v>
      </c>
      <c r="BB397">
        <v>1</v>
      </c>
      <c r="BC397">
        <v>1</v>
      </c>
      <c r="BD397" t="s">
        <v>3</v>
      </c>
      <c r="BE397" t="s">
        <v>3</v>
      </c>
      <c r="BF397" t="s">
        <v>3</v>
      </c>
      <c r="BG397" t="s">
        <v>3</v>
      </c>
      <c r="BH397">
        <v>0</v>
      </c>
      <c r="BI397">
        <v>4</v>
      </c>
      <c r="BJ397" t="s">
        <v>212</v>
      </c>
      <c r="BM397">
        <v>0</v>
      </c>
      <c r="BN397">
        <v>0</v>
      </c>
      <c r="BO397" t="s">
        <v>3</v>
      </c>
      <c r="BP397">
        <v>0</v>
      </c>
      <c r="BQ397">
        <v>1</v>
      </c>
      <c r="BR397">
        <v>0</v>
      </c>
      <c r="BS397">
        <v>1</v>
      </c>
      <c r="BT397">
        <v>1</v>
      </c>
      <c r="BU397">
        <v>1</v>
      </c>
      <c r="BV397">
        <v>1</v>
      </c>
      <c r="BW397">
        <v>1</v>
      </c>
      <c r="BX397">
        <v>1</v>
      </c>
      <c r="BY397" t="s">
        <v>3</v>
      </c>
      <c r="BZ397">
        <v>70</v>
      </c>
      <c r="CA397">
        <v>10</v>
      </c>
      <c r="CE397">
        <v>0</v>
      </c>
      <c r="CF397">
        <v>0</v>
      </c>
      <c r="CG397">
        <v>0</v>
      </c>
      <c r="CM397">
        <v>0</v>
      </c>
      <c r="CN397" t="s">
        <v>3</v>
      </c>
      <c r="CO397">
        <v>0</v>
      </c>
      <c r="CP397">
        <f t="shared" si="316"/>
        <v>-103386.25</v>
      </c>
      <c r="CQ397">
        <f t="shared" si="317"/>
        <v>3768.35</v>
      </c>
      <c r="CR397">
        <f t="shared" si="318"/>
        <v>0</v>
      </c>
      <c r="CS397">
        <f t="shared" si="319"/>
        <v>0</v>
      </c>
      <c r="CT397">
        <f t="shared" si="320"/>
        <v>1108.3599999999999</v>
      </c>
      <c r="CU397">
        <f t="shared" si="321"/>
        <v>0</v>
      </c>
      <c r="CV397">
        <f t="shared" si="322"/>
        <v>6.29</v>
      </c>
      <c r="CW397">
        <f t="shared" si="323"/>
        <v>0</v>
      </c>
      <c r="CX397">
        <f t="shared" si="323"/>
        <v>0</v>
      </c>
      <c r="CY397">
        <f t="shared" si="324"/>
        <v>-16448.060999999998</v>
      </c>
      <c r="CZ397">
        <f t="shared" si="325"/>
        <v>-2349.723</v>
      </c>
      <c r="DC397" t="s">
        <v>3</v>
      </c>
      <c r="DD397" t="s">
        <v>3</v>
      </c>
      <c r="DE397" t="s">
        <v>3</v>
      </c>
      <c r="DF397" t="s">
        <v>3</v>
      </c>
      <c r="DG397" t="s">
        <v>3</v>
      </c>
      <c r="DH397" t="s">
        <v>3</v>
      </c>
      <c r="DI397" t="s">
        <v>3</v>
      </c>
      <c r="DJ397" t="s">
        <v>3</v>
      </c>
      <c r="DK397" t="s">
        <v>3</v>
      </c>
      <c r="DL397" t="s">
        <v>3</v>
      </c>
      <c r="DM397" t="s">
        <v>3</v>
      </c>
      <c r="DN397">
        <v>0</v>
      </c>
      <c r="DO397">
        <v>0</v>
      </c>
      <c r="DP397">
        <v>1</v>
      </c>
      <c r="DQ397">
        <v>1</v>
      </c>
      <c r="DU397">
        <v>1005</v>
      </c>
      <c r="DV397" t="s">
        <v>60</v>
      </c>
      <c r="DW397" t="s">
        <v>60</v>
      </c>
      <c r="DX397">
        <v>100</v>
      </c>
      <c r="EE397">
        <v>37523834</v>
      </c>
      <c r="EF397">
        <v>1</v>
      </c>
      <c r="EG397" t="s">
        <v>22</v>
      </c>
      <c r="EH397">
        <v>0</v>
      </c>
      <c r="EI397" t="s">
        <v>3</v>
      </c>
      <c r="EJ397">
        <v>4</v>
      </c>
      <c r="EK397">
        <v>0</v>
      </c>
      <c r="EL397" t="s">
        <v>23</v>
      </c>
      <c r="EM397" t="s">
        <v>24</v>
      </c>
      <c r="EO397" t="s">
        <v>3</v>
      </c>
      <c r="EQ397">
        <v>0</v>
      </c>
      <c r="ER397">
        <v>4876.71</v>
      </c>
      <c r="ES397">
        <v>3768.35</v>
      </c>
      <c r="ET397">
        <v>0</v>
      </c>
      <c r="EU397">
        <v>0</v>
      </c>
      <c r="EV397">
        <v>1108.3599999999999</v>
      </c>
      <c r="EW397">
        <v>6.29</v>
      </c>
      <c r="EX397">
        <v>0</v>
      </c>
      <c r="EY397">
        <v>0</v>
      </c>
      <c r="FQ397">
        <v>0</v>
      </c>
      <c r="FR397">
        <f t="shared" si="326"/>
        <v>0</v>
      </c>
      <c r="FS397">
        <v>0</v>
      </c>
      <c r="FX397">
        <v>70</v>
      </c>
      <c r="FY397">
        <v>10</v>
      </c>
      <c r="GA397" t="s">
        <v>3</v>
      </c>
      <c r="GD397">
        <v>0</v>
      </c>
      <c r="GF397">
        <v>475945121</v>
      </c>
      <c r="GG397">
        <v>2</v>
      </c>
      <c r="GH397">
        <v>1</v>
      </c>
      <c r="GI397">
        <v>-2</v>
      </c>
      <c r="GJ397">
        <v>0</v>
      </c>
      <c r="GK397">
        <f>ROUND(R397*(S12)/100,2)</f>
        <v>0</v>
      </c>
      <c r="GL397">
        <f t="shared" si="327"/>
        <v>0</v>
      </c>
      <c r="GM397">
        <f t="shared" si="328"/>
        <v>-122184.03</v>
      </c>
      <c r="GN397">
        <f t="shared" si="329"/>
        <v>0</v>
      </c>
      <c r="GO397">
        <f t="shared" si="330"/>
        <v>0</v>
      </c>
      <c r="GP397">
        <f t="shared" si="331"/>
        <v>-122184.03</v>
      </c>
      <c r="GR397">
        <v>0</v>
      </c>
      <c r="GS397">
        <v>3</v>
      </c>
      <c r="GT397">
        <v>0</v>
      </c>
      <c r="GU397" t="s">
        <v>3</v>
      </c>
      <c r="GV397">
        <f t="shared" si="332"/>
        <v>0</v>
      </c>
      <c r="GW397">
        <v>1</v>
      </c>
      <c r="GX397">
        <f t="shared" si="333"/>
        <v>0</v>
      </c>
      <c r="HA397">
        <v>0</v>
      </c>
      <c r="HB397">
        <v>0</v>
      </c>
      <c r="HC397">
        <f t="shared" si="334"/>
        <v>0</v>
      </c>
      <c r="IK397">
        <v>0</v>
      </c>
    </row>
    <row r="398" spans="1:255" x14ac:dyDescent="0.2">
      <c r="A398" s="2">
        <v>17</v>
      </c>
      <c r="B398" s="2">
        <v>1</v>
      </c>
      <c r="C398" s="2">
        <f>ROW(SmtRes!A241)</f>
        <v>241</v>
      </c>
      <c r="D398" s="2">
        <f>ROW(EtalonRes!A233)</f>
        <v>233</v>
      </c>
      <c r="E398" s="2" t="s">
        <v>213</v>
      </c>
      <c r="F398" s="2" t="s">
        <v>214</v>
      </c>
      <c r="G398" s="2" t="s">
        <v>215</v>
      </c>
      <c r="H398" s="2" t="s">
        <v>60</v>
      </c>
      <c r="I398" s="2">
        <f>ROUND(2120/100,9)</f>
        <v>21.2</v>
      </c>
      <c r="J398" s="2">
        <v>0</v>
      </c>
      <c r="K398" s="2"/>
      <c r="L398" s="2"/>
      <c r="M398" s="2"/>
      <c r="N398" s="2"/>
      <c r="O398" s="2">
        <f t="shared" si="299"/>
        <v>52360.61</v>
      </c>
      <c r="P398" s="2">
        <f t="shared" si="300"/>
        <v>27706.28</v>
      </c>
      <c r="Q398" s="2">
        <f t="shared" si="301"/>
        <v>0</v>
      </c>
      <c r="R398" s="2">
        <f t="shared" si="302"/>
        <v>0</v>
      </c>
      <c r="S398" s="2">
        <f t="shared" si="303"/>
        <v>24654.33</v>
      </c>
      <c r="T398" s="2">
        <f t="shared" si="304"/>
        <v>0</v>
      </c>
      <c r="U398" s="2">
        <f t="shared" si="305"/>
        <v>128.048</v>
      </c>
      <c r="V398" s="2">
        <f t="shared" si="306"/>
        <v>0</v>
      </c>
      <c r="W398" s="2">
        <f t="shared" si="307"/>
        <v>0</v>
      </c>
      <c r="X398" s="2">
        <f t="shared" si="308"/>
        <v>17258.03</v>
      </c>
      <c r="Y398" s="2">
        <f t="shared" si="308"/>
        <v>2465.4299999999998</v>
      </c>
      <c r="Z398" s="2"/>
      <c r="AA398" s="2">
        <v>37920512</v>
      </c>
      <c r="AB398" s="2">
        <f t="shared" si="309"/>
        <v>2469.84</v>
      </c>
      <c r="AC398" s="2">
        <f t="shared" si="310"/>
        <v>1306.9000000000001</v>
      </c>
      <c r="AD398" s="2">
        <f t="shared" si="311"/>
        <v>0</v>
      </c>
      <c r="AE398" s="2">
        <f t="shared" si="312"/>
        <v>0</v>
      </c>
      <c r="AF398" s="2">
        <f t="shared" si="312"/>
        <v>1162.94</v>
      </c>
      <c r="AG398" s="2">
        <f t="shared" si="313"/>
        <v>0</v>
      </c>
      <c r="AH398" s="2">
        <f t="shared" si="314"/>
        <v>6.04</v>
      </c>
      <c r="AI398" s="2">
        <f t="shared" si="314"/>
        <v>0</v>
      </c>
      <c r="AJ398" s="2">
        <f t="shared" si="315"/>
        <v>0</v>
      </c>
      <c r="AK398" s="2">
        <v>2469.84</v>
      </c>
      <c r="AL398" s="2">
        <v>1306.9000000000001</v>
      </c>
      <c r="AM398" s="2">
        <v>0</v>
      </c>
      <c r="AN398" s="2">
        <v>0</v>
      </c>
      <c r="AO398" s="2">
        <v>1162.94</v>
      </c>
      <c r="AP398" s="2">
        <v>0</v>
      </c>
      <c r="AQ398" s="2">
        <v>6.04</v>
      </c>
      <c r="AR398" s="2">
        <v>0</v>
      </c>
      <c r="AS398" s="2">
        <v>0</v>
      </c>
      <c r="AT398" s="2">
        <v>70</v>
      </c>
      <c r="AU398" s="2">
        <v>10</v>
      </c>
      <c r="AV398" s="2">
        <v>1</v>
      </c>
      <c r="AW398" s="2">
        <v>1</v>
      </c>
      <c r="AX398" s="2"/>
      <c r="AY398" s="2"/>
      <c r="AZ398" s="2">
        <v>1</v>
      </c>
      <c r="BA398" s="2">
        <v>1</v>
      </c>
      <c r="BB398" s="2">
        <v>1</v>
      </c>
      <c r="BC398" s="2">
        <v>1</v>
      </c>
      <c r="BD398" s="2" t="s">
        <v>3</v>
      </c>
      <c r="BE398" s="2" t="s">
        <v>3</v>
      </c>
      <c r="BF398" s="2" t="s">
        <v>3</v>
      </c>
      <c r="BG398" s="2" t="s">
        <v>3</v>
      </c>
      <c r="BH398" s="2">
        <v>0</v>
      </c>
      <c r="BI398" s="2">
        <v>4</v>
      </c>
      <c r="BJ398" s="2" t="s">
        <v>216</v>
      </c>
      <c r="BK398" s="2"/>
      <c r="BL398" s="2"/>
      <c r="BM398" s="2">
        <v>0</v>
      </c>
      <c r="BN398" s="2">
        <v>0</v>
      </c>
      <c r="BO398" s="2" t="s">
        <v>3</v>
      </c>
      <c r="BP398" s="2">
        <v>0</v>
      </c>
      <c r="BQ398" s="2">
        <v>1</v>
      </c>
      <c r="BR398" s="2">
        <v>0</v>
      </c>
      <c r="BS398" s="2">
        <v>1</v>
      </c>
      <c r="BT398" s="2">
        <v>1</v>
      </c>
      <c r="BU398" s="2">
        <v>1</v>
      </c>
      <c r="BV398" s="2">
        <v>1</v>
      </c>
      <c r="BW398" s="2">
        <v>1</v>
      </c>
      <c r="BX398" s="2">
        <v>1</v>
      </c>
      <c r="BY398" s="2" t="s">
        <v>3</v>
      </c>
      <c r="BZ398" s="2">
        <v>70</v>
      </c>
      <c r="CA398" s="2">
        <v>10</v>
      </c>
      <c r="CB398" s="2"/>
      <c r="CC398" s="2"/>
      <c r="CD398" s="2"/>
      <c r="CE398" s="2">
        <v>0</v>
      </c>
      <c r="CF398" s="2">
        <v>0</v>
      </c>
      <c r="CG398" s="2">
        <v>0</v>
      </c>
      <c r="CH398" s="2"/>
      <c r="CI398" s="2"/>
      <c r="CJ398" s="2"/>
      <c r="CK398" s="2"/>
      <c r="CL398" s="2"/>
      <c r="CM398" s="2">
        <v>0</v>
      </c>
      <c r="CN398" s="2" t="s">
        <v>3</v>
      </c>
      <c r="CO398" s="2">
        <v>0</v>
      </c>
      <c r="CP398" s="2">
        <f t="shared" si="316"/>
        <v>52360.61</v>
      </c>
      <c r="CQ398" s="2">
        <f t="shared" si="317"/>
        <v>1306.9000000000001</v>
      </c>
      <c r="CR398" s="2">
        <f t="shared" si="318"/>
        <v>0</v>
      </c>
      <c r="CS398" s="2">
        <f t="shared" si="319"/>
        <v>0</v>
      </c>
      <c r="CT398" s="2">
        <f t="shared" si="320"/>
        <v>1162.94</v>
      </c>
      <c r="CU398" s="2">
        <f t="shared" si="321"/>
        <v>0</v>
      </c>
      <c r="CV398" s="2">
        <f t="shared" si="322"/>
        <v>6.04</v>
      </c>
      <c r="CW398" s="2">
        <f t="shared" si="323"/>
        <v>0</v>
      </c>
      <c r="CX398" s="2">
        <f t="shared" si="323"/>
        <v>0</v>
      </c>
      <c r="CY398" s="2">
        <f t="shared" si="324"/>
        <v>17258.031000000003</v>
      </c>
      <c r="CZ398" s="2">
        <f t="shared" si="325"/>
        <v>2465.433</v>
      </c>
      <c r="DA398" s="2"/>
      <c r="DB398" s="2"/>
      <c r="DC398" s="2" t="s">
        <v>3</v>
      </c>
      <c r="DD398" s="2" t="s">
        <v>3</v>
      </c>
      <c r="DE398" s="2" t="s">
        <v>3</v>
      </c>
      <c r="DF398" s="2" t="s">
        <v>3</v>
      </c>
      <c r="DG398" s="2" t="s">
        <v>3</v>
      </c>
      <c r="DH398" s="2" t="s">
        <v>3</v>
      </c>
      <c r="DI398" s="2" t="s">
        <v>3</v>
      </c>
      <c r="DJ398" s="2" t="s">
        <v>3</v>
      </c>
      <c r="DK398" s="2" t="s">
        <v>3</v>
      </c>
      <c r="DL398" s="2" t="s">
        <v>3</v>
      </c>
      <c r="DM398" s="2" t="s">
        <v>3</v>
      </c>
      <c r="DN398" s="2">
        <v>0</v>
      </c>
      <c r="DO398" s="2">
        <v>0</v>
      </c>
      <c r="DP398" s="2">
        <v>1</v>
      </c>
      <c r="DQ398" s="2">
        <v>1</v>
      </c>
      <c r="DR398" s="2"/>
      <c r="DS398" s="2"/>
      <c r="DT398" s="2"/>
      <c r="DU398" s="2">
        <v>1005</v>
      </c>
      <c r="DV398" s="2" t="s">
        <v>60</v>
      </c>
      <c r="DW398" s="2" t="s">
        <v>60</v>
      </c>
      <c r="DX398" s="2">
        <v>100</v>
      </c>
      <c r="DY398" s="2"/>
      <c r="DZ398" s="2"/>
      <c r="EA398" s="2"/>
      <c r="EB398" s="2"/>
      <c r="EC398" s="2"/>
      <c r="ED398" s="2"/>
      <c r="EE398" s="2">
        <v>37523834</v>
      </c>
      <c r="EF398" s="2">
        <v>1</v>
      </c>
      <c r="EG398" s="2" t="s">
        <v>22</v>
      </c>
      <c r="EH398" s="2">
        <v>0</v>
      </c>
      <c r="EI398" s="2" t="s">
        <v>3</v>
      </c>
      <c r="EJ398" s="2">
        <v>4</v>
      </c>
      <c r="EK398" s="2">
        <v>0</v>
      </c>
      <c r="EL398" s="2" t="s">
        <v>23</v>
      </c>
      <c r="EM398" s="2" t="s">
        <v>24</v>
      </c>
      <c r="EN398" s="2"/>
      <c r="EO398" s="2" t="s">
        <v>3</v>
      </c>
      <c r="EP398" s="2"/>
      <c r="EQ398" s="2">
        <v>0</v>
      </c>
      <c r="ER398" s="2">
        <v>2469.84</v>
      </c>
      <c r="ES398" s="2">
        <v>1306.9000000000001</v>
      </c>
      <c r="ET398" s="2">
        <v>0</v>
      </c>
      <c r="EU398" s="2">
        <v>0</v>
      </c>
      <c r="EV398" s="2">
        <v>1162.94</v>
      </c>
      <c r="EW398" s="2">
        <v>6.04</v>
      </c>
      <c r="EX398" s="2">
        <v>0</v>
      </c>
      <c r="EY398" s="2">
        <v>0</v>
      </c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>
        <v>0</v>
      </c>
      <c r="FR398" s="2">
        <f t="shared" si="326"/>
        <v>0</v>
      </c>
      <c r="FS398" s="2">
        <v>0</v>
      </c>
      <c r="FT398" s="2"/>
      <c r="FU398" s="2"/>
      <c r="FV398" s="2"/>
      <c r="FW398" s="2"/>
      <c r="FX398" s="2">
        <v>70</v>
      </c>
      <c r="FY398" s="2">
        <v>10</v>
      </c>
      <c r="FZ398" s="2"/>
      <c r="GA398" s="2" t="s">
        <v>3</v>
      </c>
      <c r="GB398" s="2"/>
      <c r="GC398" s="2"/>
      <c r="GD398" s="2">
        <v>0</v>
      </c>
      <c r="GE398" s="2"/>
      <c r="GF398" s="2">
        <v>145630895</v>
      </c>
      <c r="GG398" s="2">
        <v>2</v>
      </c>
      <c r="GH398" s="2">
        <v>1</v>
      </c>
      <c r="GI398" s="2">
        <v>-2</v>
      </c>
      <c r="GJ398" s="2">
        <v>0</v>
      </c>
      <c r="GK398" s="2">
        <f>ROUND(R398*(R12)/100,2)</f>
        <v>0</v>
      </c>
      <c r="GL398" s="2">
        <f t="shared" si="327"/>
        <v>0</v>
      </c>
      <c r="GM398" s="2">
        <f t="shared" si="328"/>
        <v>72084.070000000007</v>
      </c>
      <c r="GN398" s="2">
        <f t="shared" si="329"/>
        <v>0</v>
      </c>
      <c r="GO398" s="2">
        <f t="shared" si="330"/>
        <v>0</v>
      </c>
      <c r="GP398" s="2">
        <f t="shared" si="331"/>
        <v>72084.070000000007</v>
      </c>
      <c r="GQ398" s="2"/>
      <c r="GR398" s="2">
        <v>0</v>
      </c>
      <c r="GS398" s="2">
        <v>3</v>
      </c>
      <c r="GT398" s="2">
        <v>0</v>
      </c>
      <c r="GU398" s="2" t="s">
        <v>3</v>
      </c>
      <c r="GV398" s="2">
        <f t="shared" si="332"/>
        <v>0</v>
      </c>
      <c r="GW398" s="2">
        <v>1</v>
      </c>
      <c r="GX398" s="2">
        <f t="shared" si="333"/>
        <v>0</v>
      </c>
      <c r="GY398" s="2"/>
      <c r="GZ398" s="2"/>
      <c r="HA398" s="2">
        <v>0</v>
      </c>
      <c r="HB398" s="2">
        <v>0</v>
      </c>
      <c r="HC398" s="2">
        <f t="shared" si="334"/>
        <v>0</v>
      </c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>
        <v>0</v>
      </c>
      <c r="IL398" s="2"/>
      <c r="IM398" s="2"/>
      <c r="IN398" s="2"/>
      <c r="IO398" s="2"/>
      <c r="IP398" s="2"/>
      <c r="IQ398" s="2"/>
      <c r="IR398" s="2"/>
      <c r="IS398" s="2"/>
      <c r="IT398" s="2"/>
      <c r="IU398" s="2"/>
    </row>
    <row r="399" spans="1:255" x14ac:dyDescent="0.2">
      <c r="A399">
        <v>17</v>
      </c>
      <c r="B399">
        <v>1</v>
      </c>
      <c r="C399">
        <f>ROW(SmtRes!A244)</f>
        <v>244</v>
      </c>
      <c r="D399">
        <f>ROW(EtalonRes!A236)</f>
        <v>236</v>
      </c>
      <c r="E399" t="s">
        <v>213</v>
      </c>
      <c r="F399" t="s">
        <v>214</v>
      </c>
      <c r="G399" t="s">
        <v>215</v>
      </c>
      <c r="H399" t="s">
        <v>60</v>
      </c>
      <c r="I399">
        <f>ROUND(2120/100,9)</f>
        <v>21.2</v>
      </c>
      <c r="J399">
        <v>0</v>
      </c>
      <c r="O399">
        <f t="shared" si="299"/>
        <v>52360.61</v>
      </c>
      <c r="P399">
        <f t="shared" si="300"/>
        <v>27706.28</v>
      </c>
      <c r="Q399">
        <f t="shared" si="301"/>
        <v>0</v>
      </c>
      <c r="R399">
        <f t="shared" si="302"/>
        <v>0</v>
      </c>
      <c r="S399">
        <f t="shared" si="303"/>
        <v>24654.33</v>
      </c>
      <c r="T399">
        <f t="shared" si="304"/>
        <v>0</v>
      </c>
      <c r="U399">
        <f t="shared" si="305"/>
        <v>128.048</v>
      </c>
      <c r="V399">
        <f t="shared" si="306"/>
        <v>0</v>
      </c>
      <c r="W399">
        <f t="shared" si="307"/>
        <v>0</v>
      </c>
      <c r="X399">
        <f t="shared" si="308"/>
        <v>17258.03</v>
      </c>
      <c r="Y399">
        <f t="shared" si="308"/>
        <v>2465.4299999999998</v>
      </c>
      <c r="AA399">
        <v>37920513</v>
      </c>
      <c r="AB399">
        <f t="shared" si="309"/>
        <v>2469.84</v>
      </c>
      <c r="AC399">
        <f t="shared" si="310"/>
        <v>1306.9000000000001</v>
      </c>
      <c r="AD399">
        <f t="shared" si="311"/>
        <v>0</v>
      </c>
      <c r="AE399">
        <f t="shared" si="312"/>
        <v>0</v>
      </c>
      <c r="AF399">
        <f t="shared" si="312"/>
        <v>1162.94</v>
      </c>
      <c r="AG399">
        <f t="shared" si="313"/>
        <v>0</v>
      </c>
      <c r="AH399">
        <f t="shared" si="314"/>
        <v>6.04</v>
      </c>
      <c r="AI399">
        <f t="shared" si="314"/>
        <v>0</v>
      </c>
      <c r="AJ399">
        <f t="shared" si="315"/>
        <v>0</v>
      </c>
      <c r="AK399">
        <v>2469.84</v>
      </c>
      <c r="AL399">
        <v>1306.9000000000001</v>
      </c>
      <c r="AM399">
        <v>0</v>
      </c>
      <c r="AN399">
        <v>0</v>
      </c>
      <c r="AO399">
        <v>1162.94</v>
      </c>
      <c r="AP399">
        <v>0</v>
      </c>
      <c r="AQ399">
        <v>6.04</v>
      </c>
      <c r="AR399">
        <v>0</v>
      </c>
      <c r="AS399">
        <v>0</v>
      </c>
      <c r="AT399">
        <v>70</v>
      </c>
      <c r="AU399">
        <v>10</v>
      </c>
      <c r="AV399">
        <v>1</v>
      </c>
      <c r="AW399">
        <v>1</v>
      </c>
      <c r="AZ399">
        <v>1</v>
      </c>
      <c r="BA399">
        <v>1</v>
      </c>
      <c r="BB399">
        <v>1</v>
      </c>
      <c r="BC399">
        <v>1</v>
      </c>
      <c r="BD399" t="s">
        <v>3</v>
      </c>
      <c r="BE399" t="s">
        <v>3</v>
      </c>
      <c r="BF399" t="s">
        <v>3</v>
      </c>
      <c r="BG399" t="s">
        <v>3</v>
      </c>
      <c r="BH399">
        <v>0</v>
      </c>
      <c r="BI399">
        <v>4</v>
      </c>
      <c r="BJ399" t="s">
        <v>216</v>
      </c>
      <c r="BM399">
        <v>0</v>
      </c>
      <c r="BN399">
        <v>0</v>
      </c>
      <c r="BO399" t="s">
        <v>3</v>
      </c>
      <c r="BP399">
        <v>0</v>
      </c>
      <c r="BQ399">
        <v>1</v>
      </c>
      <c r="BR399">
        <v>0</v>
      </c>
      <c r="BS399">
        <v>1</v>
      </c>
      <c r="BT399">
        <v>1</v>
      </c>
      <c r="BU399">
        <v>1</v>
      </c>
      <c r="BV399">
        <v>1</v>
      </c>
      <c r="BW399">
        <v>1</v>
      </c>
      <c r="BX399">
        <v>1</v>
      </c>
      <c r="BY399" t="s">
        <v>3</v>
      </c>
      <c r="BZ399">
        <v>70</v>
      </c>
      <c r="CA399">
        <v>10</v>
      </c>
      <c r="CE399">
        <v>0</v>
      </c>
      <c r="CF399">
        <v>0</v>
      </c>
      <c r="CG399">
        <v>0</v>
      </c>
      <c r="CM399">
        <v>0</v>
      </c>
      <c r="CN399" t="s">
        <v>3</v>
      </c>
      <c r="CO399">
        <v>0</v>
      </c>
      <c r="CP399">
        <f t="shared" si="316"/>
        <v>52360.61</v>
      </c>
      <c r="CQ399">
        <f t="shared" si="317"/>
        <v>1306.9000000000001</v>
      </c>
      <c r="CR399">
        <f t="shared" si="318"/>
        <v>0</v>
      </c>
      <c r="CS399">
        <f t="shared" si="319"/>
        <v>0</v>
      </c>
      <c r="CT399">
        <f t="shared" si="320"/>
        <v>1162.94</v>
      </c>
      <c r="CU399">
        <f t="shared" si="321"/>
        <v>0</v>
      </c>
      <c r="CV399">
        <f t="shared" si="322"/>
        <v>6.04</v>
      </c>
      <c r="CW399">
        <f t="shared" si="323"/>
        <v>0</v>
      </c>
      <c r="CX399">
        <f t="shared" si="323"/>
        <v>0</v>
      </c>
      <c r="CY399">
        <f t="shared" si="324"/>
        <v>17258.031000000003</v>
      </c>
      <c r="CZ399">
        <f t="shared" si="325"/>
        <v>2465.433</v>
      </c>
      <c r="DC399" t="s">
        <v>3</v>
      </c>
      <c r="DD399" t="s">
        <v>3</v>
      </c>
      <c r="DE399" t="s">
        <v>3</v>
      </c>
      <c r="DF399" t="s">
        <v>3</v>
      </c>
      <c r="DG399" t="s">
        <v>3</v>
      </c>
      <c r="DH399" t="s">
        <v>3</v>
      </c>
      <c r="DI399" t="s">
        <v>3</v>
      </c>
      <c r="DJ399" t="s">
        <v>3</v>
      </c>
      <c r="DK399" t="s">
        <v>3</v>
      </c>
      <c r="DL399" t="s">
        <v>3</v>
      </c>
      <c r="DM399" t="s">
        <v>3</v>
      </c>
      <c r="DN399">
        <v>0</v>
      </c>
      <c r="DO399">
        <v>0</v>
      </c>
      <c r="DP399">
        <v>1</v>
      </c>
      <c r="DQ399">
        <v>1</v>
      </c>
      <c r="DU399">
        <v>1005</v>
      </c>
      <c r="DV399" t="s">
        <v>60</v>
      </c>
      <c r="DW399" t="s">
        <v>60</v>
      </c>
      <c r="DX399">
        <v>100</v>
      </c>
      <c r="EE399">
        <v>37523834</v>
      </c>
      <c r="EF399">
        <v>1</v>
      </c>
      <c r="EG399" t="s">
        <v>22</v>
      </c>
      <c r="EH399">
        <v>0</v>
      </c>
      <c r="EI399" t="s">
        <v>3</v>
      </c>
      <c r="EJ399">
        <v>4</v>
      </c>
      <c r="EK399">
        <v>0</v>
      </c>
      <c r="EL399" t="s">
        <v>23</v>
      </c>
      <c r="EM399" t="s">
        <v>24</v>
      </c>
      <c r="EO399" t="s">
        <v>3</v>
      </c>
      <c r="EQ399">
        <v>0</v>
      </c>
      <c r="ER399">
        <v>2469.84</v>
      </c>
      <c r="ES399">
        <v>1306.9000000000001</v>
      </c>
      <c r="ET399">
        <v>0</v>
      </c>
      <c r="EU399">
        <v>0</v>
      </c>
      <c r="EV399">
        <v>1162.94</v>
      </c>
      <c r="EW399">
        <v>6.04</v>
      </c>
      <c r="EX399">
        <v>0</v>
      </c>
      <c r="EY399">
        <v>0</v>
      </c>
      <c r="FQ399">
        <v>0</v>
      </c>
      <c r="FR399">
        <f t="shared" si="326"/>
        <v>0</v>
      </c>
      <c r="FS399">
        <v>0</v>
      </c>
      <c r="FX399">
        <v>70</v>
      </c>
      <c r="FY399">
        <v>10</v>
      </c>
      <c r="GA399" t="s">
        <v>3</v>
      </c>
      <c r="GD399">
        <v>0</v>
      </c>
      <c r="GF399">
        <v>145630895</v>
      </c>
      <c r="GG399">
        <v>2</v>
      </c>
      <c r="GH399">
        <v>1</v>
      </c>
      <c r="GI399">
        <v>-2</v>
      </c>
      <c r="GJ399">
        <v>0</v>
      </c>
      <c r="GK399">
        <f>ROUND(R399*(S12)/100,2)</f>
        <v>0</v>
      </c>
      <c r="GL399">
        <f t="shared" si="327"/>
        <v>0</v>
      </c>
      <c r="GM399">
        <f t="shared" si="328"/>
        <v>72084.070000000007</v>
      </c>
      <c r="GN399">
        <f t="shared" si="329"/>
        <v>0</v>
      </c>
      <c r="GO399">
        <f t="shared" si="330"/>
        <v>0</v>
      </c>
      <c r="GP399">
        <f t="shared" si="331"/>
        <v>72084.070000000007</v>
      </c>
      <c r="GR399">
        <v>0</v>
      </c>
      <c r="GS399">
        <v>3</v>
      </c>
      <c r="GT399">
        <v>0</v>
      </c>
      <c r="GU399" t="s">
        <v>3</v>
      </c>
      <c r="GV399">
        <f t="shared" si="332"/>
        <v>0</v>
      </c>
      <c r="GW399">
        <v>1</v>
      </c>
      <c r="GX399">
        <f t="shared" si="333"/>
        <v>0</v>
      </c>
      <c r="HA399">
        <v>0</v>
      </c>
      <c r="HB399">
        <v>0</v>
      </c>
      <c r="HC399">
        <f t="shared" si="334"/>
        <v>0</v>
      </c>
      <c r="IK399">
        <v>0</v>
      </c>
    </row>
    <row r="401" spans="1:206" x14ac:dyDescent="0.2">
      <c r="A401" s="3">
        <v>51</v>
      </c>
      <c r="B401" s="3">
        <f>B388</f>
        <v>1</v>
      </c>
      <c r="C401" s="3">
        <f>A388</f>
        <v>4</v>
      </c>
      <c r="D401" s="3">
        <f>ROW(A388)</f>
        <v>388</v>
      </c>
      <c r="E401" s="3"/>
      <c r="F401" s="3" t="str">
        <f>IF(F388&lt;&gt;"",F388,"")</f>
        <v>Новый раздел</v>
      </c>
      <c r="G401" s="3" t="str">
        <f>IF(G388&lt;&gt;"",G388,"")</f>
        <v>Ремонт газона</v>
      </c>
      <c r="H401" s="3">
        <v>0</v>
      </c>
      <c r="I401" s="3"/>
      <c r="J401" s="3"/>
      <c r="K401" s="3"/>
      <c r="L401" s="3"/>
      <c r="M401" s="3"/>
      <c r="N401" s="3"/>
      <c r="O401" s="3">
        <f t="shared" ref="O401:T401" si="335">ROUND(AB401,2)</f>
        <v>318732.46999999997</v>
      </c>
      <c r="P401" s="3">
        <f t="shared" si="335"/>
        <v>187484.33</v>
      </c>
      <c r="Q401" s="3">
        <f t="shared" si="335"/>
        <v>837.45</v>
      </c>
      <c r="R401" s="3">
        <f t="shared" si="335"/>
        <v>406.88</v>
      </c>
      <c r="S401" s="3">
        <f t="shared" si="335"/>
        <v>130410.69</v>
      </c>
      <c r="T401" s="3">
        <f t="shared" si="335"/>
        <v>0</v>
      </c>
      <c r="U401" s="3">
        <f>AH401</f>
        <v>728.22</v>
      </c>
      <c r="V401" s="3">
        <f>AI401</f>
        <v>0</v>
      </c>
      <c r="W401" s="3">
        <f>ROUND(AJ401,2)</f>
        <v>0</v>
      </c>
      <c r="X401" s="3">
        <f>ROUND(AK401,2)</f>
        <v>91287.48</v>
      </c>
      <c r="Y401" s="3">
        <f>ROUND(AL401,2)</f>
        <v>13041.07</v>
      </c>
      <c r="Z401" s="3"/>
      <c r="AA401" s="3"/>
      <c r="AB401" s="3">
        <f>ROUND(SUMIF(AA392:AA399,"=37920512",O392:O399),2)</f>
        <v>318732.46999999997</v>
      </c>
      <c r="AC401" s="3">
        <f>ROUND(SUMIF(AA392:AA399,"=37920512",P392:P399),2)</f>
        <v>187484.33</v>
      </c>
      <c r="AD401" s="3">
        <f>ROUND(SUMIF(AA392:AA399,"=37920512",Q392:Q399),2)</f>
        <v>837.45</v>
      </c>
      <c r="AE401" s="3">
        <f>ROUND(SUMIF(AA392:AA399,"=37920512",R392:R399),2)</f>
        <v>406.88</v>
      </c>
      <c r="AF401" s="3">
        <f>ROUND(SUMIF(AA392:AA399,"=37920512",S392:S399),2)</f>
        <v>130410.69</v>
      </c>
      <c r="AG401" s="3">
        <f>ROUND(SUMIF(AA392:AA399,"=37920512",T392:T399),2)</f>
        <v>0</v>
      </c>
      <c r="AH401" s="3">
        <f>SUMIF(AA392:AA399,"=37920512",U392:U399)</f>
        <v>728.22</v>
      </c>
      <c r="AI401" s="3">
        <f>SUMIF(AA392:AA399,"=37920512",V392:V399)</f>
        <v>0</v>
      </c>
      <c r="AJ401" s="3">
        <f>ROUND(SUMIF(AA392:AA399,"=37920512",W392:W399),2)</f>
        <v>0</v>
      </c>
      <c r="AK401" s="3">
        <f>ROUND(SUMIF(AA392:AA399,"=37920512",X392:X399),2)</f>
        <v>91287.48</v>
      </c>
      <c r="AL401" s="3">
        <f>ROUND(SUMIF(AA392:AA399,"=37920512",Y392:Y399),2)</f>
        <v>13041.07</v>
      </c>
      <c r="AM401" s="3"/>
      <c r="AN401" s="3"/>
      <c r="AO401" s="3">
        <f t="shared" ref="AO401:BD401" si="336">ROUND(BX401,2)</f>
        <v>0</v>
      </c>
      <c r="AP401" s="3">
        <f t="shared" si="336"/>
        <v>0</v>
      </c>
      <c r="AQ401" s="3">
        <f t="shared" si="336"/>
        <v>0</v>
      </c>
      <c r="AR401" s="3">
        <f t="shared" si="336"/>
        <v>423500.45</v>
      </c>
      <c r="AS401" s="3">
        <f t="shared" si="336"/>
        <v>0</v>
      </c>
      <c r="AT401" s="3">
        <f t="shared" si="336"/>
        <v>0</v>
      </c>
      <c r="AU401" s="3">
        <f t="shared" si="336"/>
        <v>423500.45</v>
      </c>
      <c r="AV401" s="3">
        <f t="shared" si="336"/>
        <v>187484.33</v>
      </c>
      <c r="AW401" s="3">
        <f t="shared" si="336"/>
        <v>187484.33</v>
      </c>
      <c r="AX401" s="3">
        <f t="shared" si="336"/>
        <v>0</v>
      </c>
      <c r="AY401" s="3">
        <f t="shared" si="336"/>
        <v>187484.33</v>
      </c>
      <c r="AZ401" s="3">
        <f t="shared" si="336"/>
        <v>0</v>
      </c>
      <c r="BA401" s="3">
        <f t="shared" si="336"/>
        <v>0</v>
      </c>
      <c r="BB401" s="3">
        <f t="shared" si="336"/>
        <v>0</v>
      </c>
      <c r="BC401" s="3">
        <f t="shared" si="336"/>
        <v>0</v>
      </c>
      <c r="BD401" s="3">
        <f t="shared" si="336"/>
        <v>0</v>
      </c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>
        <f>ROUND(SUMIF(AA392:AA399,"=37920512",FQ392:FQ399),2)</f>
        <v>0</v>
      </c>
      <c r="BY401" s="3">
        <f>ROUND(SUMIF(AA392:AA399,"=37920512",FR392:FR399),2)</f>
        <v>0</v>
      </c>
      <c r="BZ401" s="3">
        <f>ROUND(SUMIF(AA392:AA399,"=37920512",GL392:GL399),2)</f>
        <v>0</v>
      </c>
      <c r="CA401" s="3">
        <f>ROUND(SUMIF(AA392:AA399,"=37920512",GM392:GM399),2)</f>
        <v>423500.45</v>
      </c>
      <c r="CB401" s="3">
        <f>ROUND(SUMIF(AA392:AA399,"=37920512",GN392:GN399),2)</f>
        <v>0</v>
      </c>
      <c r="CC401" s="3">
        <f>ROUND(SUMIF(AA392:AA399,"=37920512",GO392:GO399),2)</f>
        <v>0</v>
      </c>
      <c r="CD401" s="3">
        <f>ROUND(SUMIF(AA392:AA399,"=37920512",GP392:GP399),2)</f>
        <v>423500.45</v>
      </c>
      <c r="CE401" s="3">
        <f>AC401-BX401</f>
        <v>187484.33</v>
      </c>
      <c r="CF401" s="3">
        <f>AC401-BY401</f>
        <v>187484.33</v>
      </c>
      <c r="CG401" s="3">
        <f>BX401-BZ401</f>
        <v>0</v>
      </c>
      <c r="CH401" s="3">
        <f>AC401-BX401-BY401+BZ401</f>
        <v>187484.33</v>
      </c>
      <c r="CI401" s="3">
        <f>BY401-BZ401</f>
        <v>0</v>
      </c>
      <c r="CJ401" s="3">
        <f>ROUND(SUMIF(AA392:AA399,"=37920512",GX392:GX399),2)</f>
        <v>0</v>
      </c>
      <c r="CK401" s="3">
        <f>ROUND(SUMIF(AA392:AA399,"=37920512",GY392:GY399),2)</f>
        <v>0</v>
      </c>
      <c r="CL401" s="3">
        <f>ROUND(SUMIF(AA392:AA399,"=37920512",GZ392:GZ399),2)</f>
        <v>0</v>
      </c>
      <c r="CM401" s="3">
        <f>ROUND(SUMIF(AA392:AA399,"=37920512",HD392:HD399),2)</f>
        <v>0</v>
      </c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4">
        <f t="shared" ref="DG401:DL401" si="337">ROUND(DT401,2)</f>
        <v>318732.46999999997</v>
      </c>
      <c r="DH401" s="4">
        <f t="shared" si="337"/>
        <v>187484.33</v>
      </c>
      <c r="DI401" s="4">
        <f t="shared" si="337"/>
        <v>837.45</v>
      </c>
      <c r="DJ401" s="4">
        <f t="shared" si="337"/>
        <v>406.88</v>
      </c>
      <c r="DK401" s="4">
        <f t="shared" si="337"/>
        <v>130410.69</v>
      </c>
      <c r="DL401" s="4">
        <f t="shared" si="337"/>
        <v>0</v>
      </c>
      <c r="DM401" s="4">
        <f>DZ401</f>
        <v>728.22</v>
      </c>
      <c r="DN401" s="4">
        <f>EA401</f>
        <v>0</v>
      </c>
      <c r="DO401" s="4">
        <f>ROUND(EB401,2)</f>
        <v>0</v>
      </c>
      <c r="DP401" s="4">
        <f>ROUND(EC401,2)</f>
        <v>91287.48</v>
      </c>
      <c r="DQ401" s="4">
        <f>ROUND(ED401,2)</f>
        <v>13041.07</v>
      </c>
      <c r="DR401" s="4"/>
      <c r="DS401" s="4"/>
      <c r="DT401" s="4">
        <f>ROUND(SUMIF(AA392:AA399,"=37920513",O392:O399),2)</f>
        <v>318732.46999999997</v>
      </c>
      <c r="DU401" s="4">
        <f>ROUND(SUMIF(AA392:AA399,"=37920513",P392:P399),2)</f>
        <v>187484.33</v>
      </c>
      <c r="DV401" s="4">
        <f>ROUND(SUMIF(AA392:AA399,"=37920513",Q392:Q399),2)</f>
        <v>837.45</v>
      </c>
      <c r="DW401" s="4">
        <f>ROUND(SUMIF(AA392:AA399,"=37920513",R392:R399),2)</f>
        <v>406.88</v>
      </c>
      <c r="DX401" s="4">
        <f>ROUND(SUMIF(AA392:AA399,"=37920513",S392:S399),2)</f>
        <v>130410.69</v>
      </c>
      <c r="DY401" s="4">
        <f>ROUND(SUMIF(AA392:AA399,"=37920513",T392:T399),2)</f>
        <v>0</v>
      </c>
      <c r="DZ401" s="4">
        <f>SUMIF(AA392:AA399,"=37920513",U392:U399)</f>
        <v>728.22</v>
      </c>
      <c r="EA401" s="4">
        <f>SUMIF(AA392:AA399,"=37920513",V392:V399)</f>
        <v>0</v>
      </c>
      <c r="EB401" s="4">
        <f>ROUND(SUMIF(AA392:AA399,"=37920513",W392:W399),2)</f>
        <v>0</v>
      </c>
      <c r="EC401" s="4">
        <f>ROUND(SUMIF(AA392:AA399,"=37920513",X392:X399),2)</f>
        <v>91287.48</v>
      </c>
      <c r="ED401" s="4">
        <f>ROUND(SUMIF(AA392:AA399,"=37920513",Y392:Y399),2)</f>
        <v>13041.07</v>
      </c>
      <c r="EE401" s="4"/>
      <c r="EF401" s="4"/>
      <c r="EG401" s="4">
        <f t="shared" ref="EG401:EV401" si="338">ROUND(FP401,2)</f>
        <v>0</v>
      </c>
      <c r="EH401" s="4">
        <f t="shared" si="338"/>
        <v>0</v>
      </c>
      <c r="EI401" s="4">
        <f t="shared" si="338"/>
        <v>0</v>
      </c>
      <c r="EJ401" s="4">
        <f t="shared" si="338"/>
        <v>423500.45</v>
      </c>
      <c r="EK401" s="4">
        <f t="shared" si="338"/>
        <v>0</v>
      </c>
      <c r="EL401" s="4">
        <f t="shared" si="338"/>
        <v>0</v>
      </c>
      <c r="EM401" s="4">
        <f t="shared" si="338"/>
        <v>423500.45</v>
      </c>
      <c r="EN401" s="4">
        <f t="shared" si="338"/>
        <v>187484.33</v>
      </c>
      <c r="EO401" s="4">
        <f t="shared" si="338"/>
        <v>187484.33</v>
      </c>
      <c r="EP401" s="4">
        <f t="shared" si="338"/>
        <v>0</v>
      </c>
      <c r="EQ401" s="4">
        <f t="shared" si="338"/>
        <v>187484.33</v>
      </c>
      <c r="ER401" s="4">
        <f t="shared" si="338"/>
        <v>0</v>
      </c>
      <c r="ES401" s="4">
        <f t="shared" si="338"/>
        <v>0</v>
      </c>
      <c r="ET401" s="4">
        <f t="shared" si="338"/>
        <v>0</v>
      </c>
      <c r="EU401" s="4">
        <f t="shared" si="338"/>
        <v>0</v>
      </c>
      <c r="EV401" s="4">
        <f t="shared" si="338"/>
        <v>0</v>
      </c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>
        <f>ROUND(SUMIF(AA392:AA399,"=37920513",FQ392:FQ399),2)</f>
        <v>0</v>
      </c>
      <c r="FQ401" s="4">
        <f>ROUND(SUMIF(AA392:AA399,"=37920513",FR392:FR399),2)</f>
        <v>0</v>
      </c>
      <c r="FR401" s="4">
        <f>ROUND(SUMIF(AA392:AA399,"=37920513",GL392:GL399),2)</f>
        <v>0</v>
      </c>
      <c r="FS401" s="4">
        <f>ROUND(SUMIF(AA392:AA399,"=37920513",GM392:GM399),2)</f>
        <v>423500.45</v>
      </c>
      <c r="FT401" s="4">
        <f>ROUND(SUMIF(AA392:AA399,"=37920513",GN392:GN399),2)</f>
        <v>0</v>
      </c>
      <c r="FU401" s="4">
        <f>ROUND(SUMIF(AA392:AA399,"=37920513",GO392:GO399),2)</f>
        <v>0</v>
      </c>
      <c r="FV401" s="4">
        <f>ROUND(SUMIF(AA392:AA399,"=37920513",GP392:GP399),2)</f>
        <v>423500.45</v>
      </c>
      <c r="FW401" s="4">
        <f>DU401-FP401</f>
        <v>187484.33</v>
      </c>
      <c r="FX401" s="4">
        <f>DU401-FQ401</f>
        <v>187484.33</v>
      </c>
      <c r="FY401" s="4">
        <f>FP401-FR401</f>
        <v>0</v>
      </c>
      <c r="FZ401" s="4">
        <f>DU401-FP401-FQ401+FR401</f>
        <v>187484.33</v>
      </c>
      <c r="GA401" s="4">
        <f>FQ401-FR401</f>
        <v>0</v>
      </c>
      <c r="GB401" s="4">
        <f>ROUND(SUMIF(AA392:AA399,"=37920513",GX392:GX399),2)</f>
        <v>0</v>
      </c>
      <c r="GC401" s="4">
        <f>ROUND(SUMIF(AA392:AA399,"=37920513",GY392:GY399),2)</f>
        <v>0</v>
      </c>
      <c r="GD401" s="4">
        <f>ROUND(SUMIF(AA392:AA399,"=37920513",GZ392:GZ399),2)</f>
        <v>0</v>
      </c>
      <c r="GE401" s="4">
        <f>ROUND(SUMIF(AA392:AA399,"=37920513",HD392:HD399),2)</f>
        <v>0</v>
      </c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>
        <v>0</v>
      </c>
    </row>
    <row r="403" spans="1:206" x14ac:dyDescent="0.2">
      <c r="A403" s="5">
        <v>50</v>
      </c>
      <c r="B403" s="5">
        <v>0</v>
      </c>
      <c r="C403" s="5">
        <v>0</v>
      </c>
      <c r="D403" s="5">
        <v>1</v>
      </c>
      <c r="E403" s="5">
        <v>201</v>
      </c>
      <c r="F403" s="5">
        <f>ROUND(Source!O401,O403)</f>
        <v>318732.46999999997</v>
      </c>
      <c r="G403" s="5" t="s">
        <v>70</v>
      </c>
      <c r="H403" s="5" t="s">
        <v>71</v>
      </c>
      <c r="I403" s="5"/>
      <c r="J403" s="5"/>
      <c r="K403" s="5">
        <v>201</v>
      </c>
      <c r="L403" s="5">
        <v>1</v>
      </c>
      <c r="M403" s="5">
        <v>3</v>
      </c>
      <c r="N403" s="5" t="s">
        <v>3</v>
      </c>
      <c r="O403" s="5">
        <v>2</v>
      </c>
      <c r="P403" s="5">
        <f>ROUND(Source!DG401,O403)</f>
        <v>318732.46999999997</v>
      </c>
      <c r="Q403" s="5"/>
      <c r="R403" s="5"/>
      <c r="S403" s="5"/>
      <c r="T403" s="5"/>
      <c r="U403" s="5"/>
      <c r="V403" s="5"/>
      <c r="W403" s="5"/>
    </row>
    <row r="404" spans="1:206" x14ac:dyDescent="0.2">
      <c r="A404" s="5">
        <v>50</v>
      </c>
      <c r="B404" s="5">
        <v>0</v>
      </c>
      <c r="C404" s="5">
        <v>0</v>
      </c>
      <c r="D404" s="5">
        <v>1</v>
      </c>
      <c r="E404" s="5">
        <v>202</v>
      </c>
      <c r="F404" s="5">
        <f>ROUND(Source!P401,O404)</f>
        <v>187484.33</v>
      </c>
      <c r="G404" s="5" t="s">
        <v>72</v>
      </c>
      <c r="H404" s="5" t="s">
        <v>73</v>
      </c>
      <c r="I404" s="5"/>
      <c r="J404" s="5"/>
      <c r="K404" s="5">
        <v>202</v>
      </c>
      <c r="L404" s="5">
        <v>2</v>
      </c>
      <c r="M404" s="5">
        <v>3</v>
      </c>
      <c r="N404" s="5" t="s">
        <v>3</v>
      </c>
      <c r="O404" s="5">
        <v>2</v>
      </c>
      <c r="P404" s="5">
        <f>ROUND(Source!DH401,O404)</f>
        <v>187484.33</v>
      </c>
      <c r="Q404" s="5"/>
      <c r="R404" s="5"/>
      <c r="S404" s="5"/>
      <c r="T404" s="5"/>
      <c r="U404" s="5"/>
      <c r="V404" s="5"/>
      <c r="W404" s="5"/>
    </row>
    <row r="405" spans="1:206" x14ac:dyDescent="0.2">
      <c r="A405" s="5">
        <v>50</v>
      </c>
      <c r="B405" s="5">
        <v>0</v>
      </c>
      <c r="C405" s="5">
        <v>0</v>
      </c>
      <c r="D405" s="5">
        <v>1</v>
      </c>
      <c r="E405" s="5">
        <v>222</v>
      </c>
      <c r="F405" s="5">
        <f>ROUND(Source!AO401,O405)</f>
        <v>0</v>
      </c>
      <c r="G405" s="5" t="s">
        <v>74</v>
      </c>
      <c r="H405" s="5" t="s">
        <v>75</v>
      </c>
      <c r="I405" s="5"/>
      <c r="J405" s="5"/>
      <c r="K405" s="5">
        <v>222</v>
      </c>
      <c r="L405" s="5">
        <v>3</v>
      </c>
      <c r="M405" s="5">
        <v>3</v>
      </c>
      <c r="N405" s="5" t="s">
        <v>3</v>
      </c>
      <c r="O405" s="5">
        <v>2</v>
      </c>
      <c r="P405" s="5">
        <f>ROUND(Source!EG401,O405)</f>
        <v>0</v>
      </c>
      <c r="Q405" s="5"/>
      <c r="R405" s="5"/>
      <c r="S405" s="5"/>
      <c r="T405" s="5"/>
      <c r="U405" s="5"/>
      <c r="V405" s="5"/>
      <c r="W405" s="5"/>
    </row>
    <row r="406" spans="1:206" x14ac:dyDescent="0.2">
      <c r="A406" s="5">
        <v>50</v>
      </c>
      <c r="B406" s="5">
        <v>0</v>
      </c>
      <c r="C406" s="5">
        <v>0</v>
      </c>
      <c r="D406" s="5">
        <v>1</v>
      </c>
      <c r="E406" s="5">
        <v>225</v>
      </c>
      <c r="F406" s="5">
        <f>ROUND(Source!AV401,O406)</f>
        <v>187484.33</v>
      </c>
      <c r="G406" s="5" t="s">
        <v>76</v>
      </c>
      <c r="H406" s="5" t="s">
        <v>77</v>
      </c>
      <c r="I406" s="5"/>
      <c r="J406" s="5"/>
      <c r="K406" s="5">
        <v>225</v>
      </c>
      <c r="L406" s="5">
        <v>4</v>
      </c>
      <c r="M406" s="5">
        <v>3</v>
      </c>
      <c r="N406" s="5" t="s">
        <v>3</v>
      </c>
      <c r="O406" s="5">
        <v>2</v>
      </c>
      <c r="P406" s="5">
        <f>ROUND(Source!EN401,O406)</f>
        <v>187484.33</v>
      </c>
      <c r="Q406" s="5"/>
      <c r="R406" s="5"/>
      <c r="S406" s="5"/>
      <c r="T406" s="5"/>
      <c r="U406" s="5"/>
      <c r="V406" s="5"/>
      <c r="W406" s="5"/>
    </row>
    <row r="407" spans="1:206" x14ac:dyDescent="0.2">
      <c r="A407" s="5">
        <v>50</v>
      </c>
      <c r="B407" s="5">
        <v>0</v>
      </c>
      <c r="C407" s="5">
        <v>0</v>
      </c>
      <c r="D407" s="5">
        <v>1</v>
      </c>
      <c r="E407" s="5">
        <v>226</v>
      </c>
      <c r="F407" s="5">
        <f>ROUND(Source!AW401,O407)</f>
        <v>187484.33</v>
      </c>
      <c r="G407" s="5" t="s">
        <v>78</v>
      </c>
      <c r="H407" s="5" t="s">
        <v>79</v>
      </c>
      <c r="I407" s="5"/>
      <c r="J407" s="5"/>
      <c r="K407" s="5">
        <v>226</v>
      </c>
      <c r="L407" s="5">
        <v>5</v>
      </c>
      <c r="M407" s="5">
        <v>3</v>
      </c>
      <c r="N407" s="5" t="s">
        <v>3</v>
      </c>
      <c r="O407" s="5">
        <v>2</v>
      </c>
      <c r="P407" s="5">
        <f>ROUND(Source!EO401,O407)</f>
        <v>187484.33</v>
      </c>
      <c r="Q407" s="5"/>
      <c r="R407" s="5"/>
      <c r="S407" s="5"/>
      <c r="T407" s="5"/>
      <c r="U407" s="5"/>
      <c r="V407" s="5"/>
      <c r="W407" s="5"/>
    </row>
    <row r="408" spans="1:206" x14ac:dyDescent="0.2">
      <c r="A408" s="5">
        <v>50</v>
      </c>
      <c r="B408" s="5">
        <v>0</v>
      </c>
      <c r="C408" s="5">
        <v>0</v>
      </c>
      <c r="D408" s="5">
        <v>1</v>
      </c>
      <c r="E408" s="5">
        <v>227</v>
      </c>
      <c r="F408" s="5">
        <f>ROUND(Source!AX401,O408)</f>
        <v>0</v>
      </c>
      <c r="G408" s="5" t="s">
        <v>80</v>
      </c>
      <c r="H408" s="5" t="s">
        <v>81</v>
      </c>
      <c r="I408" s="5"/>
      <c r="J408" s="5"/>
      <c r="K408" s="5">
        <v>227</v>
      </c>
      <c r="L408" s="5">
        <v>6</v>
      </c>
      <c r="M408" s="5">
        <v>3</v>
      </c>
      <c r="N408" s="5" t="s">
        <v>3</v>
      </c>
      <c r="O408" s="5">
        <v>2</v>
      </c>
      <c r="P408" s="5">
        <f>ROUND(Source!EP401,O408)</f>
        <v>0</v>
      </c>
      <c r="Q408" s="5"/>
      <c r="R408" s="5"/>
      <c r="S408" s="5"/>
      <c r="T408" s="5"/>
      <c r="U408" s="5"/>
      <c r="V408" s="5"/>
      <c r="W408" s="5"/>
    </row>
    <row r="409" spans="1:206" x14ac:dyDescent="0.2">
      <c r="A409" s="5">
        <v>50</v>
      </c>
      <c r="B409" s="5">
        <v>0</v>
      </c>
      <c r="C409" s="5">
        <v>0</v>
      </c>
      <c r="D409" s="5">
        <v>1</v>
      </c>
      <c r="E409" s="5">
        <v>228</v>
      </c>
      <c r="F409" s="5">
        <f>ROUND(Source!AY401,O409)</f>
        <v>187484.33</v>
      </c>
      <c r="G409" s="5" t="s">
        <v>82</v>
      </c>
      <c r="H409" s="5" t="s">
        <v>83</v>
      </c>
      <c r="I409" s="5"/>
      <c r="J409" s="5"/>
      <c r="K409" s="5">
        <v>228</v>
      </c>
      <c r="L409" s="5">
        <v>7</v>
      </c>
      <c r="M409" s="5">
        <v>3</v>
      </c>
      <c r="N409" s="5" t="s">
        <v>3</v>
      </c>
      <c r="O409" s="5">
        <v>2</v>
      </c>
      <c r="P409" s="5">
        <f>ROUND(Source!EQ401,O409)</f>
        <v>187484.33</v>
      </c>
      <c r="Q409" s="5"/>
      <c r="R409" s="5"/>
      <c r="S409" s="5"/>
      <c r="T409" s="5"/>
      <c r="U409" s="5"/>
      <c r="V409" s="5"/>
      <c r="W409" s="5"/>
    </row>
    <row r="410" spans="1:206" x14ac:dyDescent="0.2">
      <c r="A410" s="5">
        <v>50</v>
      </c>
      <c r="B410" s="5">
        <v>0</v>
      </c>
      <c r="C410" s="5">
        <v>0</v>
      </c>
      <c r="D410" s="5">
        <v>1</v>
      </c>
      <c r="E410" s="5">
        <v>216</v>
      </c>
      <c r="F410" s="5">
        <f>ROUND(Source!AP401,O410)</f>
        <v>0</v>
      </c>
      <c r="G410" s="5" t="s">
        <v>84</v>
      </c>
      <c r="H410" s="5" t="s">
        <v>85</v>
      </c>
      <c r="I410" s="5"/>
      <c r="J410" s="5"/>
      <c r="K410" s="5">
        <v>216</v>
      </c>
      <c r="L410" s="5">
        <v>8</v>
      </c>
      <c r="M410" s="5">
        <v>3</v>
      </c>
      <c r="N410" s="5" t="s">
        <v>3</v>
      </c>
      <c r="O410" s="5">
        <v>2</v>
      </c>
      <c r="P410" s="5">
        <f>ROUND(Source!EH401,O410)</f>
        <v>0</v>
      </c>
      <c r="Q410" s="5"/>
      <c r="R410" s="5"/>
      <c r="S410" s="5"/>
      <c r="T410" s="5"/>
      <c r="U410" s="5"/>
      <c r="V410" s="5"/>
      <c r="W410" s="5"/>
    </row>
    <row r="411" spans="1:206" x14ac:dyDescent="0.2">
      <c r="A411" s="5">
        <v>50</v>
      </c>
      <c r="B411" s="5">
        <v>0</v>
      </c>
      <c r="C411" s="5">
        <v>0</v>
      </c>
      <c r="D411" s="5">
        <v>1</v>
      </c>
      <c r="E411" s="5">
        <v>223</v>
      </c>
      <c r="F411" s="5">
        <f>ROUND(Source!AQ401,O411)</f>
        <v>0</v>
      </c>
      <c r="G411" s="5" t="s">
        <v>86</v>
      </c>
      <c r="H411" s="5" t="s">
        <v>87</v>
      </c>
      <c r="I411" s="5"/>
      <c r="J411" s="5"/>
      <c r="K411" s="5">
        <v>223</v>
      </c>
      <c r="L411" s="5">
        <v>9</v>
      </c>
      <c r="M411" s="5">
        <v>3</v>
      </c>
      <c r="N411" s="5" t="s">
        <v>3</v>
      </c>
      <c r="O411" s="5">
        <v>2</v>
      </c>
      <c r="P411" s="5">
        <f>ROUND(Source!EI401,O411)</f>
        <v>0</v>
      </c>
      <c r="Q411" s="5"/>
      <c r="R411" s="5"/>
      <c r="S411" s="5"/>
      <c r="T411" s="5"/>
      <c r="U411" s="5"/>
      <c r="V411" s="5"/>
      <c r="W411" s="5"/>
    </row>
    <row r="412" spans="1:206" x14ac:dyDescent="0.2">
      <c r="A412" s="5">
        <v>50</v>
      </c>
      <c r="B412" s="5">
        <v>0</v>
      </c>
      <c r="C412" s="5">
        <v>0</v>
      </c>
      <c r="D412" s="5">
        <v>1</v>
      </c>
      <c r="E412" s="5">
        <v>229</v>
      </c>
      <c r="F412" s="5">
        <f>ROUND(Source!AZ401,O412)</f>
        <v>0</v>
      </c>
      <c r="G412" s="5" t="s">
        <v>88</v>
      </c>
      <c r="H412" s="5" t="s">
        <v>89</v>
      </c>
      <c r="I412" s="5"/>
      <c r="J412" s="5"/>
      <c r="K412" s="5">
        <v>229</v>
      </c>
      <c r="L412" s="5">
        <v>10</v>
      </c>
      <c r="M412" s="5">
        <v>3</v>
      </c>
      <c r="N412" s="5" t="s">
        <v>3</v>
      </c>
      <c r="O412" s="5">
        <v>2</v>
      </c>
      <c r="P412" s="5">
        <f>ROUND(Source!ER401,O412)</f>
        <v>0</v>
      </c>
      <c r="Q412" s="5"/>
      <c r="R412" s="5"/>
      <c r="S412" s="5"/>
      <c r="T412" s="5"/>
      <c r="U412" s="5"/>
      <c r="V412" s="5"/>
      <c r="W412" s="5"/>
    </row>
    <row r="413" spans="1:206" x14ac:dyDescent="0.2">
      <c r="A413" s="5">
        <v>50</v>
      </c>
      <c r="B413" s="5">
        <v>0</v>
      </c>
      <c r="C413" s="5">
        <v>0</v>
      </c>
      <c r="D413" s="5">
        <v>1</v>
      </c>
      <c r="E413" s="5">
        <v>203</v>
      </c>
      <c r="F413" s="5">
        <f>ROUND(Source!Q401,O413)</f>
        <v>837.45</v>
      </c>
      <c r="G413" s="5" t="s">
        <v>90</v>
      </c>
      <c r="H413" s="5" t="s">
        <v>91</v>
      </c>
      <c r="I413" s="5"/>
      <c r="J413" s="5"/>
      <c r="K413" s="5">
        <v>203</v>
      </c>
      <c r="L413" s="5">
        <v>11</v>
      </c>
      <c r="M413" s="5">
        <v>3</v>
      </c>
      <c r="N413" s="5" t="s">
        <v>3</v>
      </c>
      <c r="O413" s="5">
        <v>2</v>
      </c>
      <c r="P413" s="5">
        <f>ROUND(Source!DI401,O413)</f>
        <v>837.45</v>
      </c>
      <c r="Q413" s="5"/>
      <c r="R413" s="5"/>
      <c r="S413" s="5"/>
      <c r="T413" s="5"/>
      <c r="U413" s="5"/>
      <c r="V413" s="5"/>
      <c r="W413" s="5"/>
    </row>
    <row r="414" spans="1:206" x14ac:dyDescent="0.2">
      <c r="A414" s="5">
        <v>50</v>
      </c>
      <c r="B414" s="5">
        <v>0</v>
      </c>
      <c r="C414" s="5">
        <v>0</v>
      </c>
      <c r="D414" s="5">
        <v>1</v>
      </c>
      <c r="E414" s="5">
        <v>231</v>
      </c>
      <c r="F414" s="5">
        <f>ROUND(Source!BB401,O414)</f>
        <v>0</v>
      </c>
      <c r="G414" s="5" t="s">
        <v>92</v>
      </c>
      <c r="H414" s="5" t="s">
        <v>93</v>
      </c>
      <c r="I414" s="5"/>
      <c r="J414" s="5"/>
      <c r="K414" s="5">
        <v>231</v>
      </c>
      <c r="L414" s="5">
        <v>12</v>
      </c>
      <c r="M414" s="5">
        <v>3</v>
      </c>
      <c r="N414" s="5" t="s">
        <v>3</v>
      </c>
      <c r="O414" s="5">
        <v>2</v>
      </c>
      <c r="P414" s="5">
        <f>ROUND(Source!ET401,O414)</f>
        <v>0</v>
      </c>
      <c r="Q414" s="5"/>
      <c r="R414" s="5"/>
      <c r="S414" s="5"/>
      <c r="T414" s="5"/>
      <c r="U414" s="5"/>
      <c r="V414" s="5"/>
      <c r="W414" s="5"/>
    </row>
    <row r="415" spans="1:206" x14ac:dyDescent="0.2">
      <c r="A415" s="5">
        <v>50</v>
      </c>
      <c r="B415" s="5">
        <v>0</v>
      </c>
      <c r="C415" s="5">
        <v>0</v>
      </c>
      <c r="D415" s="5">
        <v>1</v>
      </c>
      <c r="E415" s="5">
        <v>204</v>
      </c>
      <c r="F415" s="5">
        <f>ROUND(Source!R401,O415)</f>
        <v>406.88</v>
      </c>
      <c r="G415" s="5" t="s">
        <v>94</v>
      </c>
      <c r="H415" s="5" t="s">
        <v>95</v>
      </c>
      <c r="I415" s="5"/>
      <c r="J415" s="5"/>
      <c r="K415" s="5">
        <v>204</v>
      </c>
      <c r="L415" s="5">
        <v>13</v>
      </c>
      <c r="M415" s="5">
        <v>3</v>
      </c>
      <c r="N415" s="5" t="s">
        <v>3</v>
      </c>
      <c r="O415" s="5">
        <v>2</v>
      </c>
      <c r="P415" s="5">
        <f>ROUND(Source!DJ401,O415)</f>
        <v>406.88</v>
      </c>
      <c r="Q415" s="5"/>
      <c r="R415" s="5"/>
      <c r="S415" s="5"/>
      <c r="T415" s="5"/>
      <c r="U415" s="5"/>
      <c r="V415" s="5"/>
      <c r="W415" s="5"/>
    </row>
    <row r="416" spans="1:206" x14ac:dyDescent="0.2">
      <c r="A416" s="5">
        <v>50</v>
      </c>
      <c r="B416" s="5">
        <v>0</v>
      </c>
      <c r="C416" s="5">
        <v>0</v>
      </c>
      <c r="D416" s="5">
        <v>1</v>
      </c>
      <c r="E416" s="5">
        <v>205</v>
      </c>
      <c r="F416" s="5">
        <f>ROUND(Source!S401,O416)</f>
        <v>130410.69</v>
      </c>
      <c r="G416" s="5" t="s">
        <v>96</v>
      </c>
      <c r="H416" s="5" t="s">
        <v>97</v>
      </c>
      <c r="I416" s="5"/>
      <c r="J416" s="5"/>
      <c r="K416" s="5">
        <v>205</v>
      </c>
      <c r="L416" s="5">
        <v>14</v>
      </c>
      <c r="M416" s="5">
        <v>3</v>
      </c>
      <c r="N416" s="5" t="s">
        <v>3</v>
      </c>
      <c r="O416" s="5">
        <v>2</v>
      </c>
      <c r="P416" s="5">
        <f>ROUND(Source!DK401,O416)</f>
        <v>130410.69</v>
      </c>
      <c r="Q416" s="5"/>
      <c r="R416" s="5"/>
      <c r="S416" s="5"/>
      <c r="T416" s="5"/>
      <c r="U416" s="5"/>
      <c r="V416" s="5"/>
      <c r="W416" s="5"/>
    </row>
    <row r="417" spans="1:206" x14ac:dyDescent="0.2">
      <c r="A417" s="5">
        <v>50</v>
      </c>
      <c r="B417" s="5">
        <v>0</v>
      </c>
      <c r="C417" s="5">
        <v>0</v>
      </c>
      <c r="D417" s="5">
        <v>1</v>
      </c>
      <c r="E417" s="5">
        <v>232</v>
      </c>
      <c r="F417" s="5">
        <f>ROUND(Source!BC401,O417)</f>
        <v>0</v>
      </c>
      <c r="G417" s="5" t="s">
        <v>98</v>
      </c>
      <c r="H417" s="5" t="s">
        <v>99</v>
      </c>
      <c r="I417" s="5"/>
      <c r="J417" s="5"/>
      <c r="K417" s="5">
        <v>232</v>
      </c>
      <c r="L417" s="5">
        <v>15</v>
      </c>
      <c r="M417" s="5">
        <v>3</v>
      </c>
      <c r="N417" s="5" t="s">
        <v>3</v>
      </c>
      <c r="O417" s="5">
        <v>2</v>
      </c>
      <c r="P417" s="5">
        <f>ROUND(Source!EU401,O417)</f>
        <v>0</v>
      </c>
      <c r="Q417" s="5"/>
      <c r="R417" s="5"/>
      <c r="S417" s="5"/>
      <c r="T417" s="5"/>
      <c r="U417" s="5"/>
      <c r="V417" s="5"/>
      <c r="W417" s="5"/>
    </row>
    <row r="418" spans="1:206" x14ac:dyDescent="0.2">
      <c r="A418" s="5">
        <v>50</v>
      </c>
      <c r="B418" s="5">
        <v>0</v>
      </c>
      <c r="C418" s="5">
        <v>0</v>
      </c>
      <c r="D418" s="5">
        <v>1</v>
      </c>
      <c r="E418" s="5">
        <v>214</v>
      </c>
      <c r="F418" s="5">
        <f>ROUND(Source!AS401,O418)</f>
        <v>0</v>
      </c>
      <c r="G418" s="5" t="s">
        <v>100</v>
      </c>
      <c r="H418" s="5" t="s">
        <v>101</v>
      </c>
      <c r="I418" s="5"/>
      <c r="J418" s="5"/>
      <c r="K418" s="5">
        <v>214</v>
      </c>
      <c r="L418" s="5">
        <v>16</v>
      </c>
      <c r="M418" s="5">
        <v>3</v>
      </c>
      <c r="N418" s="5" t="s">
        <v>3</v>
      </c>
      <c r="O418" s="5">
        <v>2</v>
      </c>
      <c r="P418" s="5">
        <f>ROUND(Source!EK401,O418)</f>
        <v>0</v>
      </c>
      <c r="Q418" s="5"/>
      <c r="R418" s="5"/>
      <c r="S418" s="5"/>
      <c r="T418" s="5"/>
      <c r="U418" s="5"/>
      <c r="V418" s="5"/>
      <c r="W418" s="5"/>
    </row>
    <row r="419" spans="1:206" x14ac:dyDescent="0.2">
      <c r="A419" s="5">
        <v>50</v>
      </c>
      <c r="B419" s="5">
        <v>0</v>
      </c>
      <c r="C419" s="5">
        <v>0</v>
      </c>
      <c r="D419" s="5">
        <v>1</v>
      </c>
      <c r="E419" s="5">
        <v>215</v>
      </c>
      <c r="F419" s="5">
        <f>ROUND(Source!AT401,O419)</f>
        <v>0</v>
      </c>
      <c r="G419" s="5" t="s">
        <v>102</v>
      </c>
      <c r="H419" s="5" t="s">
        <v>103</v>
      </c>
      <c r="I419" s="5"/>
      <c r="J419" s="5"/>
      <c r="K419" s="5">
        <v>215</v>
      </c>
      <c r="L419" s="5">
        <v>17</v>
      </c>
      <c r="M419" s="5">
        <v>3</v>
      </c>
      <c r="N419" s="5" t="s">
        <v>3</v>
      </c>
      <c r="O419" s="5">
        <v>2</v>
      </c>
      <c r="P419" s="5">
        <f>ROUND(Source!EL401,O419)</f>
        <v>0</v>
      </c>
      <c r="Q419" s="5"/>
      <c r="R419" s="5"/>
      <c r="S419" s="5"/>
      <c r="T419" s="5"/>
      <c r="U419" s="5"/>
      <c r="V419" s="5"/>
      <c r="W419" s="5"/>
    </row>
    <row r="420" spans="1:206" x14ac:dyDescent="0.2">
      <c r="A420" s="5">
        <v>50</v>
      </c>
      <c r="B420" s="5">
        <v>0</v>
      </c>
      <c r="C420" s="5">
        <v>0</v>
      </c>
      <c r="D420" s="5">
        <v>1</v>
      </c>
      <c r="E420" s="5">
        <v>217</v>
      </c>
      <c r="F420" s="5">
        <f>ROUND(Source!AU401,O420)</f>
        <v>423500.45</v>
      </c>
      <c r="G420" s="5" t="s">
        <v>104</v>
      </c>
      <c r="H420" s="5" t="s">
        <v>105</v>
      </c>
      <c r="I420" s="5"/>
      <c r="J420" s="5"/>
      <c r="K420" s="5">
        <v>217</v>
      </c>
      <c r="L420" s="5">
        <v>18</v>
      </c>
      <c r="M420" s="5">
        <v>3</v>
      </c>
      <c r="N420" s="5" t="s">
        <v>3</v>
      </c>
      <c r="O420" s="5">
        <v>2</v>
      </c>
      <c r="P420" s="5">
        <f>ROUND(Source!EM401,O420)</f>
        <v>423500.45</v>
      </c>
      <c r="Q420" s="5"/>
      <c r="R420" s="5"/>
      <c r="S420" s="5"/>
      <c r="T420" s="5"/>
      <c r="U420" s="5"/>
      <c r="V420" s="5"/>
      <c r="W420" s="5"/>
    </row>
    <row r="421" spans="1:206" x14ac:dyDescent="0.2">
      <c r="A421" s="5">
        <v>50</v>
      </c>
      <c r="B421" s="5">
        <v>0</v>
      </c>
      <c r="C421" s="5">
        <v>0</v>
      </c>
      <c r="D421" s="5">
        <v>1</v>
      </c>
      <c r="E421" s="5">
        <v>230</v>
      </c>
      <c r="F421" s="5">
        <f>ROUND(Source!BA401,O421)</f>
        <v>0</v>
      </c>
      <c r="G421" s="5" t="s">
        <v>106</v>
      </c>
      <c r="H421" s="5" t="s">
        <v>107</v>
      </c>
      <c r="I421" s="5"/>
      <c r="J421" s="5"/>
      <c r="K421" s="5">
        <v>230</v>
      </c>
      <c r="L421" s="5">
        <v>19</v>
      </c>
      <c r="M421" s="5">
        <v>3</v>
      </c>
      <c r="N421" s="5" t="s">
        <v>3</v>
      </c>
      <c r="O421" s="5">
        <v>2</v>
      </c>
      <c r="P421" s="5">
        <f>ROUND(Source!ES401,O421)</f>
        <v>0</v>
      </c>
      <c r="Q421" s="5"/>
      <c r="R421" s="5"/>
      <c r="S421" s="5"/>
      <c r="T421" s="5"/>
      <c r="U421" s="5"/>
      <c r="V421" s="5"/>
      <c r="W421" s="5"/>
    </row>
    <row r="422" spans="1:206" x14ac:dyDescent="0.2">
      <c r="A422" s="5">
        <v>50</v>
      </c>
      <c r="B422" s="5">
        <v>0</v>
      </c>
      <c r="C422" s="5">
        <v>0</v>
      </c>
      <c r="D422" s="5">
        <v>1</v>
      </c>
      <c r="E422" s="5">
        <v>206</v>
      </c>
      <c r="F422" s="5">
        <f>ROUND(Source!T401,O422)</f>
        <v>0</v>
      </c>
      <c r="G422" s="5" t="s">
        <v>108</v>
      </c>
      <c r="H422" s="5" t="s">
        <v>109</v>
      </c>
      <c r="I422" s="5"/>
      <c r="J422" s="5"/>
      <c r="K422" s="5">
        <v>206</v>
      </c>
      <c r="L422" s="5">
        <v>20</v>
      </c>
      <c r="M422" s="5">
        <v>3</v>
      </c>
      <c r="N422" s="5" t="s">
        <v>3</v>
      </c>
      <c r="O422" s="5">
        <v>2</v>
      </c>
      <c r="P422" s="5">
        <f>ROUND(Source!DL401,O422)</f>
        <v>0</v>
      </c>
      <c r="Q422" s="5"/>
      <c r="R422" s="5"/>
      <c r="S422" s="5"/>
      <c r="T422" s="5"/>
      <c r="U422" s="5"/>
      <c r="V422" s="5"/>
      <c r="W422" s="5"/>
    </row>
    <row r="423" spans="1:206" x14ac:dyDescent="0.2">
      <c r="A423" s="5">
        <v>50</v>
      </c>
      <c r="B423" s="5">
        <v>0</v>
      </c>
      <c r="C423" s="5">
        <v>0</v>
      </c>
      <c r="D423" s="5">
        <v>1</v>
      </c>
      <c r="E423" s="5">
        <v>207</v>
      </c>
      <c r="F423" s="5">
        <f>Source!U401</f>
        <v>728.22</v>
      </c>
      <c r="G423" s="5" t="s">
        <v>110</v>
      </c>
      <c r="H423" s="5" t="s">
        <v>111</v>
      </c>
      <c r="I423" s="5"/>
      <c r="J423" s="5"/>
      <c r="K423" s="5">
        <v>207</v>
      </c>
      <c r="L423" s="5">
        <v>21</v>
      </c>
      <c r="M423" s="5">
        <v>3</v>
      </c>
      <c r="N423" s="5" t="s">
        <v>3</v>
      </c>
      <c r="O423" s="5">
        <v>-1</v>
      </c>
      <c r="P423" s="5">
        <f>Source!DM401</f>
        <v>728.22</v>
      </c>
      <c r="Q423" s="5"/>
      <c r="R423" s="5"/>
      <c r="S423" s="5"/>
      <c r="T423" s="5"/>
      <c r="U423" s="5"/>
      <c r="V423" s="5"/>
      <c r="W423" s="5"/>
    </row>
    <row r="424" spans="1:206" x14ac:dyDescent="0.2">
      <c r="A424" s="5">
        <v>50</v>
      </c>
      <c r="B424" s="5">
        <v>0</v>
      </c>
      <c r="C424" s="5">
        <v>0</v>
      </c>
      <c r="D424" s="5">
        <v>1</v>
      </c>
      <c r="E424" s="5">
        <v>208</v>
      </c>
      <c r="F424" s="5">
        <f>Source!V401</f>
        <v>0</v>
      </c>
      <c r="G424" s="5" t="s">
        <v>112</v>
      </c>
      <c r="H424" s="5" t="s">
        <v>113</v>
      </c>
      <c r="I424" s="5"/>
      <c r="J424" s="5"/>
      <c r="K424" s="5">
        <v>208</v>
      </c>
      <c r="L424" s="5">
        <v>22</v>
      </c>
      <c r="M424" s="5">
        <v>3</v>
      </c>
      <c r="N424" s="5" t="s">
        <v>3</v>
      </c>
      <c r="O424" s="5">
        <v>-1</v>
      </c>
      <c r="P424" s="5">
        <f>Source!DN401</f>
        <v>0</v>
      </c>
      <c r="Q424" s="5"/>
      <c r="R424" s="5"/>
      <c r="S424" s="5"/>
      <c r="T424" s="5"/>
      <c r="U424" s="5"/>
      <c r="V424" s="5"/>
      <c r="W424" s="5"/>
    </row>
    <row r="425" spans="1:206" x14ac:dyDescent="0.2">
      <c r="A425" s="5">
        <v>50</v>
      </c>
      <c r="B425" s="5">
        <v>0</v>
      </c>
      <c r="C425" s="5">
        <v>0</v>
      </c>
      <c r="D425" s="5">
        <v>1</v>
      </c>
      <c r="E425" s="5">
        <v>209</v>
      </c>
      <c r="F425" s="5">
        <f>ROUND(Source!W401,O425)</f>
        <v>0</v>
      </c>
      <c r="G425" s="5" t="s">
        <v>114</v>
      </c>
      <c r="H425" s="5" t="s">
        <v>115</v>
      </c>
      <c r="I425" s="5"/>
      <c r="J425" s="5"/>
      <c r="K425" s="5">
        <v>209</v>
      </c>
      <c r="L425" s="5">
        <v>23</v>
      </c>
      <c r="M425" s="5">
        <v>3</v>
      </c>
      <c r="N425" s="5" t="s">
        <v>3</v>
      </c>
      <c r="O425" s="5">
        <v>2</v>
      </c>
      <c r="P425" s="5">
        <f>ROUND(Source!DO401,O425)</f>
        <v>0</v>
      </c>
      <c r="Q425" s="5"/>
      <c r="R425" s="5"/>
      <c r="S425" s="5"/>
      <c r="T425" s="5"/>
      <c r="U425" s="5"/>
      <c r="V425" s="5"/>
      <c r="W425" s="5"/>
    </row>
    <row r="426" spans="1:206" x14ac:dyDescent="0.2">
      <c r="A426" s="5">
        <v>50</v>
      </c>
      <c r="B426" s="5">
        <v>0</v>
      </c>
      <c r="C426" s="5">
        <v>0</v>
      </c>
      <c r="D426" s="5">
        <v>1</v>
      </c>
      <c r="E426" s="5">
        <v>233</v>
      </c>
      <c r="F426" s="5">
        <f>ROUND(Source!BD401,O426)</f>
        <v>0</v>
      </c>
      <c r="G426" s="5" t="s">
        <v>116</v>
      </c>
      <c r="H426" s="5" t="s">
        <v>117</v>
      </c>
      <c r="I426" s="5"/>
      <c r="J426" s="5"/>
      <c r="K426" s="5">
        <v>233</v>
      </c>
      <c r="L426" s="5">
        <v>24</v>
      </c>
      <c r="M426" s="5">
        <v>3</v>
      </c>
      <c r="N426" s="5" t="s">
        <v>3</v>
      </c>
      <c r="O426" s="5">
        <v>2</v>
      </c>
      <c r="P426" s="5">
        <f>ROUND(Source!EV401,O426)</f>
        <v>0</v>
      </c>
      <c r="Q426" s="5"/>
      <c r="R426" s="5"/>
      <c r="S426" s="5"/>
      <c r="T426" s="5"/>
      <c r="U426" s="5"/>
      <c r="V426" s="5"/>
      <c r="W426" s="5"/>
    </row>
    <row r="427" spans="1:206" x14ac:dyDescent="0.2">
      <c r="A427" s="5">
        <v>50</v>
      </c>
      <c r="B427" s="5">
        <v>0</v>
      </c>
      <c r="C427" s="5">
        <v>0</v>
      </c>
      <c r="D427" s="5">
        <v>1</v>
      </c>
      <c r="E427" s="5">
        <v>210</v>
      </c>
      <c r="F427" s="5">
        <f>ROUND(Source!X401,O427)</f>
        <v>91287.48</v>
      </c>
      <c r="G427" s="5" t="s">
        <v>118</v>
      </c>
      <c r="H427" s="5" t="s">
        <v>119</v>
      </c>
      <c r="I427" s="5"/>
      <c r="J427" s="5"/>
      <c r="K427" s="5">
        <v>210</v>
      </c>
      <c r="L427" s="5">
        <v>25</v>
      </c>
      <c r="M427" s="5">
        <v>3</v>
      </c>
      <c r="N427" s="5" t="s">
        <v>3</v>
      </c>
      <c r="O427" s="5">
        <v>2</v>
      </c>
      <c r="P427" s="5">
        <f>ROUND(Source!DP401,O427)</f>
        <v>91287.48</v>
      </c>
      <c r="Q427" s="5"/>
      <c r="R427" s="5"/>
      <c r="S427" s="5"/>
      <c r="T427" s="5"/>
      <c r="U427" s="5"/>
      <c r="V427" s="5"/>
      <c r="W427" s="5"/>
    </row>
    <row r="428" spans="1:206" x14ac:dyDescent="0.2">
      <c r="A428" s="5">
        <v>50</v>
      </c>
      <c r="B428" s="5">
        <v>0</v>
      </c>
      <c r="C428" s="5">
        <v>0</v>
      </c>
      <c r="D428" s="5">
        <v>1</v>
      </c>
      <c r="E428" s="5">
        <v>211</v>
      </c>
      <c r="F428" s="5">
        <f>ROUND(Source!Y401,O428)</f>
        <v>13041.07</v>
      </c>
      <c r="G428" s="5" t="s">
        <v>120</v>
      </c>
      <c r="H428" s="5" t="s">
        <v>121</v>
      </c>
      <c r="I428" s="5"/>
      <c r="J428" s="5"/>
      <c r="K428" s="5">
        <v>211</v>
      </c>
      <c r="L428" s="5">
        <v>26</v>
      </c>
      <c r="M428" s="5">
        <v>3</v>
      </c>
      <c r="N428" s="5" t="s">
        <v>3</v>
      </c>
      <c r="O428" s="5">
        <v>2</v>
      </c>
      <c r="P428" s="5">
        <f>ROUND(Source!DQ401,O428)</f>
        <v>13041.07</v>
      </c>
      <c r="Q428" s="5"/>
      <c r="R428" s="5"/>
      <c r="S428" s="5"/>
      <c r="T428" s="5"/>
      <c r="U428" s="5"/>
      <c r="V428" s="5"/>
      <c r="W428" s="5"/>
    </row>
    <row r="429" spans="1:206" x14ac:dyDescent="0.2">
      <c r="A429" s="5">
        <v>50</v>
      </c>
      <c r="B429" s="5">
        <v>0</v>
      </c>
      <c r="C429" s="5">
        <v>0</v>
      </c>
      <c r="D429" s="5">
        <v>1</v>
      </c>
      <c r="E429" s="5">
        <v>224</v>
      </c>
      <c r="F429" s="5">
        <f>ROUND(Source!AR401,O429)</f>
        <v>423500.45</v>
      </c>
      <c r="G429" s="5" t="s">
        <v>122</v>
      </c>
      <c r="H429" s="5" t="s">
        <v>123</v>
      </c>
      <c r="I429" s="5"/>
      <c r="J429" s="5"/>
      <c r="K429" s="5">
        <v>224</v>
      </c>
      <c r="L429" s="5">
        <v>27</v>
      </c>
      <c r="M429" s="5">
        <v>3</v>
      </c>
      <c r="N429" s="5" t="s">
        <v>3</v>
      </c>
      <c r="O429" s="5">
        <v>2</v>
      </c>
      <c r="P429" s="5">
        <f>ROUND(Source!EJ401,O429)</f>
        <v>423500.45</v>
      </c>
      <c r="Q429" s="5"/>
      <c r="R429" s="5"/>
      <c r="S429" s="5"/>
      <c r="T429" s="5"/>
      <c r="U429" s="5"/>
      <c r="V429" s="5"/>
      <c r="W429" s="5"/>
    </row>
    <row r="431" spans="1:206" x14ac:dyDescent="0.2">
      <c r="A431" s="3">
        <v>51</v>
      </c>
      <c r="B431" s="3">
        <f>B20</f>
        <v>1</v>
      </c>
      <c r="C431" s="3">
        <f>A20</f>
        <v>3</v>
      </c>
      <c r="D431" s="3">
        <f>ROW(A20)</f>
        <v>20</v>
      </c>
      <c r="E431" s="3"/>
      <c r="F431" s="3" t="str">
        <f>IF(F20&lt;&gt;"",F20,"")</f>
        <v>Новая локальная смета</v>
      </c>
      <c r="G431" s="3" t="str">
        <f>IF(G20&lt;&gt;"",G20,"")</f>
        <v>Новая локальная смета</v>
      </c>
      <c r="H431" s="3">
        <v>0</v>
      </c>
      <c r="I431" s="3"/>
      <c r="J431" s="3"/>
      <c r="K431" s="3"/>
      <c r="L431" s="3"/>
      <c r="M431" s="3"/>
      <c r="N431" s="3"/>
      <c r="O431" s="3">
        <f t="shared" ref="O431:T431" si="339">ROUND(O124+O317+O358+O401+AB431,2)</f>
        <v>4580131.54</v>
      </c>
      <c r="P431" s="3">
        <f t="shared" si="339"/>
        <v>3832922.64</v>
      </c>
      <c r="Q431" s="3">
        <f t="shared" si="339"/>
        <v>393798.39</v>
      </c>
      <c r="R431" s="3">
        <f t="shared" si="339"/>
        <v>221660.62</v>
      </c>
      <c r="S431" s="3">
        <f t="shared" si="339"/>
        <v>353410.51</v>
      </c>
      <c r="T431" s="3">
        <f t="shared" si="339"/>
        <v>0</v>
      </c>
      <c r="U431" s="3">
        <f>U124+U317+U358+U401+AH431</f>
        <v>1860.0571439999999</v>
      </c>
      <c r="V431" s="3">
        <f>V124+V317+V358+V401+AI431</f>
        <v>0</v>
      </c>
      <c r="W431" s="3">
        <f>ROUND(W124+W317+W358+W401+AJ431,2)</f>
        <v>0</v>
      </c>
      <c r="X431" s="3">
        <f>ROUND(X124+X317+X358+X401+AK431,2)</f>
        <v>247387.36</v>
      </c>
      <c r="Y431" s="3">
        <f>ROUND(Y124+Y317+Y358+Y401+AL431,2)</f>
        <v>35341.06</v>
      </c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>
        <f t="shared" ref="AO431:BD431" si="340">ROUND(AO124+AO317+AO358+AO401+BX431,2)</f>
        <v>0</v>
      </c>
      <c r="AP431" s="3">
        <f t="shared" si="340"/>
        <v>0</v>
      </c>
      <c r="AQ431" s="3">
        <f t="shared" si="340"/>
        <v>0</v>
      </c>
      <c r="AR431" s="3">
        <f t="shared" si="340"/>
        <v>4955845.4400000004</v>
      </c>
      <c r="AS431" s="3">
        <f t="shared" si="340"/>
        <v>0</v>
      </c>
      <c r="AT431" s="3">
        <f t="shared" si="340"/>
        <v>0</v>
      </c>
      <c r="AU431" s="3">
        <f t="shared" si="340"/>
        <v>4955845.4400000004</v>
      </c>
      <c r="AV431" s="3">
        <f t="shared" si="340"/>
        <v>3832922.64</v>
      </c>
      <c r="AW431" s="3">
        <f t="shared" si="340"/>
        <v>3832922.64</v>
      </c>
      <c r="AX431" s="3">
        <f t="shared" si="340"/>
        <v>0</v>
      </c>
      <c r="AY431" s="3">
        <f t="shared" si="340"/>
        <v>3832922.64</v>
      </c>
      <c r="AZ431" s="3">
        <f t="shared" si="340"/>
        <v>0</v>
      </c>
      <c r="BA431" s="3">
        <f t="shared" si="340"/>
        <v>0</v>
      </c>
      <c r="BB431" s="3">
        <f t="shared" si="340"/>
        <v>0</v>
      </c>
      <c r="BC431" s="3">
        <f t="shared" si="340"/>
        <v>0</v>
      </c>
      <c r="BD431" s="3">
        <f t="shared" si="340"/>
        <v>0</v>
      </c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4">
        <f t="shared" ref="DG431:DL431" si="341">ROUND(DG124+DG317+DG358+DG401+DT431,2)</f>
        <v>4580131.54</v>
      </c>
      <c r="DH431" s="4">
        <f t="shared" si="341"/>
        <v>3832922.64</v>
      </c>
      <c r="DI431" s="4">
        <f t="shared" si="341"/>
        <v>393798.39</v>
      </c>
      <c r="DJ431" s="4">
        <f t="shared" si="341"/>
        <v>221660.62</v>
      </c>
      <c r="DK431" s="4">
        <f t="shared" si="341"/>
        <v>353410.51</v>
      </c>
      <c r="DL431" s="4">
        <f t="shared" si="341"/>
        <v>0</v>
      </c>
      <c r="DM431" s="4">
        <f>DM124+DM317+DM358+DM401+DZ431</f>
        <v>1860.0571439999999</v>
      </c>
      <c r="DN431" s="4">
        <f>DN124+DN317+DN358+DN401+EA431</f>
        <v>0</v>
      </c>
      <c r="DO431" s="4">
        <f>ROUND(DO124+DO317+DO358+DO401+EB431,2)</f>
        <v>0</v>
      </c>
      <c r="DP431" s="4">
        <f>ROUND(DP124+DP317+DP358+DP401+EC431,2)</f>
        <v>247387.36</v>
      </c>
      <c r="DQ431" s="4">
        <f>ROUND(DQ124+DQ317+DQ358+DQ401+ED431,2)</f>
        <v>35341.06</v>
      </c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>
        <f t="shared" ref="EG431:EV431" si="342">ROUND(EG124+EG317+EG358+EG401+FP431,2)</f>
        <v>0</v>
      </c>
      <c r="EH431" s="4">
        <f t="shared" si="342"/>
        <v>0</v>
      </c>
      <c r="EI431" s="4">
        <f t="shared" si="342"/>
        <v>0</v>
      </c>
      <c r="EJ431" s="4">
        <f t="shared" si="342"/>
        <v>4955845.4400000004</v>
      </c>
      <c r="EK431" s="4">
        <f t="shared" si="342"/>
        <v>0</v>
      </c>
      <c r="EL431" s="4">
        <f t="shared" si="342"/>
        <v>0</v>
      </c>
      <c r="EM431" s="4">
        <f t="shared" si="342"/>
        <v>4955845.4400000004</v>
      </c>
      <c r="EN431" s="4">
        <f t="shared" si="342"/>
        <v>3832922.64</v>
      </c>
      <c r="EO431" s="4">
        <f t="shared" si="342"/>
        <v>3832922.64</v>
      </c>
      <c r="EP431" s="4">
        <f t="shared" si="342"/>
        <v>0</v>
      </c>
      <c r="EQ431" s="4">
        <f t="shared" si="342"/>
        <v>3832922.64</v>
      </c>
      <c r="ER431" s="4">
        <f t="shared" si="342"/>
        <v>0</v>
      </c>
      <c r="ES431" s="4">
        <f t="shared" si="342"/>
        <v>0</v>
      </c>
      <c r="ET431" s="4">
        <f t="shared" si="342"/>
        <v>0</v>
      </c>
      <c r="EU431" s="4">
        <f t="shared" si="342"/>
        <v>0</v>
      </c>
      <c r="EV431" s="4">
        <f t="shared" si="342"/>
        <v>0</v>
      </c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>
        <v>0</v>
      </c>
    </row>
    <row r="433" spans="1:23" x14ac:dyDescent="0.2">
      <c r="A433" s="5">
        <v>50</v>
      </c>
      <c r="B433" s="5">
        <v>0</v>
      </c>
      <c r="C433" s="5">
        <v>0</v>
      </c>
      <c r="D433" s="5">
        <v>1</v>
      </c>
      <c r="E433" s="5">
        <v>201</v>
      </c>
      <c r="F433" s="5">
        <f>ROUND(Source!O431,O433)</f>
        <v>4580131.54</v>
      </c>
      <c r="G433" s="5" t="s">
        <v>70</v>
      </c>
      <c r="H433" s="5" t="s">
        <v>71</v>
      </c>
      <c r="I433" s="5"/>
      <c r="J433" s="5"/>
      <c r="K433" s="5">
        <v>201</v>
      </c>
      <c r="L433" s="5">
        <v>1</v>
      </c>
      <c r="M433" s="5">
        <v>3</v>
      </c>
      <c r="N433" s="5" t="s">
        <v>3</v>
      </c>
      <c r="O433" s="5">
        <v>2</v>
      </c>
      <c r="P433" s="5">
        <f>ROUND(Source!DG431,O433)</f>
        <v>4580131.54</v>
      </c>
      <c r="Q433" s="5"/>
      <c r="R433" s="5"/>
      <c r="S433" s="5"/>
      <c r="T433" s="5"/>
      <c r="U433" s="5"/>
      <c r="V433" s="5"/>
      <c r="W433" s="5"/>
    </row>
    <row r="434" spans="1:23" x14ac:dyDescent="0.2">
      <c r="A434" s="5">
        <v>50</v>
      </c>
      <c r="B434" s="5">
        <v>0</v>
      </c>
      <c r="C434" s="5">
        <v>0</v>
      </c>
      <c r="D434" s="5">
        <v>1</v>
      </c>
      <c r="E434" s="5">
        <v>202</v>
      </c>
      <c r="F434" s="5">
        <f>ROUND(Source!P431,O434)</f>
        <v>3832922.64</v>
      </c>
      <c r="G434" s="5" t="s">
        <v>72</v>
      </c>
      <c r="H434" s="5" t="s">
        <v>73</v>
      </c>
      <c r="I434" s="5"/>
      <c r="J434" s="5"/>
      <c r="K434" s="5">
        <v>202</v>
      </c>
      <c r="L434" s="5">
        <v>2</v>
      </c>
      <c r="M434" s="5">
        <v>3</v>
      </c>
      <c r="N434" s="5" t="s">
        <v>3</v>
      </c>
      <c r="O434" s="5">
        <v>2</v>
      </c>
      <c r="P434" s="5">
        <f>ROUND(Source!DH431,O434)</f>
        <v>3832922.64</v>
      </c>
      <c r="Q434" s="5"/>
      <c r="R434" s="5"/>
      <c r="S434" s="5"/>
      <c r="T434" s="5"/>
      <c r="U434" s="5"/>
      <c r="V434" s="5"/>
      <c r="W434" s="5"/>
    </row>
    <row r="435" spans="1:23" x14ac:dyDescent="0.2">
      <c r="A435" s="5">
        <v>50</v>
      </c>
      <c r="B435" s="5">
        <v>0</v>
      </c>
      <c r="C435" s="5">
        <v>0</v>
      </c>
      <c r="D435" s="5">
        <v>1</v>
      </c>
      <c r="E435" s="5">
        <v>222</v>
      </c>
      <c r="F435" s="5">
        <f>ROUND(Source!AO431,O435)</f>
        <v>0</v>
      </c>
      <c r="G435" s="5" t="s">
        <v>74</v>
      </c>
      <c r="H435" s="5" t="s">
        <v>75</v>
      </c>
      <c r="I435" s="5"/>
      <c r="J435" s="5"/>
      <c r="K435" s="5">
        <v>222</v>
      </c>
      <c r="L435" s="5">
        <v>3</v>
      </c>
      <c r="M435" s="5">
        <v>3</v>
      </c>
      <c r="N435" s="5" t="s">
        <v>3</v>
      </c>
      <c r="O435" s="5">
        <v>2</v>
      </c>
      <c r="P435" s="5">
        <f>ROUND(Source!EG431,O435)</f>
        <v>0</v>
      </c>
      <c r="Q435" s="5"/>
      <c r="R435" s="5"/>
      <c r="S435" s="5"/>
      <c r="T435" s="5"/>
      <c r="U435" s="5"/>
      <c r="V435" s="5"/>
      <c r="W435" s="5"/>
    </row>
    <row r="436" spans="1:23" x14ac:dyDescent="0.2">
      <c r="A436" s="5">
        <v>50</v>
      </c>
      <c r="B436" s="5">
        <v>0</v>
      </c>
      <c r="C436" s="5">
        <v>0</v>
      </c>
      <c r="D436" s="5">
        <v>1</v>
      </c>
      <c r="E436" s="5">
        <v>225</v>
      </c>
      <c r="F436" s="5">
        <f>ROUND(Source!AV431,O436)</f>
        <v>3832922.64</v>
      </c>
      <c r="G436" s="5" t="s">
        <v>76</v>
      </c>
      <c r="H436" s="5" t="s">
        <v>77</v>
      </c>
      <c r="I436" s="5"/>
      <c r="J436" s="5"/>
      <c r="K436" s="5">
        <v>225</v>
      </c>
      <c r="L436" s="5">
        <v>4</v>
      </c>
      <c r="M436" s="5">
        <v>3</v>
      </c>
      <c r="N436" s="5" t="s">
        <v>3</v>
      </c>
      <c r="O436" s="5">
        <v>2</v>
      </c>
      <c r="P436" s="5">
        <f>ROUND(Source!EN431,O436)</f>
        <v>3832922.64</v>
      </c>
      <c r="Q436" s="5"/>
      <c r="R436" s="5"/>
      <c r="S436" s="5"/>
      <c r="T436" s="5"/>
      <c r="U436" s="5"/>
      <c r="V436" s="5"/>
      <c r="W436" s="5"/>
    </row>
    <row r="437" spans="1:23" x14ac:dyDescent="0.2">
      <c r="A437" s="5">
        <v>50</v>
      </c>
      <c r="B437" s="5">
        <v>0</v>
      </c>
      <c r="C437" s="5">
        <v>0</v>
      </c>
      <c r="D437" s="5">
        <v>1</v>
      </c>
      <c r="E437" s="5">
        <v>226</v>
      </c>
      <c r="F437" s="5">
        <f>ROUND(Source!AW431,O437)</f>
        <v>3832922.64</v>
      </c>
      <c r="G437" s="5" t="s">
        <v>78</v>
      </c>
      <c r="H437" s="5" t="s">
        <v>79</v>
      </c>
      <c r="I437" s="5"/>
      <c r="J437" s="5"/>
      <c r="K437" s="5">
        <v>226</v>
      </c>
      <c r="L437" s="5">
        <v>5</v>
      </c>
      <c r="M437" s="5">
        <v>3</v>
      </c>
      <c r="N437" s="5" t="s">
        <v>3</v>
      </c>
      <c r="O437" s="5">
        <v>2</v>
      </c>
      <c r="P437" s="5">
        <f>ROUND(Source!EO431,O437)</f>
        <v>3832922.64</v>
      </c>
      <c r="Q437" s="5"/>
      <c r="R437" s="5"/>
      <c r="S437" s="5"/>
      <c r="T437" s="5"/>
      <c r="U437" s="5"/>
      <c r="V437" s="5"/>
      <c r="W437" s="5"/>
    </row>
    <row r="438" spans="1:23" x14ac:dyDescent="0.2">
      <c r="A438" s="5">
        <v>50</v>
      </c>
      <c r="B438" s="5">
        <v>0</v>
      </c>
      <c r="C438" s="5">
        <v>0</v>
      </c>
      <c r="D438" s="5">
        <v>1</v>
      </c>
      <c r="E438" s="5">
        <v>227</v>
      </c>
      <c r="F438" s="5">
        <f>ROUND(Source!AX431,O438)</f>
        <v>0</v>
      </c>
      <c r="G438" s="5" t="s">
        <v>80</v>
      </c>
      <c r="H438" s="5" t="s">
        <v>81</v>
      </c>
      <c r="I438" s="5"/>
      <c r="J438" s="5"/>
      <c r="K438" s="5">
        <v>227</v>
      </c>
      <c r="L438" s="5">
        <v>6</v>
      </c>
      <c r="M438" s="5">
        <v>3</v>
      </c>
      <c r="N438" s="5" t="s">
        <v>3</v>
      </c>
      <c r="O438" s="5">
        <v>2</v>
      </c>
      <c r="P438" s="5">
        <f>ROUND(Source!EP431,O438)</f>
        <v>0</v>
      </c>
      <c r="Q438" s="5"/>
      <c r="R438" s="5"/>
      <c r="S438" s="5"/>
      <c r="T438" s="5"/>
      <c r="U438" s="5"/>
      <c r="V438" s="5"/>
      <c r="W438" s="5"/>
    </row>
    <row r="439" spans="1:23" x14ac:dyDescent="0.2">
      <c r="A439" s="5">
        <v>50</v>
      </c>
      <c r="B439" s="5">
        <v>0</v>
      </c>
      <c r="C439" s="5">
        <v>0</v>
      </c>
      <c r="D439" s="5">
        <v>1</v>
      </c>
      <c r="E439" s="5">
        <v>228</v>
      </c>
      <c r="F439" s="5">
        <f>ROUND(Source!AY431,O439)</f>
        <v>3832922.64</v>
      </c>
      <c r="G439" s="5" t="s">
        <v>82</v>
      </c>
      <c r="H439" s="5" t="s">
        <v>83</v>
      </c>
      <c r="I439" s="5"/>
      <c r="J439" s="5"/>
      <c r="K439" s="5">
        <v>228</v>
      </c>
      <c r="L439" s="5">
        <v>7</v>
      </c>
      <c r="M439" s="5">
        <v>3</v>
      </c>
      <c r="N439" s="5" t="s">
        <v>3</v>
      </c>
      <c r="O439" s="5">
        <v>2</v>
      </c>
      <c r="P439" s="5">
        <f>ROUND(Source!EQ431,O439)</f>
        <v>3832922.64</v>
      </c>
      <c r="Q439" s="5"/>
      <c r="R439" s="5"/>
      <c r="S439" s="5"/>
      <c r="T439" s="5"/>
      <c r="U439" s="5"/>
      <c r="V439" s="5"/>
      <c r="W439" s="5"/>
    </row>
    <row r="440" spans="1:23" x14ac:dyDescent="0.2">
      <c r="A440" s="5">
        <v>50</v>
      </c>
      <c r="B440" s="5">
        <v>0</v>
      </c>
      <c r="C440" s="5">
        <v>0</v>
      </c>
      <c r="D440" s="5">
        <v>1</v>
      </c>
      <c r="E440" s="5">
        <v>216</v>
      </c>
      <c r="F440" s="5">
        <f>ROUND(Source!AP431,O440)</f>
        <v>0</v>
      </c>
      <c r="G440" s="5" t="s">
        <v>84</v>
      </c>
      <c r="H440" s="5" t="s">
        <v>85</v>
      </c>
      <c r="I440" s="5"/>
      <c r="J440" s="5"/>
      <c r="K440" s="5">
        <v>216</v>
      </c>
      <c r="L440" s="5">
        <v>8</v>
      </c>
      <c r="M440" s="5">
        <v>3</v>
      </c>
      <c r="N440" s="5" t="s">
        <v>3</v>
      </c>
      <c r="O440" s="5">
        <v>2</v>
      </c>
      <c r="P440" s="5">
        <f>ROUND(Source!EH431,O440)</f>
        <v>0</v>
      </c>
      <c r="Q440" s="5"/>
      <c r="R440" s="5"/>
      <c r="S440" s="5"/>
      <c r="T440" s="5"/>
      <c r="U440" s="5"/>
      <c r="V440" s="5"/>
      <c r="W440" s="5"/>
    </row>
    <row r="441" spans="1:23" x14ac:dyDescent="0.2">
      <c r="A441" s="5">
        <v>50</v>
      </c>
      <c r="B441" s="5">
        <v>0</v>
      </c>
      <c r="C441" s="5">
        <v>0</v>
      </c>
      <c r="D441" s="5">
        <v>1</v>
      </c>
      <c r="E441" s="5">
        <v>223</v>
      </c>
      <c r="F441" s="5">
        <f>ROUND(Source!AQ431,O441)</f>
        <v>0</v>
      </c>
      <c r="G441" s="5" t="s">
        <v>86</v>
      </c>
      <c r="H441" s="5" t="s">
        <v>87</v>
      </c>
      <c r="I441" s="5"/>
      <c r="J441" s="5"/>
      <c r="K441" s="5">
        <v>223</v>
      </c>
      <c r="L441" s="5">
        <v>9</v>
      </c>
      <c r="M441" s="5">
        <v>3</v>
      </c>
      <c r="N441" s="5" t="s">
        <v>3</v>
      </c>
      <c r="O441" s="5">
        <v>2</v>
      </c>
      <c r="P441" s="5">
        <f>ROUND(Source!EI431,O441)</f>
        <v>0</v>
      </c>
      <c r="Q441" s="5"/>
      <c r="R441" s="5"/>
      <c r="S441" s="5"/>
      <c r="T441" s="5"/>
      <c r="U441" s="5"/>
      <c r="V441" s="5"/>
      <c r="W441" s="5"/>
    </row>
    <row r="442" spans="1:23" x14ac:dyDescent="0.2">
      <c r="A442" s="5">
        <v>50</v>
      </c>
      <c r="B442" s="5">
        <v>0</v>
      </c>
      <c r="C442" s="5">
        <v>0</v>
      </c>
      <c r="D442" s="5">
        <v>1</v>
      </c>
      <c r="E442" s="5">
        <v>229</v>
      </c>
      <c r="F442" s="5">
        <f>ROUND(Source!AZ431,O442)</f>
        <v>0</v>
      </c>
      <c r="G442" s="5" t="s">
        <v>88</v>
      </c>
      <c r="H442" s="5" t="s">
        <v>89</v>
      </c>
      <c r="I442" s="5"/>
      <c r="J442" s="5"/>
      <c r="K442" s="5">
        <v>229</v>
      </c>
      <c r="L442" s="5">
        <v>10</v>
      </c>
      <c r="M442" s="5">
        <v>3</v>
      </c>
      <c r="N442" s="5" t="s">
        <v>3</v>
      </c>
      <c r="O442" s="5">
        <v>2</v>
      </c>
      <c r="P442" s="5">
        <f>ROUND(Source!ER431,O442)</f>
        <v>0</v>
      </c>
      <c r="Q442" s="5"/>
      <c r="R442" s="5"/>
      <c r="S442" s="5"/>
      <c r="T442" s="5"/>
      <c r="U442" s="5"/>
      <c r="V442" s="5"/>
      <c r="W442" s="5"/>
    </row>
    <row r="443" spans="1:23" x14ac:dyDescent="0.2">
      <c r="A443" s="5">
        <v>50</v>
      </c>
      <c r="B443" s="5">
        <v>0</v>
      </c>
      <c r="C443" s="5">
        <v>0</v>
      </c>
      <c r="D443" s="5">
        <v>1</v>
      </c>
      <c r="E443" s="5">
        <v>203</v>
      </c>
      <c r="F443" s="5">
        <f>ROUND(Source!Q431,O443)</f>
        <v>393798.39</v>
      </c>
      <c r="G443" s="5" t="s">
        <v>90</v>
      </c>
      <c r="H443" s="5" t="s">
        <v>91</v>
      </c>
      <c r="I443" s="5"/>
      <c r="J443" s="5"/>
      <c r="K443" s="5">
        <v>203</v>
      </c>
      <c r="L443" s="5">
        <v>11</v>
      </c>
      <c r="M443" s="5">
        <v>3</v>
      </c>
      <c r="N443" s="5" t="s">
        <v>3</v>
      </c>
      <c r="O443" s="5">
        <v>2</v>
      </c>
      <c r="P443" s="5">
        <f>ROUND(Source!DI431,O443)</f>
        <v>393798.39</v>
      </c>
      <c r="Q443" s="5"/>
      <c r="R443" s="5"/>
      <c r="S443" s="5"/>
      <c r="T443" s="5"/>
      <c r="U443" s="5"/>
      <c r="V443" s="5"/>
      <c r="W443" s="5"/>
    </row>
    <row r="444" spans="1:23" x14ac:dyDescent="0.2">
      <c r="A444" s="5">
        <v>50</v>
      </c>
      <c r="B444" s="5">
        <v>0</v>
      </c>
      <c r="C444" s="5">
        <v>0</v>
      </c>
      <c r="D444" s="5">
        <v>1</v>
      </c>
      <c r="E444" s="5">
        <v>231</v>
      </c>
      <c r="F444" s="5">
        <f>ROUND(Source!BB431,O444)</f>
        <v>0</v>
      </c>
      <c r="G444" s="5" t="s">
        <v>92</v>
      </c>
      <c r="H444" s="5" t="s">
        <v>93</v>
      </c>
      <c r="I444" s="5"/>
      <c r="J444" s="5"/>
      <c r="K444" s="5">
        <v>231</v>
      </c>
      <c r="L444" s="5">
        <v>12</v>
      </c>
      <c r="M444" s="5">
        <v>3</v>
      </c>
      <c r="N444" s="5" t="s">
        <v>3</v>
      </c>
      <c r="O444" s="5">
        <v>2</v>
      </c>
      <c r="P444" s="5">
        <f>ROUND(Source!ET431,O444)</f>
        <v>0</v>
      </c>
      <c r="Q444" s="5"/>
      <c r="R444" s="5"/>
      <c r="S444" s="5"/>
      <c r="T444" s="5"/>
      <c r="U444" s="5"/>
      <c r="V444" s="5"/>
      <c r="W444" s="5"/>
    </row>
    <row r="445" spans="1:23" x14ac:dyDescent="0.2">
      <c r="A445" s="5">
        <v>50</v>
      </c>
      <c r="B445" s="5">
        <v>0</v>
      </c>
      <c r="C445" s="5">
        <v>0</v>
      </c>
      <c r="D445" s="5">
        <v>1</v>
      </c>
      <c r="E445" s="5">
        <v>204</v>
      </c>
      <c r="F445" s="5">
        <f>ROUND(Source!R431,O445)</f>
        <v>221660.62</v>
      </c>
      <c r="G445" s="5" t="s">
        <v>94</v>
      </c>
      <c r="H445" s="5" t="s">
        <v>95</v>
      </c>
      <c r="I445" s="5"/>
      <c r="J445" s="5"/>
      <c r="K445" s="5">
        <v>204</v>
      </c>
      <c r="L445" s="5">
        <v>13</v>
      </c>
      <c r="M445" s="5">
        <v>3</v>
      </c>
      <c r="N445" s="5" t="s">
        <v>3</v>
      </c>
      <c r="O445" s="5">
        <v>2</v>
      </c>
      <c r="P445" s="5">
        <f>ROUND(Source!DJ431,O445)</f>
        <v>221660.62</v>
      </c>
      <c r="Q445" s="5"/>
      <c r="R445" s="5"/>
      <c r="S445" s="5"/>
      <c r="T445" s="5"/>
      <c r="U445" s="5"/>
      <c r="V445" s="5"/>
      <c r="W445" s="5"/>
    </row>
    <row r="446" spans="1:23" x14ac:dyDescent="0.2">
      <c r="A446" s="5">
        <v>50</v>
      </c>
      <c r="B446" s="5">
        <v>0</v>
      </c>
      <c r="C446" s="5">
        <v>0</v>
      </c>
      <c r="D446" s="5">
        <v>1</v>
      </c>
      <c r="E446" s="5">
        <v>205</v>
      </c>
      <c r="F446" s="5">
        <f>ROUND(Source!S431,O446)</f>
        <v>353410.51</v>
      </c>
      <c r="G446" s="5" t="s">
        <v>96</v>
      </c>
      <c r="H446" s="5" t="s">
        <v>97</v>
      </c>
      <c r="I446" s="5"/>
      <c r="J446" s="5"/>
      <c r="K446" s="5">
        <v>205</v>
      </c>
      <c r="L446" s="5">
        <v>14</v>
      </c>
      <c r="M446" s="5">
        <v>3</v>
      </c>
      <c r="N446" s="5" t="s">
        <v>3</v>
      </c>
      <c r="O446" s="5">
        <v>2</v>
      </c>
      <c r="P446" s="5">
        <f>ROUND(Source!DK431,O446)</f>
        <v>353410.51</v>
      </c>
      <c r="Q446" s="5"/>
      <c r="R446" s="5"/>
      <c r="S446" s="5"/>
      <c r="T446" s="5"/>
      <c r="U446" s="5"/>
      <c r="V446" s="5"/>
      <c r="W446" s="5"/>
    </row>
    <row r="447" spans="1:23" x14ac:dyDescent="0.2">
      <c r="A447" s="5">
        <v>50</v>
      </c>
      <c r="B447" s="5">
        <v>0</v>
      </c>
      <c r="C447" s="5">
        <v>0</v>
      </c>
      <c r="D447" s="5">
        <v>1</v>
      </c>
      <c r="E447" s="5">
        <v>232</v>
      </c>
      <c r="F447" s="5">
        <f>ROUND(Source!BC431,O447)</f>
        <v>0</v>
      </c>
      <c r="G447" s="5" t="s">
        <v>98</v>
      </c>
      <c r="H447" s="5" t="s">
        <v>99</v>
      </c>
      <c r="I447" s="5"/>
      <c r="J447" s="5"/>
      <c r="K447" s="5">
        <v>232</v>
      </c>
      <c r="L447" s="5">
        <v>15</v>
      </c>
      <c r="M447" s="5">
        <v>3</v>
      </c>
      <c r="N447" s="5" t="s">
        <v>3</v>
      </c>
      <c r="O447" s="5">
        <v>2</v>
      </c>
      <c r="P447" s="5">
        <f>ROUND(Source!EU431,O447)</f>
        <v>0</v>
      </c>
      <c r="Q447" s="5"/>
      <c r="R447" s="5"/>
      <c r="S447" s="5"/>
      <c r="T447" s="5"/>
      <c r="U447" s="5"/>
      <c r="V447" s="5"/>
      <c r="W447" s="5"/>
    </row>
    <row r="448" spans="1:23" x14ac:dyDescent="0.2">
      <c r="A448" s="5">
        <v>50</v>
      </c>
      <c r="B448" s="5">
        <v>0</v>
      </c>
      <c r="C448" s="5">
        <v>0</v>
      </c>
      <c r="D448" s="5">
        <v>1</v>
      </c>
      <c r="E448" s="5">
        <v>214</v>
      </c>
      <c r="F448" s="5">
        <f>ROUND(Source!AS431,O448)</f>
        <v>0</v>
      </c>
      <c r="G448" s="5" t="s">
        <v>100</v>
      </c>
      <c r="H448" s="5" t="s">
        <v>101</v>
      </c>
      <c r="I448" s="5"/>
      <c r="J448" s="5"/>
      <c r="K448" s="5">
        <v>214</v>
      </c>
      <c r="L448" s="5">
        <v>16</v>
      </c>
      <c r="M448" s="5">
        <v>3</v>
      </c>
      <c r="N448" s="5" t="s">
        <v>3</v>
      </c>
      <c r="O448" s="5">
        <v>2</v>
      </c>
      <c r="P448" s="5">
        <f>ROUND(Source!EK431,O448)</f>
        <v>0</v>
      </c>
      <c r="Q448" s="5"/>
      <c r="R448" s="5"/>
      <c r="S448" s="5"/>
      <c r="T448" s="5"/>
      <c r="U448" s="5"/>
      <c r="V448" s="5"/>
      <c r="W448" s="5"/>
    </row>
    <row r="449" spans="1:206" x14ac:dyDescent="0.2">
      <c r="A449" s="5">
        <v>50</v>
      </c>
      <c r="B449" s="5">
        <v>0</v>
      </c>
      <c r="C449" s="5">
        <v>0</v>
      </c>
      <c r="D449" s="5">
        <v>1</v>
      </c>
      <c r="E449" s="5">
        <v>215</v>
      </c>
      <c r="F449" s="5">
        <f>ROUND(Source!AT431,O449)</f>
        <v>0</v>
      </c>
      <c r="G449" s="5" t="s">
        <v>102</v>
      </c>
      <c r="H449" s="5" t="s">
        <v>103</v>
      </c>
      <c r="I449" s="5"/>
      <c r="J449" s="5"/>
      <c r="K449" s="5">
        <v>215</v>
      </c>
      <c r="L449" s="5">
        <v>17</v>
      </c>
      <c r="M449" s="5">
        <v>3</v>
      </c>
      <c r="N449" s="5" t="s">
        <v>3</v>
      </c>
      <c r="O449" s="5">
        <v>2</v>
      </c>
      <c r="P449" s="5">
        <f>ROUND(Source!EL431,O449)</f>
        <v>0</v>
      </c>
      <c r="Q449" s="5"/>
      <c r="R449" s="5"/>
      <c r="S449" s="5"/>
      <c r="T449" s="5"/>
      <c r="U449" s="5"/>
      <c r="V449" s="5"/>
      <c r="W449" s="5"/>
    </row>
    <row r="450" spans="1:206" x14ac:dyDescent="0.2">
      <c r="A450" s="5">
        <v>50</v>
      </c>
      <c r="B450" s="5">
        <v>0</v>
      </c>
      <c r="C450" s="5">
        <v>0</v>
      </c>
      <c r="D450" s="5">
        <v>1</v>
      </c>
      <c r="E450" s="5">
        <v>217</v>
      </c>
      <c r="F450" s="5">
        <f>ROUND(Source!AU431,O450)</f>
        <v>4955845.4400000004</v>
      </c>
      <c r="G450" s="5" t="s">
        <v>104</v>
      </c>
      <c r="H450" s="5" t="s">
        <v>105</v>
      </c>
      <c r="I450" s="5"/>
      <c r="J450" s="5"/>
      <c r="K450" s="5">
        <v>217</v>
      </c>
      <c r="L450" s="5">
        <v>18</v>
      </c>
      <c r="M450" s="5">
        <v>3</v>
      </c>
      <c r="N450" s="5" t="s">
        <v>3</v>
      </c>
      <c r="O450" s="5">
        <v>2</v>
      </c>
      <c r="P450" s="5">
        <f>ROUND(Source!EM431,O450)</f>
        <v>4955845.4400000004</v>
      </c>
      <c r="Q450" s="5"/>
      <c r="R450" s="5"/>
      <c r="S450" s="5"/>
      <c r="T450" s="5"/>
      <c r="U450" s="5"/>
      <c r="V450" s="5"/>
      <c r="W450" s="5"/>
    </row>
    <row r="451" spans="1:206" x14ac:dyDescent="0.2">
      <c r="A451" s="5">
        <v>50</v>
      </c>
      <c r="B451" s="5">
        <v>0</v>
      </c>
      <c r="C451" s="5">
        <v>0</v>
      </c>
      <c r="D451" s="5">
        <v>1</v>
      </c>
      <c r="E451" s="5">
        <v>230</v>
      </c>
      <c r="F451" s="5">
        <f>ROUND(Source!BA431,O451)</f>
        <v>0</v>
      </c>
      <c r="G451" s="5" t="s">
        <v>106</v>
      </c>
      <c r="H451" s="5" t="s">
        <v>107</v>
      </c>
      <c r="I451" s="5"/>
      <c r="J451" s="5"/>
      <c r="K451" s="5">
        <v>230</v>
      </c>
      <c r="L451" s="5">
        <v>19</v>
      </c>
      <c r="M451" s="5">
        <v>3</v>
      </c>
      <c r="N451" s="5" t="s">
        <v>3</v>
      </c>
      <c r="O451" s="5">
        <v>2</v>
      </c>
      <c r="P451" s="5">
        <f>ROUND(Source!ES431,O451)</f>
        <v>0</v>
      </c>
      <c r="Q451" s="5"/>
      <c r="R451" s="5"/>
      <c r="S451" s="5"/>
      <c r="T451" s="5"/>
      <c r="U451" s="5"/>
      <c r="V451" s="5"/>
      <c r="W451" s="5"/>
    </row>
    <row r="452" spans="1:206" x14ac:dyDescent="0.2">
      <c r="A452" s="5">
        <v>50</v>
      </c>
      <c r="B452" s="5">
        <v>0</v>
      </c>
      <c r="C452" s="5">
        <v>0</v>
      </c>
      <c r="D452" s="5">
        <v>1</v>
      </c>
      <c r="E452" s="5">
        <v>206</v>
      </c>
      <c r="F452" s="5">
        <f>ROUND(Source!T431,O452)</f>
        <v>0</v>
      </c>
      <c r="G452" s="5" t="s">
        <v>108</v>
      </c>
      <c r="H452" s="5" t="s">
        <v>109</v>
      </c>
      <c r="I452" s="5"/>
      <c r="J452" s="5"/>
      <c r="K452" s="5">
        <v>206</v>
      </c>
      <c r="L452" s="5">
        <v>20</v>
      </c>
      <c r="M452" s="5">
        <v>3</v>
      </c>
      <c r="N452" s="5" t="s">
        <v>3</v>
      </c>
      <c r="O452" s="5">
        <v>2</v>
      </c>
      <c r="P452" s="5">
        <f>ROUND(Source!DL431,O452)</f>
        <v>0</v>
      </c>
      <c r="Q452" s="5"/>
      <c r="R452" s="5"/>
      <c r="S452" s="5"/>
      <c r="T452" s="5"/>
      <c r="U452" s="5"/>
      <c r="V452" s="5"/>
      <c r="W452" s="5"/>
    </row>
    <row r="453" spans="1:206" x14ac:dyDescent="0.2">
      <c r="A453" s="5">
        <v>50</v>
      </c>
      <c r="B453" s="5">
        <v>0</v>
      </c>
      <c r="C453" s="5">
        <v>0</v>
      </c>
      <c r="D453" s="5">
        <v>1</v>
      </c>
      <c r="E453" s="5">
        <v>207</v>
      </c>
      <c r="F453" s="5">
        <f>Source!U431</f>
        <v>1860.0571439999999</v>
      </c>
      <c r="G453" s="5" t="s">
        <v>110</v>
      </c>
      <c r="H453" s="5" t="s">
        <v>111</v>
      </c>
      <c r="I453" s="5"/>
      <c r="J453" s="5"/>
      <c r="K453" s="5">
        <v>207</v>
      </c>
      <c r="L453" s="5">
        <v>21</v>
      </c>
      <c r="M453" s="5">
        <v>3</v>
      </c>
      <c r="N453" s="5" t="s">
        <v>3</v>
      </c>
      <c r="O453" s="5">
        <v>-1</v>
      </c>
      <c r="P453" s="5">
        <f>Source!DM431</f>
        <v>1860.0571439999999</v>
      </c>
      <c r="Q453" s="5"/>
      <c r="R453" s="5"/>
      <c r="S453" s="5"/>
      <c r="T453" s="5"/>
      <c r="U453" s="5"/>
      <c r="V453" s="5"/>
      <c r="W453" s="5"/>
    </row>
    <row r="454" spans="1:206" x14ac:dyDescent="0.2">
      <c r="A454" s="5">
        <v>50</v>
      </c>
      <c r="B454" s="5">
        <v>0</v>
      </c>
      <c r="C454" s="5">
        <v>0</v>
      </c>
      <c r="D454" s="5">
        <v>1</v>
      </c>
      <c r="E454" s="5">
        <v>208</v>
      </c>
      <c r="F454" s="5">
        <f>Source!V431</f>
        <v>0</v>
      </c>
      <c r="G454" s="5" t="s">
        <v>112</v>
      </c>
      <c r="H454" s="5" t="s">
        <v>113</v>
      </c>
      <c r="I454" s="5"/>
      <c r="J454" s="5"/>
      <c r="K454" s="5">
        <v>208</v>
      </c>
      <c r="L454" s="5">
        <v>22</v>
      </c>
      <c r="M454" s="5">
        <v>3</v>
      </c>
      <c r="N454" s="5" t="s">
        <v>3</v>
      </c>
      <c r="O454" s="5">
        <v>-1</v>
      </c>
      <c r="P454" s="5">
        <f>Source!DN431</f>
        <v>0</v>
      </c>
      <c r="Q454" s="5"/>
      <c r="R454" s="5"/>
      <c r="S454" s="5"/>
      <c r="T454" s="5"/>
      <c r="U454" s="5"/>
      <c r="V454" s="5"/>
      <c r="W454" s="5"/>
    </row>
    <row r="455" spans="1:206" x14ac:dyDescent="0.2">
      <c r="A455" s="5">
        <v>50</v>
      </c>
      <c r="B455" s="5">
        <v>0</v>
      </c>
      <c r="C455" s="5">
        <v>0</v>
      </c>
      <c r="D455" s="5">
        <v>1</v>
      </c>
      <c r="E455" s="5">
        <v>209</v>
      </c>
      <c r="F455" s="5">
        <f>ROUND(Source!W431,O455)</f>
        <v>0</v>
      </c>
      <c r="G455" s="5" t="s">
        <v>114</v>
      </c>
      <c r="H455" s="5" t="s">
        <v>115</v>
      </c>
      <c r="I455" s="5"/>
      <c r="J455" s="5"/>
      <c r="K455" s="5">
        <v>209</v>
      </c>
      <c r="L455" s="5">
        <v>23</v>
      </c>
      <c r="M455" s="5">
        <v>3</v>
      </c>
      <c r="N455" s="5" t="s">
        <v>3</v>
      </c>
      <c r="O455" s="5">
        <v>2</v>
      </c>
      <c r="P455" s="5">
        <f>ROUND(Source!DO431,O455)</f>
        <v>0</v>
      </c>
      <c r="Q455" s="5"/>
      <c r="R455" s="5"/>
      <c r="S455" s="5"/>
      <c r="T455" s="5"/>
      <c r="U455" s="5"/>
      <c r="V455" s="5"/>
      <c r="W455" s="5"/>
    </row>
    <row r="456" spans="1:206" x14ac:dyDescent="0.2">
      <c r="A456" s="5">
        <v>50</v>
      </c>
      <c r="B456" s="5">
        <v>0</v>
      </c>
      <c r="C456" s="5">
        <v>0</v>
      </c>
      <c r="D456" s="5">
        <v>1</v>
      </c>
      <c r="E456" s="5">
        <v>233</v>
      </c>
      <c r="F456" s="5">
        <f>ROUND(Source!BD431,O456)</f>
        <v>0</v>
      </c>
      <c r="G456" s="5" t="s">
        <v>116</v>
      </c>
      <c r="H456" s="5" t="s">
        <v>117</v>
      </c>
      <c r="I456" s="5"/>
      <c r="J456" s="5"/>
      <c r="K456" s="5">
        <v>233</v>
      </c>
      <c r="L456" s="5">
        <v>24</v>
      </c>
      <c r="M456" s="5">
        <v>3</v>
      </c>
      <c r="N456" s="5" t="s">
        <v>3</v>
      </c>
      <c r="O456" s="5">
        <v>2</v>
      </c>
      <c r="P456" s="5">
        <f>ROUND(Source!EV431,O456)</f>
        <v>0</v>
      </c>
      <c r="Q456" s="5"/>
      <c r="R456" s="5"/>
      <c r="S456" s="5"/>
      <c r="T456" s="5"/>
      <c r="U456" s="5"/>
      <c r="V456" s="5"/>
      <c r="W456" s="5"/>
    </row>
    <row r="457" spans="1:206" x14ac:dyDescent="0.2">
      <c r="A457" s="5">
        <v>50</v>
      </c>
      <c r="B457" s="5">
        <v>0</v>
      </c>
      <c r="C457" s="5">
        <v>0</v>
      </c>
      <c r="D457" s="5">
        <v>1</v>
      </c>
      <c r="E457" s="5">
        <v>210</v>
      </c>
      <c r="F457" s="5">
        <f>ROUND(Source!X431,O457)</f>
        <v>247387.36</v>
      </c>
      <c r="G457" s="5" t="s">
        <v>118</v>
      </c>
      <c r="H457" s="5" t="s">
        <v>119</v>
      </c>
      <c r="I457" s="5"/>
      <c r="J457" s="5"/>
      <c r="K457" s="5">
        <v>210</v>
      </c>
      <c r="L457" s="5">
        <v>25</v>
      </c>
      <c r="M457" s="5">
        <v>3</v>
      </c>
      <c r="N457" s="5" t="s">
        <v>3</v>
      </c>
      <c r="O457" s="5">
        <v>2</v>
      </c>
      <c r="P457" s="5">
        <f>ROUND(Source!DP431,O457)</f>
        <v>247387.36</v>
      </c>
      <c r="Q457" s="5"/>
      <c r="R457" s="5"/>
      <c r="S457" s="5"/>
      <c r="T457" s="5"/>
      <c r="U457" s="5"/>
      <c r="V457" s="5"/>
      <c r="W457" s="5"/>
    </row>
    <row r="458" spans="1:206" x14ac:dyDescent="0.2">
      <c r="A458" s="5">
        <v>50</v>
      </c>
      <c r="B458" s="5">
        <v>0</v>
      </c>
      <c r="C458" s="5">
        <v>0</v>
      </c>
      <c r="D458" s="5">
        <v>1</v>
      </c>
      <c r="E458" s="5">
        <v>211</v>
      </c>
      <c r="F458" s="5">
        <f>ROUND(Source!Y431,O458)</f>
        <v>35341.06</v>
      </c>
      <c r="G458" s="5" t="s">
        <v>120</v>
      </c>
      <c r="H458" s="5" t="s">
        <v>121</v>
      </c>
      <c r="I458" s="5"/>
      <c r="J458" s="5"/>
      <c r="K458" s="5">
        <v>211</v>
      </c>
      <c r="L458" s="5">
        <v>26</v>
      </c>
      <c r="M458" s="5">
        <v>3</v>
      </c>
      <c r="N458" s="5" t="s">
        <v>3</v>
      </c>
      <c r="O458" s="5">
        <v>2</v>
      </c>
      <c r="P458" s="5">
        <f>ROUND(Source!DQ431,O458)</f>
        <v>35341.06</v>
      </c>
      <c r="Q458" s="5"/>
      <c r="R458" s="5"/>
      <c r="S458" s="5"/>
      <c r="T458" s="5"/>
      <c r="U458" s="5"/>
      <c r="V458" s="5"/>
      <c r="W458" s="5"/>
    </row>
    <row r="459" spans="1:206" x14ac:dyDescent="0.2">
      <c r="A459" s="5">
        <v>50</v>
      </c>
      <c r="B459" s="5">
        <v>0</v>
      </c>
      <c r="C459" s="5">
        <v>0</v>
      </c>
      <c r="D459" s="5">
        <v>1</v>
      </c>
      <c r="E459" s="5">
        <v>224</v>
      </c>
      <c r="F459" s="5">
        <f>ROUND(Source!AR431,O459)</f>
        <v>4955845.4400000004</v>
      </c>
      <c r="G459" s="5" t="s">
        <v>122</v>
      </c>
      <c r="H459" s="5" t="s">
        <v>123</v>
      </c>
      <c r="I459" s="5"/>
      <c r="J459" s="5"/>
      <c r="K459" s="5">
        <v>224</v>
      </c>
      <c r="L459" s="5">
        <v>27</v>
      </c>
      <c r="M459" s="5">
        <v>3</v>
      </c>
      <c r="N459" s="5" t="s">
        <v>3</v>
      </c>
      <c r="O459" s="5">
        <v>2</v>
      </c>
      <c r="P459" s="5">
        <f>ROUND(Source!EJ431,O459)</f>
        <v>4955845.4400000004</v>
      </c>
      <c r="Q459" s="5"/>
      <c r="R459" s="5"/>
      <c r="S459" s="5"/>
      <c r="T459" s="5"/>
      <c r="U459" s="5"/>
      <c r="V459" s="5"/>
      <c r="W459" s="5"/>
    </row>
    <row r="461" spans="1:206" x14ac:dyDescent="0.2">
      <c r="A461" s="3">
        <v>51</v>
      </c>
      <c r="B461" s="3">
        <f>B12</f>
        <v>496</v>
      </c>
      <c r="C461" s="3">
        <f>A12</f>
        <v>1</v>
      </c>
      <c r="D461" s="3">
        <f>ROW(A12)</f>
        <v>12</v>
      </c>
      <c r="E461" s="3"/>
      <c r="F461" s="3">
        <f>IF(F12&lt;&gt;"",F12,"")</f>
        <v>1</v>
      </c>
      <c r="G461" s="3" t="str">
        <f>IF(G12&lt;&gt;"",G12,"")</f>
        <v>Благоустройство дворовой территории по адресу: Валдайский пр., д.13А к.1</v>
      </c>
      <c r="H461" s="3">
        <v>0</v>
      </c>
      <c r="I461" s="3"/>
      <c r="J461" s="3"/>
      <c r="K461" s="3"/>
      <c r="L461" s="3"/>
      <c r="M461" s="3"/>
      <c r="N461" s="3"/>
      <c r="O461" s="3">
        <f t="shared" ref="O461:T461" si="343">ROUND(O431,2)</f>
        <v>4580131.54</v>
      </c>
      <c r="P461" s="3">
        <f t="shared" si="343"/>
        <v>3832922.64</v>
      </c>
      <c r="Q461" s="3">
        <f t="shared" si="343"/>
        <v>393798.39</v>
      </c>
      <c r="R461" s="3">
        <f t="shared" si="343"/>
        <v>221660.62</v>
      </c>
      <c r="S461" s="3">
        <f t="shared" si="343"/>
        <v>353410.51</v>
      </c>
      <c r="T461" s="3">
        <f t="shared" si="343"/>
        <v>0</v>
      </c>
      <c r="U461" s="3">
        <f>U431</f>
        <v>1860.0571439999999</v>
      </c>
      <c r="V461" s="3">
        <f>V431</f>
        <v>0</v>
      </c>
      <c r="W461" s="3">
        <f>ROUND(W431,2)</f>
        <v>0</v>
      </c>
      <c r="X461" s="3">
        <f>ROUND(X431,2)</f>
        <v>247387.36</v>
      </c>
      <c r="Y461" s="3">
        <f>ROUND(Y431,2)</f>
        <v>35341.06</v>
      </c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>
        <f t="shared" ref="AO461:BD461" si="344">ROUND(AO431,2)</f>
        <v>0</v>
      </c>
      <c r="AP461" s="3">
        <f t="shared" si="344"/>
        <v>0</v>
      </c>
      <c r="AQ461" s="3">
        <f t="shared" si="344"/>
        <v>0</v>
      </c>
      <c r="AR461" s="3">
        <f t="shared" si="344"/>
        <v>4955845.4400000004</v>
      </c>
      <c r="AS461" s="3">
        <f t="shared" si="344"/>
        <v>0</v>
      </c>
      <c r="AT461" s="3">
        <f t="shared" si="344"/>
        <v>0</v>
      </c>
      <c r="AU461" s="3">
        <f t="shared" si="344"/>
        <v>4955845.4400000004</v>
      </c>
      <c r="AV461" s="3">
        <f t="shared" si="344"/>
        <v>3832922.64</v>
      </c>
      <c r="AW461" s="3">
        <f t="shared" si="344"/>
        <v>3832922.64</v>
      </c>
      <c r="AX461" s="3">
        <f t="shared" si="344"/>
        <v>0</v>
      </c>
      <c r="AY461" s="3">
        <f t="shared" si="344"/>
        <v>3832922.64</v>
      </c>
      <c r="AZ461" s="3">
        <f t="shared" si="344"/>
        <v>0</v>
      </c>
      <c r="BA461" s="3">
        <f t="shared" si="344"/>
        <v>0</v>
      </c>
      <c r="BB461" s="3">
        <f t="shared" si="344"/>
        <v>0</v>
      </c>
      <c r="BC461" s="3">
        <f t="shared" si="344"/>
        <v>0</v>
      </c>
      <c r="BD461" s="3">
        <f t="shared" si="344"/>
        <v>0</v>
      </c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4">
        <f t="shared" ref="DG461:DL461" si="345">ROUND(DG431,2)</f>
        <v>4580131.54</v>
      </c>
      <c r="DH461" s="4">
        <f t="shared" si="345"/>
        <v>3832922.64</v>
      </c>
      <c r="DI461" s="4">
        <f t="shared" si="345"/>
        <v>393798.39</v>
      </c>
      <c r="DJ461" s="4">
        <f t="shared" si="345"/>
        <v>221660.62</v>
      </c>
      <c r="DK461" s="4">
        <f t="shared" si="345"/>
        <v>353410.51</v>
      </c>
      <c r="DL461" s="4">
        <f t="shared" si="345"/>
        <v>0</v>
      </c>
      <c r="DM461" s="4">
        <f>DM431</f>
        <v>1860.0571439999999</v>
      </c>
      <c r="DN461" s="4">
        <f>DN431</f>
        <v>0</v>
      </c>
      <c r="DO461" s="4">
        <f>ROUND(DO431,2)</f>
        <v>0</v>
      </c>
      <c r="DP461" s="4">
        <f>ROUND(DP431,2)</f>
        <v>247387.36</v>
      </c>
      <c r="DQ461" s="4">
        <f>ROUND(DQ431,2)</f>
        <v>35341.06</v>
      </c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>
        <f t="shared" ref="EG461:EV461" si="346">ROUND(EG431,2)</f>
        <v>0</v>
      </c>
      <c r="EH461" s="4">
        <f t="shared" si="346"/>
        <v>0</v>
      </c>
      <c r="EI461" s="4">
        <f t="shared" si="346"/>
        <v>0</v>
      </c>
      <c r="EJ461" s="4">
        <f t="shared" si="346"/>
        <v>4955845.4400000004</v>
      </c>
      <c r="EK461" s="4">
        <f t="shared" si="346"/>
        <v>0</v>
      </c>
      <c r="EL461" s="4">
        <f t="shared" si="346"/>
        <v>0</v>
      </c>
      <c r="EM461" s="4">
        <f t="shared" si="346"/>
        <v>4955845.4400000004</v>
      </c>
      <c r="EN461" s="4">
        <f t="shared" si="346"/>
        <v>3832922.64</v>
      </c>
      <c r="EO461" s="4">
        <f t="shared" si="346"/>
        <v>3832922.64</v>
      </c>
      <c r="EP461" s="4">
        <f t="shared" si="346"/>
        <v>0</v>
      </c>
      <c r="EQ461" s="4">
        <f t="shared" si="346"/>
        <v>3832922.64</v>
      </c>
      <c r="ER461" s="4">
        <f t="shared" si="346"/>
        <v>0</v>
      </c>
      <c r="ES461" s="4">
        <f t="shared" si="346"/>
        <v>0</v>
      </c>
      <c r="ET461" s="4">
        <f t="shared" si="346"/>
        <v>0</v>
      </c>
      <c r="EU461" s="4">
        <f t="shared" si="346"/>
        <v>0</v>
      </c>
      <c r="EV461" s="4">
        <f t="shared" si="346"/>
        <v>0</v>
      </c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>
        <v>0</v>
      </c>
    </row>
    <row r="463" spans="1:206" x14ac:dyDescent="0.2">
      <c r="A463" s="5">
        <v>50</v>
      </c>
      <c r="B463" s="5">
        <v>0</v>
      </c>
      <c r="C463" s="5">
        <v>0</v>
      </c>
      <c r="D463" s="5">
        <v>1</v>
      </c>
      <c r="E463" s="5">
        <v>201</v>
      </c>
      <c r="F463" s="5">
        <f>ROUND(Source!O461,O463)</f>
        <v>4580131.54</v>
      </c>
      <c r="G463" s="5" t="s">
        <v>70</v>
      </c>
      <c r="H463" s="5" t="s">
        <v>71</v>
      </c>
      <c r="I463" s="5"/>
      <c r="J463" s="5"/>
      <c r="K463" s="5">
        <v>201</v>
      </c>
      <c r="L463" s="5">
        <v>1</v>
      </c>
      <c r="M463" s="5">
        <v>3</v>
      </c>
      <c r="N463" s="5" t="s">
        <v>3</v>
      </c>
      <c r="O463" s="5">
        <v>2</v>
      </c>
      <c r="P463" s="5">
        <f>ROUND(Source!DG461,O463)</f>
        <v>4580131.54</v>
      </c>
      <c r="Q463" s="5"/>
      <c r="R463" s="5"/>
      <c r="S463" s="5"/>
      <c r="T463" s="5"/>
      <c r="U463" s="5"/>
      <c r="V463" s="5"/>
      <c r="W463" s="5"/>
    </row>
    <row r="464" spans="1:206" x14ac:dyDescent="0.2">
      <c r="A464" s="5">
        <v>50</v>
      </c>
      <c r="B464" s="5">
        <v>0</v>
      </c>
      <c r="C464" s="5">
        <v>0</v>
      </c>
      <c r="D464" s="5">
        <v>1</v>
      </c>
      <c r="E464" s="5">
        <v>202</v>
      </c>
      <c r="F464" s="5">
        <f>ROUND(Source!P461,O464)</f>
        <v>3832922.64</v>
      </c>
      <c r="G464" s="5" t="s">
        <v>72</v>
      </c>
      <c r="H464" s="5" t="s">
        <v>73</v>
      </c>
      <c r="I464" s="5"/>
      <c r="J464" s="5"/>
      <c r="K464" s="5">
        <v>202</v>
      </c>
      <c r="L464" s="5">
        <v>2</v>
      </c>
      <c r="M464" s="5">
        <v>3</v>
      </c>
      <c r="N464" s="5" t="s">
        <v>3</v>
      </c>
      <c r="O464" s="5">
        <v>2</v>
      </c>
      <c r="P464" s="5">
        <f>ROUND(Source!DH461,O464)</f>
        <v>3832922.64</v>
      </c>
      <c r="Q464" s="5"/>
      <c r="R464" s="5"/>
      <c r="S464" s="5"/>
      <c r="T464" s="5"/>
      <c r="U464" s="5"/>
      <c r="V464" s="5"/>
      <c r="W464" s="5"/>
    </row>
    <row r="465" spans="1:23" x14ac:dyDescent="0.2">
      <c r="A465" s="5">
        <v>50</v>
      </c>
      <c r="B465" s="5">
        <v>0</v>
      </c>
      <c r="C465" s="5">
        <v>0</v>
      </c>
      <c r="D465" s="5">
        <v>1</v>
      </c>
      <c r="E465" s="5">
        <v>222</v>
      </c>
      <c r="F465" s="5">
        <f>ROUND(Source!AO461,O465)</f>
        <v>0</v>
      </c>
      <c r="G465" s="5" t="s">
        <v>74</v>
      </c>
      <c r="H465" s="5" t="s">
        <v>75</v>
      </c>
      <c r="I465" s="5"/>
      <c r="J465" s="5"/>
      <c r="K465" s="5">
        <v>222</v>
      </c>
      <c r="L465" s="5">
        <v>3</v>
      </c>
      <c r="M465" s="5">
        <v>3</v>
      </c>
      <c r="N465" s="5" t="s">
        <v>3</v>
      </c>
      <c r="O465" s="5">
        <v>2</v>
      </c>
      <c r="P465" s="5">
        <f>ROUND(Source!EG461,O465)</f>
        <v>0</v>
      </c>
      <c r="Q465" s="5"/>
      <c r="R465" s="5"/>
      <c r="S465" s="5"/>
      <c r="T465" s="5"/>
      <c r="U465" s="5"/>
      <c r="V465" s="5"/>
      <c r="W465" s="5"/>
    </row>
    <row r="466" spans="1:23" x14ac:dyDescent="0.2">
      <c r="A466" s="5">
        <v>50</v>
      </c>
      <c r="B466" s="5">
        <v>0</v>
      </c>
      <c r="C466" s="5">
        <v>0</v>
      </c>
      <c r="D466" s="5">
        <v>1</v>
      </c>
      <c r="E466" s="5">
        <v>225</v>
      </c>
      <c r="F466" s="5">
        <f>ROUND(Source!AV461,O466)</f>
        <v>3832922.64</v>
      </c>
      <c r="G466" s="5" t="s">
        <v>76</v>
      </c>
      <c r="H466" s="5" t="s">
        <v>77</v>
      </c>
      <c r="I466" s="5"/>
      <c r="J466" s="5"/>
      <c r="K466" s="5">
        <v>225</v>
      </c>
      <c r="L466" s="5">
        <v>4</v>
      </c>
      <c r="M466" s="5">
        <v>3</v>
      </c>
      <c r="N466" s="5" t="s">
        <v>3</v>
      </c>
      <c r="O466" s="5">
        <v>2</v>
      </c>
      <c r="P466" s="5">
        <f>ROUND(Source!EN461,O466)</f>
        <v>3832922.64</v>
      </c>
      <c r="Q466" s="5"/>
      <c r="R466" s="5"/>
      <c r="S466" s="5"/>
      <c r="T466" s="5"/>
      <c r="U466" s="5"/>
      <c r="V466" s="5"/>
      <c r="W466" s="5"/>
    </row>
    <row r="467" spans="1:23" x14ac:dyDescent="0.2">
      <c r="A467" s="5">
        <v>50</v>
      </c>
      <c r="B467" s="5">
        <v>0</v>
      </c>
      <c r="C467" s="5">
        <v>0</v>
      </c>
      <c r="D467" s="5">
        <v>1</v>
      </c>
      <c r="E467" s="5">
        <v>226</v>
      </c>
      <c r="F467" s="5">
        <f>ROUND(Source!AW461,O467)</f>
        <v>3832922.64</v>
      </c>
      <c r="G467" s="5" t="s">
        <v>78</v>
      </c>
      <c r="H467" s="5" t="s">
        <v>79</v>
      </c>
      <c r="I467" s="5"/>
      <c r="J467" s="5"/>
      <c r="K467" s="5">
        <v>226</v>
      </c>
      <c r="L467" s="5">
        <v>5</v>
      </c>
      <c r="M467" s="5">
        <v>3</v>
      </c>
      <c r="N467" s="5" t="s">
        <v>3</v>
      </c>
      <c r="O467" s="5">
        <v>2</v>
      </c>
      <c r="P467" s="5">
        <f>ROUND(Source!EO461,O467)</f>
        <v>3832922.64</v>
      </c>
      <c r="Q467" s="5"/>
      <c r="R467" s="5"/>
      <c r="S467" s="5"/>
      <c r="T467" s="5"/>
      <c r="U467" s="5"/>
      <c r="V467" s="5"/>
      <c r="W467" s="5"/>
    </row>
    <row r="468" spans="1:23" x14ac:dyDescent="0.2">
      <c r="A468" s="5">
        <v>50</v>
      </c>
      <c r="B468" s="5">
        <v>0</v>
      </c>
      <c r="C468" s="5">
        <v>0</v>
      </c>
      <c r="D468" s="5">
        <v>1</v>
      </c>
      <c r="E468" s="5">
        <v>227</v>
      </c>
      <c r="F468" s="5">
        <f>ROUND(Source!AX461,O468)</f>
        <v>0</v>
      </c>
      <c r="G468" s="5" t="s">
        <v>80</v>
      </c>
      <c r="H468" s="5" t="s">
        <v>81</v>
      </c>
      <c r="I468" s="5"/>
      <c r="J468" s="5"/>
      <c r="K468" s="5">
        <v>227</v>
      </c>
      <c r="L468" s="5">
        <v>6</v>
      </c>
      <c r="M468" s="5">
        <v>3</v>
      </c>
      <c r="N468" s="5" t="s">
        <v>3</v>
      </c>
      <c r="O468" s="5">
        <v>2</v>
      </c>
      <c r="P468" s="5">
        <f>ROUND(Source!EP461,O468)</f>
        <v>0</v>
      </c>
      <c r="Q468" s="5"/>
      <c r="R468" s="5"/>
      <c r="S468" s="5"/>
      <c r="T468" s="5"/>
      <c r="U468" s="5"/>
      <c r="V468" s="5"/>
      <c r="W468" s="5"/>
    </row>
    <row r="469" spans="1:23" x14ac:dyDescent="0.2">
      <c r="A469" s="5">
        <v>50</v>
      </c>
      <c r="B469" s="5">
        <v>0</v>
      </c>
      <c r="C469" s="5">
        <v>0</v>
      </c>
      <c r="D469" s="5">
        <v>1</v>
      </c>
      <c r="E469" s="5">
        <v>228</v>
      </c>
      <c r="F469" s="5">
        <f>ROUND(Source!AY461,O469)</f>
        <v>3832922.64</v>
      </c>
      <c r="G469" s="5" t="s">
        <v>82</v>
      </c>
      <c r="H469" s="5" t="s">
        <v>83</v>
      </c>
      <c r="I469" s="5"/>
      <c r="J469" s="5"/>
      <c r="K469" s="5">
        <v>228</v>
      </c>
      <c r="L469" s="5">
        <v>7</v>
      </c>
      <c r="M469" s="5">
        <v>3</v>
      </c>
      <c r="N469" s="5" t="s">
        <v>3</v>
      </c>
      <c r="O469" s="5">
        <v>2</v>
      </c>
      <c r="P469" s="5">
        <f>ROUND(Source!EQ461,O469)</f>
        <v>3832922.64</v>
      </c>
      <c r="Q469" s="5"/>
      <c r="R469" s="5"/>
      <c r="S469" s="5"/>
      <c r="T469" s="5"/>
      <c r="U469" s="5"/>
      <c r="V469" s="5"/>
      <c r="W469" s="5"/>
    </row>
    <row r="470" spans="1:23" x14ac:dyDescent="0.2">
      <c r="A470" s="5">
        <v>50</v>
      </c>
      <c r="B470" s="5">
        <v>0</v>
      </c>
      <c r="C470" s="5">
        <v>0</v>
      </c>
      <c r="D470" s="5">
        <v>1</v>
      </c>
      <c r="E470" s="5">
        <v>216</v>
      </c>
      <c r="F470" s="5">
        <f>ROUND(Source!AP461,O470)</f>
        <v>0</v>
      </c>
      <c r="G470" s="5" t="s">
        <v>84</v>
      </c>
      <c r="H470" s="5" t="s">
        <v>85</v>
      </c>
      <c r="I470" s="5"/>
      <c r="J470" s="5"/>
      <c r="K470" s="5">
        <v>216</v>
      </c>
      <c r="L470" s="5">
        <v>8</v>
      </c>
      <c r="M470" s="5">
        <v>3</v>
      </c>
      <c r="N470" s="5" t="s">
        <v>3</v>
      </c>
      <c r="O470" s="5">
        <v>2</v>
      </c>
      <c r="P470" s="5">
        <f>ROUND(Source!EH461,O470)</f>
        <v>0</v>
      </c>
      <c r="Q470" s="5"/>
      <c r="R470" s="5"/>
      <c r="S470" s="5"/>
      <c r="T470" s="5"/>
      <c r="U470" s="5"/>
      <c r="V470" s="5"/>
      <c r="W470" s="5"/>
    </row>
    <row r="471" spans="1:23" x14ac:dyDescent="0.2">
      <c r="A471" s="5">
        <v>50</v>
      </c>
      <c r="B471" s="5">
        <v>0</v>
      </c>
      <c r="C471" s="5">
        <v>0</v>
      </c>
      <c r="D471" s="5">
        <v>1</v>
      </c>
      <c r="E471" s="5">
        <v>223</v>
      </c>
      <c r="F471" s="5">
        <f>ROUND(Source!AQ461,O471)</f>
        <v>0</v>
      </c>
      <c r="G471" s="5" t="s">
        <v>86</v>
      </c>
      <c r="H471" s="5" t="s">
        <v>87</v>
      </c>
      <c r="I471" s="5"/>
      <c r="J471" s="5"/>
      <c r="K471" s="5">
        <v>223</v>
      </c>
      <c r="L471" s="5">
        <v>9</v>
      </c>
      <c r="M471" s="5">
        <v>3</v>
      </c>
      <c r="N471" s="5" t="s">
        <v>3</v>
      </c>
      <c r="O471" s="5">
        <v>2</v>
      </c>
      <c r="P471" s="5">
        <f>ROUND(Source!EI461,O471)</f>
        <v>0</v>
      </c>
      <c r="Q471" s="5"/>
      <c r="R471" s="5"/>
      <c r="S471" s="5"/>
      <c r="T471" s="5"/>
      <c r="U471" s="5"/>
      <c r="V471" s="5"/>
      <c r="W471" s="5"/>
    </row>
    <row r="472" spans="1:23" x14ac:dyDescent="0.2">
      <c r="A472" s="5">
        <v>50</v>
      </c>
      <c r="B472" s="5">
        <v>0</v>
      </c>
      <c r="C472" s="5">
        <v>0</v>
      </c>
      <c r="D472" s="5">
        <v>1</v>
      </c>
      <c r="E472" s="5">
        <v>229</v>
      </c>
      <c r="F472" s="5">
        <f>ROUND(Source!AZ461,O472)</f>
        <v>0</v>
      </c>
      <c r="G472" s="5" t="s">
        <v>88</v>
      </c>
      <c r="H472" s="5" t="s">
        <v>89</v>
      </c>
      <c r="I472" s="5"/>
      <c r="J472" s="5"/>
      <c r="K472" s="5">
        <v>229</v>
      </c>
      <c r="L472" s="5">
        <v>10</v>
      </c>
      <c r="M472" s="5">
        <v>3</v>
      </c>
      <c r="N472" s="5" t="s">
        <v>3</v>
      </c>
      <c r="O472" s="5">
        <v>2</v>
      </c>
      <c r="P472" s="5">
        <f>ROUND(Source!ER461,O472)</f>
        <v>0</v>
      </c>
      <c r="Q472" s="5"/>
      <c r="R472" s="5"/>
      <c r="S472" s="5"/>
      <c r="T472" s="5"/>
      <c r="U472" s="5"/>
      <c r="V472" s="5"/>
      <c r="W472" s="5"/>
    </row>
    <row r="473" spans="1:23" x14ac:dyDescent="0.2">
      <c r="A473" s="5">
        <v>50</v>
      </c>
      <c r="B473" s="5">
        <v>0</v>
      </c>
      <c r="C473" s="5">
        <v>0</v>
      </c>
      <c r="D473" s="5">
        <v>1</v>
      </c>
      <c r="E473" s="5">
        <v>203</v>
      </c>
      <c r="F473" s="5">
        <f>ROUND(Source!Q461,O473)</f>
        <v>393798.39</v>
      </c>
      <c r="G473" s="5" t="s">
        <v>90</v>
      </c>
      <c r="H473" s="5" t="s">
        <v>91</v>
      </c>
      <c r="I473" s="5"/>
      <c r="J473" s="5"/>
      <c r="K473" s="5">
        <v>203</v>
      </c>
      <c r="L473" s="5">
        <v>11</v>
      </c>
      <c r="M473" s="5">
        <v>3</v>
      </c>
      <c r="N473" s="5" t="s">
        <v>3</v>
      </c>
      <c r="O473" s="5">
        <v>2</v>
      </c>
      <c r="P473" s="5">
        <f>ROUND(Source!DI461,O473)</f>
        <v>393798.39</v>
      </c>
      <c r="Q473" s="5"/>
      <c r="R473" s="5"/>
      <c r="S473" s="5"/>
      <c r="T473" s="5"/>
      <c r="U473" s="5"/>
      <c r="V473" s="5"/>
      <c r="W473" s="5"/>
    </row>
    <row r="474" spans="1:23" x14ac:dyDescent="0.2">
      <c r="A474" s="5">
        <v>50</v>
      </c>
      <c r="B474" s="5">
        <v>0</v>
      </c>
      <c r="C474" s="5">
        <v>0</v>
      </c>
      <c r="D474" s="5">
        <v>1</v>
      </c>
      <c r="E474" s="5">
        <v>231</v>
      </c>
      <c r="F474" s="5">
        <f>ROUND(Source!BB461,O474)</f>
        <v>0</v>
      </c>
      <c r="G474" s="5" t="s">
        <v>92</v>
      </c>
      <c r="H474" s="5" t="s">
        <v>93</v>
      </c>
      <c r="I474" s="5"/>
      <c r="J474" s="5"/>
      <c r="K474" s="5">
        <v>231</v>
      </c>
      <c r="L474" s="5">
        <v>12</v>
      </c>
      <c r="M474" s="5">
        <v>3</v>
      </c>
      <c r="N474" s="5" t="s">
        <v>3</v>
      </c>
      <c r="O474" s="5">
        <v>2</v>
      </c>
      <c r="P474" s="5">
        <f>ROUND(Source!ET461,O474)</f>
        <v>0</v>
      </c>
      <c r="Q474" s="5"/>
      <c r="R474" s="5"/>
      <c r="S474" s="5"/>
      <c r="T474" s="5"/>
      <c r="U474" s="5"/>
      <c r="V474" s="5"/>
      <c r="W474" s="5"/>
    </row>
    <row r="475" spans="1:23" x14ac:dyDescent="0.2">
      <c r="A475" s="5">
        <v>50</v>
      </c>
      <c r="B475" s="5">
        <v>0</v>
      </c>
      <c r="C475" s="5">
        <v>0</v>
      </c>
      <c r="D475" s="5">
        <v>1</v>
      </c>
      <c r="E475" s="5">
        <v>204</v>
      </c>
      <c r="F475" s="5">
        <f>ROUND(Source!R461,O475)</f>
        <v>221660.62</v>
      </c>
      <c r="G475" s="5" t="s">
        <v>94</v>
      </c>
      <c r="H475" s="5" t="s">
        <v>95</v>
      </c>
      <c r="I475" s="5"/>
      <c r="J475" s="5"/>
      <c r="K475" s="5">
        <v>204</v>
      </c>
      <c r="L475" s="5">
        <v>13</v>
      </c>
      <c r="M475" s="5">
        <v>3</v>
      </c>
      <c r="N475" s="5" t="s">
        <v>3</v>
      </c>
      <c r="O475" s="5">
        <v>2</v>
      </c>
      <c r="P475" s="5">
        <f>ROUND(Source!DJ461,O475)</f>
        <v>221660.62</v>
      </c>
      <c r="Q475" s="5"/>
      <c r="R475" s="5"/>
      <c r="S475" s="5"/>
      <c r="T475" s="5"/>
      <c r="U475" s="5"/>
      <c r="V475" s="5"/>
      <c r="W475" s="5"/>
    </row>
    <row r="476" spans="1:23" x14ac:dyDescent="0.2">
      <c r="A476" s="5">
        <v>50</v>
      </c>
      <c r="B476" s="5">
        <v>0</v>
      </c>
      <c r="C476" s="5">
        <v>0</v>
      </c>
      <c r="D476" s="5">
        <v>1</v>
      </c>
      <c r="E476" s="5">
        <v>205</v>
      </c>
      <c r="F476" s="5">
        <f>ROUND(Source!S461,O476)</f>
        <v>353410.51</v>
      </c>
      <c r="G476" s="5" t="s">
        <v>96</v>
      </c>
      <c r="H476" s="5" t="s">
        <v>97</v>
      </c>
      <c r="I476" s="5"/>
      <c r="J476" s="5"/>
      <c r="K476" s="5">
        <v>205</v>
      </c>
      <c r="L476" s="5">
        <v>14</v>
      </c>
      <c r="M476" s="5">
        <v>3</v>
      </c>
      <c r="N476" s="5" t="s">
        <v>3</v>
      </c>
      <c r="O476" s="5">
        <v>2</v>
      </c>
      <c r="P476" s="5">
        <f>ROUND(Source!DK461,O476)</f>
        <v>353410.51</v>
      </c>
      <c r="Q476" s="5"/>
      <c r="R476" s="5"/>
      <c r="S476" s="5"/>
      <c r="T476" s="5"/>
      <c r="U476" s="5"/>
      <c r="V476" s="5"/>
      <c r="W476" s="5"/>
    </row>
    <row r="477" spans="1:23" x14ac:dyDescent="0.2">
      <c r="A477" s="5">
        <v>50</v>
      </c>
      <c r="B477" s="5">
        <v>0</v>
      </c>
      <c r="C477" s="5">
        <v>0</v>
      </c>
      <c r="D477" s="5">
        <v>1</v>
      </c>
      <c r="E477" s="5">
        <v>232</v>
      </c>
      <c r="F477" s="5">
        <f>ROUND(Source!BC461,O477)</f>
        <v>0</v>
      </c>
      <c r="G477" s="5" t="s">
        <v>98</v>
      </c>
      <c r="H477" s="5" t="s">
        <v>99</v>
      </c>
      <c r="I477" s="5"/>
      <c r="J477" s="5"/>
      <c r="K477" s="5">
        <v>232</v>
      </c>
      <c r="L477" s="5">
        <v>15</v>
      </c>
      <c r="M477" s="5">
        <v>3</v>
      </c>
      <c r="N477" s="5" t="s">
        <v>3</v>
      </c>
      <c r="O477" s="5">
        <v>2</v>
      </c>
      <c r="P477" s="5">
        <f>ROUND(Source!EU461,O477)</f>
        <v>0</v>
      </c>
      <c r="Q477" s="5"/>
      <c r="R477" s="5"/>
      <c r="S477" s="5"/>
      <c r="T477" s="5"/>
      <c r="U477" s="5"/>
      <c r="V477" s="5"/>
      <c r="W477" s="5"/>
    </row>
    <row r="478" spans="1:23" x14ac:dyDescent="0.2">
      <c r="A478" s="5">
        <v>50</v>
      </c>
      <c r="B478" s="5">
        <v>0</v>
      </c>
      <c r="C478" s="5">
        <v>0</v>
      </c>
      <c r="D478" s="5">
        <v>1</v>
      </c>
      <c r="E478" s="5">
        <v>214</v>
      </c>
      <c r="F478" s="5">
        <f>ROUND(Source!AS461,O478)</f>
        <v>0</v>
      </c>
      <c r="G478" s="5" t="s">
        <v>100</v>
      </c>
      <c r="H478" s="5" t="s">
        <v>101</v>
      </c>
      <c r="I478" s="5"/>
      <c r="J478" s="5"/>
      <c r="K478" s="5">
        <v>214</v>
      </c>
      <c r="L478" s="5">
        <v>16</v>
      </c>
      <c r="M478" s="5">
        <v>3</v>
      </c>
      <c r="N478" s="5" t="s">
        <v>3</v>
      </c>
      <c r="O478" s="5">
        <v>2</v>
      </c>
      <c r="P478" s="5">
        <f>ROUND(Source!EK461,O478)</f>
        <v>0</v>
      </c>
      <c r="Q478" s="5"/>
      <c r="R478" s="5"/>
      <c r="S478" s="5"/>
      <c r="T478" s="5"/>
      <c r="U478" s="5"/>
      <c r="V478" s="5"/>
      <c r="W478" s="5"/>
    </row>
    <row r="479" spans="1:23" x14ac:dyDescent="0.2">
      <c r="A479" s="5">
        <v>50</v>
      </c>
      <c r="B479" s="5">
        <v>0</v>
      </c>
      <c r="C479" s="5">
        <v>0</v>
      </c>
      <c r="D479" s="5">
        <v>1</v>
      </c>
      <c r="E479" s="5">
        <v>215</v>
      </c>
      <c r="F479" s="5">
        <f>ROUND(Source!AT461,O479)</f>
        <v>0</v>
      </c>
      <c r="G479" s="5" t="s">
        <v>102</v>
      </c>
      <c r="H479" s="5" t="s">
        <v>103</v>
      </c>
      <c r="I479" s="5"/>
      <c r="J479" s="5"/>
      <c r="K479" s="5">
        <v>215</v>
      </c>
      <c r="L479" s="5">
        <v>17</v>
      </c>
      <c r="M479" s="5">
        <v>3</v>
      </c>
      <c r="N479" s="5" t="s">
        <v>3</v>
      </c>
      <c r="O479" s="5">
        <v>2</v>
      </c>
      <c r="P479" s="5">
        <f>ROUND(Source!EL461,O479)</f>
        <v>0</v>
      </c>
      <c r="Q479" s="5"/>
      <c r="R479" s="5"/>
      <c r="S479" s="5"/>
      <c r="T479" s="5"/>
      <c r="U479" s="5"/>
      <c r="V479" s="5"/>
      <c r="W479" s="5"/>
    </row>
    <row r="480" spans="1:23" x14ac:dyDescent="0.2">
      <c r="A480" s="5">
        <v>50</v>
      </c>
      <c r="B480" s="5">
        <v>0</v>
      </c>
      <c r="C480" s="5">
        <v>0</v>
      </c>
      <c r="D480" s="5">
        <v>1</v>
      </c>
      <c r="E480" s="5">
        <v>217</v>
      </c>
      <c r="F480" s="5">
        <f>ROUND(Source!AU461,O480)</f>
        <v>4955845.4400000004</v>
      </c>
      <c r="G480" s="5" t="s">
        <v>104</v>
      </c>
      <c r="H480" s="5" t="s">
        <v>105</v>
      </c>
      <c r="I480" s="5"/>
      <c r="J480" s="5"/>
      <c r="K480" s="5">
        <v>217</v>
      </c>
      <c r="L480" s="5">
        <v>18</v>
      </c>
      <c r="M480" s="5">
        <v>3</v>
      </c>
      <c r="N480" s="5" t="s">
        <v>3</v>
      </c>
      <c r="O480" s="5">
        <v>2</v>
      </c>
      <c r="P480" s="5">
        <f>ROUND(Source!EM461,O480)</f>
        <v>4955845.4400000004</v>
      </c>
      <c r="Q480" s="5"/>
      <c r="R480" s="5"/>
      <c r="S480" s="5"/>
      <c r="T480" s="5"/>
      <c r="U480" s="5"/>
      <c r="V480" s="5"/>
      <c r="W480" s="5"/>
    </row>
    <row r="481" spans="1:23" x14ac:dyDescent="0.2">
      <c r="A481" s="5">
        <v>50</v>
      </c>
      <c r="B481" s="5">
        <v>0</v>
      </c>
      <c r="C481" s="5">
        <v>0</v>
      </c>
      <c r="D481" s="5">
        <v>1</v>
      </c>
      <c r="E481" s="5">
        <v>230</v>
      </c>
      <c r="F481" s="5">
        <f>ROUND(Source!BA461,O481)</f>
        <v>0</v>
      </c>
      <c r="G481" s="5" t="s">
        <v>106</v>
      </c>
      <c r="H481" s="5" t="s">
        <v>107</v>
      </c>
      <c r="I481" s="5"/>
      <c r="J481" s="5"/>
      <c r="K481" s="5">
        <v>230</v>
      </c>
      <c r="L481" s="5">
        <v>19</v>
      </c>
      <c r="M481" s="5">
        <v>3</v>
      </c>
      <c r="N481" s="5" t="s">
        <v>3</v>
      </c>
      <c r="O481" s="5">
        <v>2</v>
      </c>
      <c r="P481" s="5">
        <f>ROUND(Source!ES461,O481)</f>
        <v>0</v>
      </c>
      <c r="Q481" s="5"/>
      <c r="R481" s="5"/>
      <c r="S481" s="5"/>
      <c r="T481" s="5"/>
      <c r="U481" s="5"/>
      <c r="V481" s="5"/>
      <c r="W481" s="5"/>
    </row>
    <row r="482" spans="1:23" x14ac:dyDescent="0.2">
      <c r="A482" s="5">
        <v>50</v>
      </c>
      <c r="B482" s="5">
        <v>0</v>
      </c>
      <c r="C482" s="5">
        <v>0</v>
      </c>
      <c r="D482" s="5">
        <v>1</v>
      </c>
      <c r="E482" s="5">
        <v>206</v>
      </c>
      <c r="F482" s="5">
        <f>ROUND(Source!T461,O482)</f>
        <v>0</v>
      </c>
      <c r="G482" s="5" t="s">
        <v>108</v>
      </c>
      <c r="H482" s="5" t="s">
        <v>109</v>
      </c>
      <c r="I482" s="5"/>
      <c r="J482" s="5"/>
      <c r="K482" s="5">
        <v>206</v>
      </c>
      <c r="L482" s="5">
        <v>20</v>
      </c>
      <c r="M482" s="5">
        <v>3</v>
      </c>
      <c r="N482" s="5" t="s">
        <v>3</v>
      </c>
      <c r="O482" s="5">
        <v>2</v>
      </c>
      <c r="P482" s="5">
        <f>ROUND(Source!DL461,O482)</f>
        <v>0</v>
      </c>
      <c r="Q482" s="5"/>
      <c r="R482" s="5"/>
      <c r="S482" s="5"/>
      <c r="T482" s="5"/>
      <c r="U482" s="5"/>
      <c r="V482" s="5"/>
      <c r="W482" s="5"/>
    </row>
    <row r="483" spans="1:23" x14ac:dyDescent="0.2">
      <c r="A483" s="5">
        <v>50</v>
      </c>
      <c r="B483" s="5">
        <v>0</v>
      </c>
      <c r="C483" s="5">
        <v>0</v>
      </c>
      <c r="D483" s="5">
        <v>1</v>
      </c>
      <c r="E483" s="5">
        <v>207</v>
      </c>
      <c r="F483" s="5">
        <f>Source!U461</f>
        <v>1860.0571439999999</v>
      </c>
      <c r="G483" s="5" t="s">
        <v>110</v>
      </c>
      <c r="H483" s="5" t="s">
        <v>111</v>
      </c>
      <c r="I483" s="5"/>
      <c r="J483" s="5"/>
      <c r="K483" s="5">
        <v>207</v>
      </c>
      <c r="L483" s="5">
        <v>21</v>
      </c>
      <c r="M483" s="5">
        <v>3</v>
      </c>
      <c r="N483" s="5" t="s">
        <v>3</v>
      </c>
      <c r="O483" s="5">
        <v>-1</v>
      </c>
      <c r="P483" s="5">
        <f>Source!DM461</f>
        <v>1860.0571439999999</v>
      </c>
      <c r="Q483" s="5"/>
      <c r="R483" s="5"/>
      <c r="S483" s="5"/>
      <c r="T483" s="5"/>
      <c r="U483" s="5"/>
      <c r="V483" s="5"/>
      <c r="W483" s="5"/>
    </row>
    <row r="484" spans="1:23" x14ac:dyDescent="0.2">
      <c r="A484" s="5">
        <v>50</v>
      </c>
      <c r="B484" s="5">
        <v>0</v>
      </c>
      <c r="C484" s="5">
        <v>0</v>
      </c>
      <c r="D484" s="5">
        <v>1</v>
      </c>
      <c r="E484" s="5">
        <v>208</v>
      </c>
      <c r="F484" s="5">
        <f>Source!V461</f>
        <v>0</v>
      </c>
      <c r="G484" s="5" t="s">
        <v>112</v>
      </c>
      <c r="H484" s="5" t="s">
        <v>113</v>
      </c>
      <c r="I484" s="5"/>
      <c r="J484" s="5"/>
      <c r="K484" s="5">
        <v>208</v>
      </c>
      <c r="L484" s="5">
        <v>22</v>
      </c>
      <c r="M484" s="5">
        <v>3</v>
      </c>
      <c r="N484" s="5" t="s">
        <v>3</v>
      </c>
      <c r="O484" s="5">
        <v>-1</v>
      </c>
      <c r="P484" s="5">
        <f>Source!DN461</f>
        <v>0</v>
      </c>
      <c r="Q484" s="5"/>
      <c r="R484" s="5"/>
      <c r="S484" s="5"/>
      <c r="T484" s="5"/>
      <c r="U484" s="5"/>
      <c r="V484" s="5"/>
      <c r="W484" s="5"/>
    </row>
    <row r="485" spans="1:23" x14ac:dyDescent="0.2">
      <c r="A485" s="5">
        <v>50</v>
      </c>
      <c r="B485" s="5">
        <v>0</v>
      </c>
      <c r="C485" s="5">
        <v>0</v>
      </c>
      <c r="D485" s="5">
        <v>1</v>
      </c>
      <c r="E485" s="5">
        <v>209</v>
      </c>
      <c r="F485" s="5">
        <f>ROUND(Source!W461,O485)</f>
        <v>0</v>
      </c>
      <c r="G485" s="5" t="s">
        <v>114</v>
      </c>
      <c r="H485" s="5" t="s">
        <v>115</v>
      </c>
      <c r="I485" s="5"/>
      <c r="J485" s="5"/>
      <c r="K485" s="5">
        <v>209</v>
      </c>
      <c r="L485" s="5">
        <v>23</v>
      </c>
      <c r="M485" s="5">
        <v>3</v>
      </c>
      <c r="N485" s="5" t="s">
        <v>3</v>
      </c>
      <c r="O485" s="5">
        <v>2</v>
      </c>
      <c r="P485" s="5">
        <f>ROUND(Source!DO461,O485)</f>
        <v>0</v>
      </c>
      <c r="Q485" s="5"/>
      <c r="R485" s="5"/>
      <c r="S485" s="5"/>
      <c r="T485" s="5"/>
      <c r="U485" s="5"/>
      <c r="V485" s="5"/>
      <c r="W485" s="5"/>
    </row>
    <row r="486" spans="1:23" x14ac:dyDescent="0.2">
      <c r="A486" s="5">
        <v>50</v>
      </c>
      <c r="B486" s="5">
        <v>0</v>
      </c>
      <c r="C486" s="5">
        <v>0</v>
      </c>
      <c r="D486" s="5">
        <v>1</v>
      </c>
      <c r="E486" s="5">
        <v>233</v>
      </c>
      <c r="F486" s="5">
        <f>ROUND(Source!BD461,O486)</f>
        <v>0</v>
      </c>
      <c r="G486" s="5" t="s">
        <v>116</v>
      </c>
      <c r="H486" s="5" t="s">
        <v>117</v>
      </c>
      <c r="I486" s="5"/>
      <c r="J486" s="5"/>
      <c r="K486" s="5">
        <v>233</v>
      </c>
      <c r="L486" s="5">
        <v>24</v>
      </c>
      <c r="M486" s="5">
        <v>3</v>
      </c>
      <c r="N486" s="5" t="s">
        <v>3</v>
      </c>
      <c r="O486" s="5">
        <v>2</v>
      </c>
      <c r="P486" s="5">
        <f>ROUND(Source!EV461,O486)</f>
        <v>0</v>
      </c>
      <c r="Q486" s="5"/>
      <c r="R486" s="5"/>
      <c r="S486" s="5"/>
      <c r="T486" s="5"/>
      <c r="U486" s="5"/>
      <c r="V486" s="5"/>
      <c r="W486" s="5"/>
    </row>
    <row r="487" spans="1:23" x14ac:dyDescent="0.2">
      <c r="A487" s="5">
        <v>50</v>
      </c>
      <c r="B487" s="5">
        <v>0</v>
      </c>
      <c r="C487" s="5">
        <v>0</v>
      </c>
      <c r="D487" s="5">
        <v>1</v>
      </c>
      <c r="E487" s="5">
        <v>210</v>
      </c>
      <c r="F487" s="5">
        <f>ROUND(Source!X461,O487)</f>
        <v>247387.36</v>
      </c>
      <c r="G487" s="5" t="s">
        <v>118</v>
      </c>
      <c r="H487" s="5" t="s">
        <v>119</v>
      </c>
      <c r="I487" s="5"/>
      <c r="J487" s="5"/>
      <c r="K487" s="5">
        <v>210</v>
      </c>
      <c r="L487" s="5">
        <v>25</v>
      </c>
      <c r="M487" s="5">
        <v>3</v>
      </c>
      <c r="N487" s="5" t="s">
        <v>3</v>
      </c>
      <c r="O487" s="5">
        <v>2</v>
      </c>
      <c r="P487" s="5">
        <f>ROUND(Source!DP461,O487)</f>
        <v>247387.36</v>
      </c>
      <c r="Q487" s="5"/>
      <c r="R487" s="5"/>
      <c r="S487" s="5"/>
      <c r="T487" s="5"/>
      <c r="U487" s="5"/>
      <c r="V487" s="5"/>
      <c r="W487" s="5"/>
    </row>
    <row r="488" spans="1:23" x14ac:dyDescent="0.2">
      <c r="A488" s="5">
        <v>50</v>
      </c>
      <c r="B488" s="5">
        <v>0</v>
      </c>
      <c r="C488" s="5">
        <v>0</v>
      </c>
      <c r="D488" s="5">
        <v>1</v>
      </c>
      <c r="E488" s="5">
        <v>211</v>
      </c>
      <c r="F488" s="5">
        <f>ROUND(Source!Y461,O488)</f>
        <v>35341.06</v>
      </c>
      <c r="G488" s="5" t="s">
        <v>120</v>
      </c>
      <c r="H488" s="5" t="s">
        <v>121</v>
      </c>
      <c r="I488" s="5"/>
      <c r="J488" s="5"/>
      <c r="K488" s="5">
        <v>211</v>
      </c>
      <c r="L488" s="5">
        <v>26</v>
      </c>
      <c r="M488" s="5">
        <v>3</v>
      </c>
      <c r="N488" s="5" t="s">
        <v>3</v>
      </c>
      <c r="O488" s="5">
        <v>2</v>
      </c>
      <c r="P488" s="5">
        <f>ROUND(Source!DQ461,O488)</f>
        <v>35341.06</v>
      </c>
      <c r="Q488" s="5"/>
      <c r="R488" s="5"/>
      <c r="S488" s="5"/>
      <c r="T488" s="5"/>
      <c r="U488" s="5"/>
      <c r="V488" s="5"/>
      <c r="W488" s="5"/>
    </row>
    <row r="489" spans="1:23" x14ac:dyDescent="0.2">
      <c r="A489" s="5">
        <v>50</v>
      </c>
      <c r="B489" s="5">
        <v>0</v>
      </c>
      <c r="C489" s="5">
        <v>0</v>
      </c>
      <c r="D489" s="5">
        <v>1</v>
      </c>
      <c r="E489" s="5">
        <v>224</v>
      </c>
      <c r="F489" s="5">
        <f>ROUND(Source!AR461,O489)</f>
        <v>4955845.4400000004</v>
      </c>
      <c r="G489" s="5" t="s">
        <v>122</v>
      </c>
      <c r="H489" s="5" t="s">
        <v>123</v>
      </c>
      <c r="I489" s="5"/>
      <c r="J489" s="5"/>
      <c r="K489" s="5">
        <v>224</v>
      </c>
      <c r="L489" s="5">
        <v>27</v>
      </c>
      <c r="M489" s="5">
        <v>3</v>
      </c>
      <c r="N489" s="5" t="s">
        <v>3</v>
      </c>
      <c r="O489" s="5">
        <v>2</v>
      </c>
      <c r="P489" s="5">
        <f>ROUND(Source!EJ461,O489)</f>
        <v>4955845.4400000004</v>
      </c>
      <c r="Q489" s="5"/>
      <c r="R489" s="5"/>
      <c r="S489" s="5"/>
      <c r="T489" s="5"/>
      <c r="U489" s="5"/>
      <c r="V489" s="5"/>
      <c r="W489" s="5"/>
    </row>
    <row r="490" spans="1:23" x14ac:dyDescent="0.2">
      <c r="A490" s="5">
        <v>50</v>
      </c>
      <c r="B490" s="5">
        <v>1</v>
      </c>
      <c r="C490" s="5">
        <v>0</v>
      </c>
      <c r="D490" s="5">
        <v>2</v>
      </c>
      <c r="E490" s="5">
        <v>0</v>
      </c>
      <c r="F490" s="5">
        <f>ROUND(F489*0.2,O490)</f>
        <v>991169.09</v>
      </c>
      <c r="G490" s="5" t="s">
        <v>217</v>
      </c>
      <c r="H490" s="5" t="s">
        <v>218</v>
      </c>
      <c r="I490" s="5"/>
      <c r="J490" s="5"/>
      <c r="K490" s="5">
        <v>212</v>
      </c>
      <c r="L490" s="5">
        <v>28</v>
      </c>
      <c r="M490" s="5">
        <v>0</v>
      </c>
      <c r="N490" s="5" t="s">
        <v>3</v>
      </c>
      <c r="O490" s="5">
        <v>2</v>
      </c>
      <c r="P490" s="5">
        <f>ROUND(P489*0.2,O490)</f>
        <v>991169.09</v>
      </c>
      <c r="Q490" s="5"/>
      <c r="R490" s="5"/>
      <c r="S490" s="5"/>
      <c r="T490" s="5"/>
      <c r="U490" s="5"/>
      <c r="V490" s="5"/>
      <c r="W490" s="5"/>
    </row>
    <row r="491" spans="1:23" x14ac:dyDescent="0.2">
      <c r="A491" s="5">
        <v>50</v>
      </c>
      <c r="B491" s="5">
        <v>1</v>
      </c>
      <c r="C491" s="5">
        <v>0</v>
      </c>
      <c r="D491" s="5">
        <v>2</v>
      </c>
      <c r="E491" s="5">
        <v>213</v>
      </c>
      <c r="F491" s="5">
        <f>ROUND(F489+F490,O491)</f>
        <v>5947014.5300000003</v>
      </c>
      <c r="G491" s="5" t="s">
        <v>219</v>
      </c>
      <c r="H491" s="5" t="s">
        <v>220</v>
      </c>
      <c r="I491" s="5"/>
      <c r="J491" s="5"/>
      <c r="K491" s="5">
        <v>212</v>
      </c>
      <c r="L491" s="5">
        <v>29</v>
      </c>
      <c r="M491" s="5">
        <v>0</v>
      </c>
      <c r="N491" s="5" t="s">
        <v>3</v>
      </c>
      <c r="O491" s="5">
        <v>2</v>
      </c>
      <c r="P491" s="5">
        <f>ROUND(P489+P490,O491)</f>
        <v>5947014.5300000003</v>
      </c>
      <c r="Q491" s="5"/>
      <c r="R491" s="5"/>
      <c r="S491" s="5"/>
      <c r="T491" s="5"/>
      <c r="U491" s="5"/>
      <c r="V491" s="5"/>
      <c r="W491" s="5"/>
    </row>
    <row r="494" spans="1:23" x14ac:dyDescent="0.2">
      <c r="A494">
        <v>-1</v>
      </c>
    </row>
    <row r="496" spans="1:23" x14ac:dyDescent="0.2">
      <c r="A496" s="4">
        <v>75</v>
      </c>
      <c r="B496" s="4" t="s">
        <v>221</v>
      </c>
      <c r="C496" s="4">
        <v>2018</v>
      </c>
      <c r="D496" s="4">
        <v>0</v>
      </c>
      <c r="E496" s="4">
        <v>10</v>
      </c>
      <c r="F496" s="4"/>
      <c r="G496" s="4">
        <v>0</v>
      </c>
      <c r="H496" s="4">
        <v>1</v>
      </c>
      <c r="I496" s="4">
        <v>0</v>
      </c>
      <c r="J496" s="4">
        <v>1</v>
      </c>
      <c r="K496" s="4">
        <v>78</v>
      </c>
      <c r="L496" s="4">
        <v>30</v>
      </c>
      <c r="M496" s="4">
        <v>0</v>
      </c>
      <c r="N496" s="4">
        <v>37920512</v>
      </c>
      <c r="O496" s="4">
        <v>1</v>
      </c>
    </row>
    <row r="497" spans="1:15" x14ac:dyDescent="0.2">
      <c r="A497" s="4">
        <v>75</v>
      </c>
      <c r="B497" s="4" t="s">
        <v>222</v>
      </c>
      <c r="C497" s="4">
        <v>2019</v>
      </c>
      <c r="D497" s="4">
        <v>0</v>
      </c>
      <c r="E497" s="4">
        <v>10</v>
      </c>
      <c r="F497" s="4">
        <v>0</v>
      </c>
      <c r="G497" s="4">
        <v>0</v>
      </c>
      <c r="H497" s="4">
        <v>1</v>
      </c>
      <c r="I497" s="4">
        <v>0</v>
      </c>
      <c r="J497" s="4">
        <v>1</v>
      </c>
      <c r="K497" s="4">
        <v>78</v>
      </c>
      <c r="L497" s="4">
        <v>30</v>
      </c>
      <c r="M497" s="4">
        <v>1</v>
      </c>
      <c r="N497" s="4">
        <v>37920513</v>
      </c>
      <c r="O497" s="4">
        <v>2</v>
      </c>
    </row>
    <row r="501" spans="1:15" x14ac:dyDescent="0.2">
      <c r="A501">
        <v>65</v>
      </c>
      <c r="C501">
        <v>1</v>
      </c>
      <c r="D501">
        <v>0</v>
      </c>
      <c r="E501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223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58633</v>
      </c>
      <c r="M1">
        <v>10</v>
      </c>
      <c r="N1">
        <v>11</v>
      </c>
      <c r="O1">
        <v>0</v>
      </c>
      <c r="P1">
        <v>0</v>
      </c>
      <c r="Q1">
        <v>6</v>
      </c>
    </row>
    <row r="12" spans="1:133" x14ac:dyDescent="0.2">
      <c r="A12" s="1">
        <v>1</v>
      </c>
      <c r="B12" s="1">
        <v>53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>
        <v>108</v>
      </c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37920512</v>
      </c>
      <c r="E14" s="1">
        <v>37920513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6">
        <v>3</v>
      </c>
      <c r="B16" s="6">
        <v>1</v>
      </c>
      <c r="C16" s="6" t="s">
        <v>12</v>
      </c>
      <c r="D16" s="6" t="s">
        <v>12</v>
      </c>
      <c r="E16" s="7">
        <f>(Source!F448)/1000</f>
        <v>0</v>
      </c>
      <c r="F16" s="7">
        <f>(Source!F449)/1000</f>
        <v>0</v>
      </c>
      <c r="G16" s="7">
        <f>(Source!F440)/1000</f>
        <v>0</v>
      </c>
      <c r="H16" s="7">
        <f>(Source!F450)/1000+(Source!F451)/1000</f>
        <v>4955.8454400000001</v>
      </c>
      <c r="I16" s="7">
        <f>E16+F16+G16+H16</f>
        <v>4955.8454400000001</v>
      </c>
      <c r="J16" s="7">
        <f>(Source!F446)/1000</f>
        <v>353.41050999999999</v>
      </c>
      <c r="T16" s="8">
        <f>(Source!P448)/1000</f>
        <v>0</v>
      </c>
      <c r="U16" s="8">
        <f>(Source!P449)/1000</f>
        <v>0</v>
      </c>
      <c r="V16" s="8">
        <f>(Source!P440)/1000</f>
        <v>0</v>
      </c>
      <c r="W16" s="8">
        <f>(Source!P450)/1000+(Source!P451)/1000</f>
        <v>4955.8454400000001</v>
      </c>
      <c r="X16" s="8">
        <f>T16+U16+V16+W16</f>
        <v>4955.8454400000001</v>
      </c>
      <c r="Y16" s="8">
        <f>(Source!P446)/1000</f>
        <v>353.41050999999999</v>
      </c>
      <c r="AI16" s="6">
        <v>0</v>
      </c>
      <c r="AJ16" s="6">
        <v>0</v>
      </c>
      <c r="AK16" s="6" t="s">
        <v>3</v>
      </c>
      <c r="AL16" s="6" t="s">
        <v>3</v>
      </c>
      <c r="AM16" s="6" t="s">
        <v>3</v>
      </c>
      <c r="AN16" s="6">
        <v>0</v>
      </c>
      <c r="AO16" s="6" t="s">
        <v>3</v>
      </c>
      <c r="AP16" s="6" t="s">
        <v>3</v>
      </c>
      <c r="AT16" s="7">
        <v>4580131.54</v>
      </c>
      <c r="AU16" s="7">
        <v>3832922.64</v>
      </c>
      <c r="AV16" s="7">
        <v>0</v>
      </c>
      <c r="AW16" s="7">
        <v>0</v>
      </c>
      <c r="AX16" s="7">
        <v>0</v>
      </c>
      <c r="AY16" s="7">
        <v>393798.39</v>
      </c>
      <c r="AZ16" s="7">
        <v>221660.62</v>
      </c>
      <c r="BA16" s="7">
        <v>353410.51</v>
      </c>
      <c r="BB16" s="7">
        <v>0</v>
      </c>
      <c r="BC16" s="7">
        <v>0</v>
      </c>
      <c r="BD16" s="7">
        <v>4955845.4400000004</v>
      </c>
      <c r="BE16" s="7">
        <v>0</v>
      </c>
      <c r="BF16" s="7">
        <v>1860.0571439999999</v>
      </c>
      <c r="BG16" s="7">
        <v>0</v>
      </c>
      <c r="BH16" s="7">
        <v>0</v>
      </c>
      <c r="BI16" s="7">
        <v>247387.36</v>
      </c>
      <c r="BJ16" s="7">
        <v>35341.06</v>
      </c>
      <c r="BK16" s="7">
        <v>4955845.4400000004</v>
      </c>
      <c r="BR16" s="8">
        <v>4580131.54</v>
      </c>
      <c r="BS16" s="8">
        <v>3832922.64</v>
      </c>
      <c r="BT16" s="8">
        <v>0</v>
      </c>
      <c r="BU16" s="8">
        <v>0</v>
      </c>
      <c r="BV16" s="8">
        <v>0</v>
      </c>
      <c r="BW16" s="8">
        <v>393798.39</v>
      </c>
      <c r="BX16" s="8">
        <v>221660.62</v>
      </c>
      <c r="BY16" s="8">
        <v>353410.51</v>
      </c>
      <c r="BZ16" s="8">
        <v>0</v>
      </c>
      <c r="CA16" s="8">
        <v>0</v>
      </c>
      <c r="CB16" s="8">
        <v>4955845.4400000004</v>
      </c>
      <c r="CC16" s="8">
        <v>0</v>
      </c>
      <c r="CD16" s="8">
        <v>1860.0571439999999</v>
      </c>
      <c r="CE16" s="8">
        <v>0</v>
      </c>
      <c r="CF16" s="8">
        <v>0</v>
      </c>
      <c r="CG16" s="8">
        <v>247387.36</v>
      </c>
      <c r="CH16" s="8">
        <v>35341.06</v>
      </c>
      <c r="CI16" s="8">
        <v>4955845.4400000004</v>
      </c>
    </row>
    <row r="18" spans="1:40" x14ac:dyDescent="0.2">
      <c r="A18">
        <v>51</v>
      </c>
      <c r="E18" s="9">
        <f>SUMIF(A16:A17,3,E16:E17)</f>
        <v>0</v>
      </c>
      <c r="F18" s="9">
        <f>SUMIF(A16:A17,3,F16:F17)</f>
        <v>0</v>
      </c>
      <c r="G18" s="9">
        <f>SUMIF(A16:A17,3,G16:G17)</f>
        <v>0</v>
      </c>
      <c r="H18" s="9">
        <f>SUMIF(A16:A17,3,H16:H17)</f>
        <v>4955.8454400000001</v>
      </c>
      <c r="I18" s="9">
        <f>SUMIF(A16:A17,3,I16:I17)</f>
        <v>4955.8454400000001</v>
      </c>
      <c r="J18" s="9">
        <f>SUMIF(A16:A17,3,J16:J17)</f>
        <v>353.41050999999999</v>
      </c>
      <c r="K18" s="9"/>
      <c r="L18" s="9"/>
      <c r="M18" s="9"/>
      <c r="N18" s="9"/>
      <c r="O18" s="9"/>
      <c r="P18" s="9"/>
      <c r="Q18" s="9"/>
      <c r="R18" s="9"/>
      <c r="S18" s="9"/>
      <c r="T18" s="3">
        <f>SUMIF(A16:A17,3,T16:T17)</f>
        <v>0</v>
      </c>
      <c r="U18" s="3">
        <f>SUMIF(A16:A17,3,U16:U17)</f>
        <v>0</v>
      </c>
      <c r="V18" s="3">
        <f>SUMIF(A16:A17,3,V16:V17)</f>
        <v>0</v>
      </c>
      <c r="W18" s="3">
        <f>SUMIF(A16:A17,3,W16:W17)</f>
        <v>4955.8454400000001</v>
      </c>
      <c r="X18" s="3">
        <f>SUMIF(A16:A17,3,X16:X17)</f>
        <v>4955.8454400000001</v>
      </c>
      <c r="Y18" s="3">
        <f>SUMIF(A16:A17,3,Y16:Y17)</f>
        <v>353.41050999999999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20" spans="1:40" x14ac:dyDescent="0.2">
      <c r="A20" s="5">
        <v>50</v>
      </c>
      <c r="B20" s="5">
        <v>0</v>
      </c>
      <c r="C20" s="5">
        <v>0</v>
      </c>
      <c r="D20" s="5">
        <v>1</v>
      </c>
      <c r="E20" s="5">
        <v>201</v>
      </c>
      <c r="F20" s="5">
        <v>4580131.54</v>
      </c>
      <c r="G20" s="5" t="s">
        <v>70</v>
      </c>
      <c r="H20" s="5" t="s">
        <v>71</v>
      </c>
      <c r="I20" s="5"/>
      <c r="J20" s="5"/>
      <c r="K20" s="5">
        <v>201</v>
      </c>
      <c r="L20" s="5">
        <v>1</v>
      </c>
      <c r="M20" s="5">
        <v>3</v>
      </c>
      <c r="N20" s="5" t="s">
        <v>3</v>
      </c>
      <c r="O20" s="5">
        <v>2</v>
      </c>
      <c r="P20" s="5">
        <v>4580131.54</v>
      </c>
    </row>
    <row r="21" spans="1:40" x14ac:dyDescent="0.2">
      <c r="A21" s="5">
        <v>50</v>
      </c>
      <c r="B21" s="5">
        <v>0</v>
      </c>
      <c r="C21" s="5">
        <v>0</v>
      </c>
      <c r="D21" s="5">
        <v>1</v>
      </c>
      <c r="E21" s="5">
        <v>202</v>
      </c>
      <c r="F21" s="5">
        <v>3832922.64</v>
      </c>
      <c r="G21" s="5" t="s">
        <v>72</v>
      </c>
      <c r="H21" s="5" t="s">
        <v>73</v>
      </c>
      <c r="I21" s="5"/>
      <c r="J21" s="5"/>
      <c r="K21" s="5">
        <v>202</v>
      </c>
      <c r="L21" s="5">
        <v>2</v>
      </c>
      <c r="M21" s="5">
        <v>3</v>
      </c>
      <c r="N21" s="5" t="s">
        <v>3</v>
      </c>
      <c r="O21" s="5">
        <v>2</v>
      </c>
      <c r="P21" s="5">
        <v>3832922.64</v>
      </c>
    </row>
    <row r="22" spans="1:40" x14ac:dyDescent="0.2">
      <c r="A22" s="5">
        <v>50</v>
      </c>
      <c r="B22" s="5">
        <v>0</v>
      </c>
      <c r="C22" s="5">
        <v>0</v>
      </c>
      <c r="D22" s="5">
        <v>1</v>
      </c>
      <c r="E22" s="5">
        <v>222</v>
      </c>
      <c r="F22" s="5">
        <v>0</v>
      </c>
      <c r="G22" s="5" t="s">
        <v>74</v>
      </c>
      <c r="H22" s="5" t="s">
        <v>75</v>
      </c>
      <c r="I22" s="5"/>
      <c r="J22" s="5"/>
      <c r="K22" s="5">
        <v>222</v>
      </c>
      <c r="L22" s="5">
        <v>3</v>
      </c>
      <c r="M22" s="5">
        <v>3</v>
      </c>
      <c r="N22" s="5" t="s">
        <v>3</v>
      </c>
      <c r="O22" s="5">
        <v>2</v>
      </c>
      <c r="P22" s="5">
        <v>0</v>
      </c>
    </row>
    <row r="23" spans="1:40" x14ac:dyDescent="0.2">
      <c r="A23" s="5">
        <v>50</v>
      </c>
      <c r="B23" s="5">
        <v>0</v>
      </c>
      <c r="C23" s="5">
        <v>0</v>
      </c>
      <c r="D23" s="5">
        <v>1</v>
      </c>
      <c r="E23" s="5">
        <v>225</v>
      </c>
      <c r="F23" s="5">
        <v>3832922.64</v>
      </c>
      <c r="G23" s="5" t="s">
        <v>76</v>
      </c>
      <c r="H23" s="5" t="s">
        <v>77</v>
      </c>
      <c r="I23" s="5"/>
      <c r="J23" s="5"/>
      <c r="K23" s="5">
        <v>225</v>
      </c>
      <c r="L23" s="5">
        <v>4</v>
      </c>
      <c r="M23" s="5">
        <v>3</v>
      </c>
      <c r="N23" s="5" t="s">
        <v>3</v>
      </c>
      <c r="O23" s="5">
        <v>2</v>
      </c>
      <c r="P23" s="5">
        <v>3832922.64</v>
      </c>
    </row>
    <row r="24" spans="1:40" x14ac:dyDescent="0.2">
      <c r="A24" s="5">
        <v>50</v>
      </c>
      <c r="B24" s="5">
        <v>0</v>
      </c>
      <c r="C24" s="5">
        <v>0</v>
      </c>
      <c r="D24" s="5">
        <v>1</v>
      </c>
      <c r="E24" s="5">
        <v>226</v>
      </c>
      <c r="F24" s="5">
        <v>3832922.64</v>
      </c>
      <c r="G24" s="5" t="s">
        <v>78</v>
      </c>
      <c r="H24" s="5" t="s">
        <v>79</v>
      </c>
      <c r="I24" s="5"/>
      <c r="J24" s="5"/>
      <c r="K24" s="5">
        <v>226</v>
      </c>
      <c r="L24" s="5">
        <v>5</v>
      </c>
      <c r="M24" s="5">
        <v>3</v>
      </c>
      <c r="N24" s="5" t="s">
        <v>3</v>
      </c>
      <c r="O24" s="5">
        <v>2</v>
      </c>
      <c r="P24" s="5">
        <v>3832922.64</v>
      </c>
    </row>
    <row r="25" spans="1:40" x14ac:dyDescent="0.2">
      <c r="A25" s="5">
        <v>50</v>
      </c>
      <c r="B25" s="5">
        <v>0</v>
      </c>
      <c r="C25" s="5">
        <v>0</v>
      </c>
      <c r="D25" s="5">
        <v>1</v>
      </c>
      <c r="E25" s="5">
        <v>227</v>
      </c>
      <c r="F25" s="5">
        <v>0</v>
      </c>
      <c r="G25" s="5" t="s">
        <v>80</v>
      </c>
      <c r="H25" s="5" t="s">
        <v>81</v>
      </c>
      <c r="I25" s="5"/>
      <c r="J25" s="5"/>
      <c r="K25" s="5">
        <v>227</v>
      </c>
      <c r="L25" s="5">
        <v>6</v>
      </c>
      <c r="M25" s="5">
        <v>3</v>
      </c>
      <c r="N25" s="5" t="s">
        <v>3</v>
      </c>
      <c r="O25" s="5">
        <v>2</v>
      </c>
      <c r="P25" s="5">
        <v>0</v>
      </c>
    </row>
    <row r="26" spans="1:40" x14ac:dyDescent="0.2">
      <c r="A26" s="5">
        <v>50</v>
      </c>
      <c r="B26" s="5">
        <v>0</v>
      </c>
      <c r="C26" s="5">
        <v>0</v>
      </c>
      <c r="D26" s="5">
        <v>1</v>
      </c>
      <c r="E26" s="5">
        <v>228</v>
      </c>
      <c r="F26" s="5">
        <v>3832922.64</v>
      </c>
      <c r="G26" s="5" t="s">
        <v>82</v>
      </c>
      <c r="H26" s="5" t="s">
        <v>83</v>
      </c>
      <c r="I26" s="5"/>
      <c r="J26" s="5"/>
      <c r="K26" s="5">
        <v>228</v>
      </c>
      <c r="L26" s="5">
        <v>7</v>
      </c>
      <c r="M26" s="5">
        <v>3</v>
      </c>
      <c r="N26" s="5" t="s">
        <v>3</v>
      </c>
      <c r="O26" s="5">
        <v>2</v>
      </c>
      <c r="P26" s="5">
        <v>3832922.64</v>
      </c>
    </row>
    <row r="27" spans="1:40" x14ac:dyDescent="0.2">
      <c r="A27" s="5">
        <v>50</v>
      </c>
      <c r="B27" s="5">
        <v>0</v>
      </c>
      <c r="C27" s="5">
        <v>0</v>
      </c>
      <c r="D27" s="5">
        <v>1</v>
      </c>
      <c r="E27" s="5">
        <v>216</v>
      </c>
      <c r="F27" s="5">
        <v>0</v>
      </c>
      <c r="G27" s="5" t="s">
        <v>84</v>
      </c>
      <c r="H27" s="5" t="s">
        <v>85</v>
      </c>
      <c r="I27" s="5"/>
      <c r="J27" s="5"/>
      <c r="K27" s="5">
        <v>216</v>
      </c>
      <c r="L27" s="5">
        <v>8</v>
      </c>
      <c r="M27" s="5">
        <v>3</v>
      </c>
      <c r="N27" s="5" t="s">
        <v>3</v>
      </c>
      <c r="O27" s="5">
        <v>2</v>
      </c>
      <c r="P27" s="5">
        <v>0</v>
      </c>
    </row>
    <row r="28" spans="1:40" x14ac:dyDescent="0.2">
      <c r="A28" s="5">
        <v>50</v>
      </c>
      <c r="B28" s="5">
        <v>0</v>
      </c>
      <c r="C28" s="5">
        <v>0</v>
      </c>
      <c r="D28" s="5">
        <v>1</v>
      </c>
      <c r="E28" s="5">
        <v>223</v>
      </c>
      <c r="F28" s="5">
        <v>0</v>
      </c>
      <c r="G28" s="5" t="s">
        <v>86</v>
      </c>
      <c r="H28" s="5" t="s">
        <v>87</v>
      </c>
      <c r="I28" s="5"/>
      <c r="J28" s="5"/>
      <c r="K28" s="5">
        <v>223</v>
      </c>
      <c r="L28" s="5">
        <v>9</v>
      </c>
      <c r="M28" s="5">
        <v>3</v>
      </c>
      <c r="N28" s="5" t="s">
        <v>3</v>
      </c>
      <c r="O28" s="5">
        <v>2</v>
      </c>
      <c r="P28" s="5">
        <v>0</v>
      </c>
    </row>
    <row r="29" spans="1:40" x14ac:dyDescent="0.2">
      <c r="A29" s="5">
        <v>50</v>
      </c>
      <c r="B29" s="5">
        <v>0</v>
      </c>
      <c r="C29" s="5">
        <v>0</v>
      </c>
      <c r="D29" s="5">
        <v>1</v>
      </c>
      <c r="E29" s="5">
        <v>229</v>
      </c>
      <c r="F29" s="5">
        <v>0</v>
      </c>
      <c r="G29" s="5" t="s">
        <v>88</v>
      </c>
      <c r="H29" s="5" t="s">
        <v>89</v>
      </c>
      <c r="I29" s="5"/>
      <c r="J29" s="5"/>
      <c r="K29" s="5">
        <v>229</v>
      </c>
      <c r="L29" s="5">
        <v>10</v>
      </c>
      <c r="M29" s="5">
        <v>3</v>
      </c>
      <c r="N29" s="5" t="s">
        <v>3</v>
      </c>
      <c r="O29" s="5">
        <v>2</v>
      </c>
      <c r="P29" s="5">
        <v>0</v>
      </c>
    </row>
    <row r="30" spans="1:40" x14ac:dyDescent="0.2">
      <c r="A30" s="5">
        <v>50</v>
      </c>
      <c r="B30" s="5">
        <v>0</v>
      </c>
      <c r="C30" s="5">
        <v>0</v>
      </c>
      <c r="D30" s="5">
        <v>1</v>
      </c>
      <c r="E30" s="5">
        <v>203</v>
      </c>
      <c r="F30" s="5">
        <v>393798.39</v>
      </c>
      <c r="G30" s="5" t="s">
        <v>90</v>
      </c>
      <c r="H30" s="5" t="s">
        <v>91</v>
      </c>
      <c r="I30" s="5"/>
      <c r="J30" s="5"/>
      <c r="K30" s="5">
        <v>203</v>
      </c>
      <c r="L30" s="5">
        <v>11</v>
      </c>
      <c r="M30" s="5">
        <v>3</v>
      </c>
      <c r="N30" s="5" t="s">
        <v>3</v>
      </c>
      <c r="O30" s="5">
        <v>2</v>
      </c>
      <c r="P30" s="5">
        <v>393798.39</v>
      </c>
    </row>
    <row r="31" spans="1:40" x14ac:dyDescent="0.2">
      <c r="A31" s="5">
        <v>50</v>
      </c>
      <c r="B31" s="5">
        <v>0</v>
      </c>
      <c r="C31" s="5">
        <v>0</v>
      </c>
      <c r="D31" s="5">
        <v>1</v>
      </c>
      <c r="E31" s="5">
        <v>231</v>
      </c>
      <c r="F31" s="5">
        <v>0</v>
      </c>
      <c r="G31" s="5" t="s">
        <v>92</v>
      </c>
      <c r="H31" s="5" t="s">
        <v>93</v>
      </c>
      <c r="I31" s="5"/>
      <c r="J31" s="5"/>
      <c r="K31" s="5">
        <v>231</v>
      </c>
      <c r="L31" s="5">
        <v>12</v>
      </c>
      <c r="M31" s="5">
        <v>3</v>
      </c>
      <c r="N31" s="5" t="s">
        <v>3</v>
      </c>
      <c r="O31" s="5">
        <v>2</v>
      </c>
      <c r="P31" s="5">
        <v>0</v>
      </c>
    </row>
    <row r="32" spans="1:40" x14ac:dyDescent="0.2">
      <c r="A32" s="5">
        <v>50</v>
      </c>
      <c r="B32" s="5">
        <v>0</v>
      </c>
      <c r="C32" s="5">
        <v>0</v>
      </c>
      <c r="D32" s="5">
        <v>1</v>
      </c>
      <c r="E32" s="5">
        <v>204</v>
      </c>
      <c r="F32" s="5">
        <v>221660.62</v>
      </c>
      <c r="G32" s="5" t="s">
        <v>94</v>
      </c>
      <c r="H32" s="5" t="s">
        <v>95</v>
      </c>
      <c r="I32" s="5"/>
      <c r="J32" s="5"/>
      <c r="K32" s="5">
        <v>204</v>
      </c>
      <c r="L32" s="5">
        <v>13</v>
      </c>
      <c r="M32" s="5">
        <v>3</v>
      </c>
      <c r="N32" s="5" t="s">
        <v>3</v>
      </c>
      <c r="O32" s="5">
        <v>2</v>
      </c>
      <c r="P32" s="5">
        <v>221660.62</v>
      </c>
    </row>
    <row r="33" spans="1:16" x14ac:dyDescent="0.2">
      <c r="A33" s="5">
        <v>50</v>
      </c>
      <c r="B33" s="5">
        <v>0</v>
      </c>
      <c r="C33" s="5">
        <v>0</v>
      </c>
      <c r="D33" s="5">
        <v>1</v>
      </c>
      <c r="E33" s="5">
        <v>205</v>
      </c>
      <c r="F33" s="5">
        <v>353410.51</v>
      </c>
      <c r="G33" s="5" t="s">
        <v>96</v>
      </c>
      <c r="H33" s="5" t="s">
        <v>97</v>
      </c>
      <c r="I33" s="5"/>
      <c r="J33" s="5"/>
      <c r="K33" s="5">
        <v>205</v>
      </c>
      <c r="L33" s="5">
        <v>14</v>
      </c>
      <c r="M33" s="5">
        <v>3</v>
      </c>
      <c r="N33" s="5" t="s">
        <v>3</v>
      </c>
      <c r="O33" s="5">
        <v>2</v>
      </c>
      <c r="P33" s="5">
        <v>353410.51</v>
      </c>
    </row>
    <row r="34" spans="1:16" x14ac:dyDescent="0.2">
      <c r="A34" s="5">
        <v>50</v>
      </c>
      <c r="B34" s="5">
        <v>0</v>
      </c>
      <c r="C34" s="5">
        <v>0</v>
      </c>
      <c r="D34" s="5">
        <v>1</v>
      </c>
      <c r="E34" s="5">
        <v>232</v>
      </c>
      <c r="F34" s="5">
        <v>0</v>
      </c>
      <c r="G34" s="5" t="s">
        <v>98</v>
      </c>
      <c r="H34" s="5" t="s">
        <v>99</v>
      </c>
      <c r="I34" s="5"/>
      <c r="J34" s="5"/>
      <c r="K34" s="5">
        <v>232</v>
      </c>
      <c r="L34" s="5">
        <v>15</v>
      </c>
      <c r="M34" s="5">
        <v>3</v>
      </c>
      <c r="N34" s="5" t="s">
        <v>3</v>
      </c>
      <c r="O34" s="5">
        <v>2</v>
      </c>
      <c r="P34" s="5">
        <v>0</v>
      </c>
    </row>
    <row r="35" spans="1:16" x14ac:dyDescent="0.2">
      <c r="A35" s="5">
        <v>50</v>
      </c>
      <c r="B35" s="5">
        <v>0</v>
      </c>
      <c r="C35" s="5">
        <v>0</v>
      </c>
      <c r="D35" s="5">
        <v>1</v>
      </c>
      <c r="E35" s="5">
        <v>214</v>
      </c>
      <c r="F35" s="5">
        <v>0</v>
      </c>
      <c r="G35" s="5" t="s">
        <v>100</v>
      </c>
      <c r="H35" s="5" t="s">
        <v>101</v>
      </c>
      <c r="I35" s="5"/>
      <c r="J35" s="5"/>
      <c r="K35" s="5">
        <v>214</v>
      </c>
      <c r="L35" s="5">
        <v>16</v>
      </c>
      <c r="M35" s="5">
        <v>3</v>
      </c>
      <c r="N35" s="5" t="s">
        <v>3</v>
      </c>
      <c r="O35" s="5">
        <v>2</v>
      </c>
      <c r="P35" s="5">
        <v>0</v>
      </c>
    </row>
    <row r="36" spans="1:16" x14ac:dyDescent="0.2">
      <c r="A36" s="5">
        <v>50</v>
      </c>
      <c r="B36" s="5">
        <v>0</v>
      </c>
      <c r="C36" s="5">
        <v>0</v>
      </c>
      <c r="D36" s="5">
        <v>1</v>
      </c>
      <c r="E36" s="5">
        <v>215</v>
      </c>
      <c r="F36" s="5">
        <v>0</v>
      </c>
      <c r="G36" s="5" t="s">
        <v>102</v>
      </c>
      <c r="H36" s="5" t="s">
        <v>103</v>
      </c>
      <c r="I36" s="5"/>
      <c r="J36" s="5"/>
      <c r="K36" s="5">
        <v>215</v>
      </c>
      <c r="L36" s="5">
        <v>17</v>
      </c>
      <c r="M36" s="5">
        <v>3</v>
      </c>
      <c r="N36" s="5" t="s">
        <v>3</v>
      </c>
      <c r="O36" s="5">
        <v>2</v>
      </c>
      <c r="P36" s="5">
        <v>0</v>
      </c>
    </row>
    <row r="37" spans="1:16" x14ac:dyDescent="0.2">
      <c r="A37" s="5">
        <v>50</v>
      </c>
      <c r="B37" s="5">
        <v>0</v>
      </c>
      <c r="C37" s="5">
        <v>0</v>
      </c>
      <c r="D37" s="5">
        <v>1</v>
      </c>
      <c r="E37" s="5">
        <v>217</v>
      </c>
      <c r="F37" s="5">
        <v>4955845.4400000004</v>
      </c>
      <c r="G37" s="5" t="s">
        <v>104</v>
      </c>
      <c r="H37" s="5" t="s">
        <v>105</v>
      </c>
      <c r="I37" s="5"/>
      <c r="J37" s="5"/>
      <c r="K37" s="5">
        <v>217</v>
      </c>
      <c r="L37" s="5">
        <v>18</v>
      </c>
      <c r="M37" s="5">
        <v>3</v>
      </c>
      <c r="N37" s="5" t="s">
        <v>3</v>
      </c>
      <c r="O37" s="5">
        <v>2</v>
      </c>
      <c r="P37" s="5">
        <v>4955845.4400000004</v>
      </c>
    </row>
    <row r="38" spans="1:16" x14ac:dyDescent="0.2">
      <c r="A38" s="5">
        <v>50</v>
      </c>
      <c r="B38" s="5">
        <v>0</v>
      </c>
      <c r="C38" s="5">
        <v>0</v>
      </c>
      <c r="D38" s="5">
        <v>1</v>
      </c>
      <c r="E38" s="5">
        <v>230</v>
      </c>
      <c r="F38" s="5">
        <v>0</v>
      </c>
      <c r="G38" s="5" t="s">
        <v>106</v>
      </c>
      <c r="H38" s="5" t="s">
        <v>107</v>
      </c>
      <c r="I38" s="5"/>
      <c r="J38" s="5"/>
      <c r="K38" s="5">
        <v>230</v>
      </c>
      <c r="L38" s="5">
        <v>19</v>
      </c>
      <c r="M38" s="5">
        <v>3</v>
      </c>
      <c r="N38" s="5" t="s">
        <v>3</v>
      </c>
      <c r="O38" s="5">
        <v>2</v>
      </c>
      <c r="P38" s="5">
        <v>0</v>
      </c>
    </row>
    <row r="39" spans="1:16" x14ac:dyDescent="0.2">
      <c r="A39" s="5">
        <v>50</v>
      </c>
      <c r="B39" s="5">
        <v>0</v>
      </c>
      <c r="C39" s="5">
        <v>0</v>
      </c>
      <c r="D39" s="5">
        <v>1</v>
      </c>
      <c r="E39" s="5">
        <v>206</v>
      </c>
      <c r="F39" s="5">
        <v>0</v>
      </c>
      <c r="G39" s="5" t="s">
        <v>108</v>
      </c>
      <c r="H39" s="5" t="s">
        <v>109</v>
      </c>
      <c r="I39" s="5"/>
      <c r="J39" s="5"/>
      <c r="K39" s="5">
        <v>206</v>
      </c>
      <c r="L39" s="5">
        <v>20</v>
      </c>
      <c r="M39" s="5">
        <v>3</v>
      </c>
      <c r="N39" s="5" t="s">
        <v>3</v>
      </c>
      <c r="O39" s="5">
        <v>2</v>
      </c>
      <c r="P39" s="5">
        <v>0</v>
      </c>
    </row>
    <row r="40" spans="1:16" x14ac:dyDescent="0.2">
      <c r="A40" s="5">
        <v>50</v>
      </c>
      <c r="B40" s="5">
        <v>0</v>
      </c>
      <c r="C40" s="5">
        <v>0</v>
      </c>
      <c r="D40" s="5">
        <v>1</v>
      </c>
      <c r="E40" s="5">
        <v>207</v>
      </c>
      <c r="F40" s="5">
        <v>1860.0571439999999</v>
      </c>
      <c r="G40" s="5" t="s">
        <v>110</v>
      </c>
      <c r="H40" s="5" t="s">
        <v>111</v>
      </c>
      <c r="I40" s="5"/>
      <c r="J40" s="5"/>
      <c r="K40" s="5">
        <v>207</v>
      </c>
      <c r="L40" s="5">
        <v>21</v>
      </c>
      <c r="M40" s="5">
        <v>3</v>
      </c>
      <c r="N40" s="5" t="s">
        <v>3</v>
      </c>
      <c r="O40" s="5">
        <v>-1</v>
      </c>
      <c r="P40" s="5">
        <v>1860.0571439999999</v>
      </c>
    </row>
    <row r="41" spans="1:16" x14ac:dyDescent="0.2">
      <c r="A41" s="5">
        <v>50</v>
      </c>
      <c r="B41" s="5">
        <v>0</v>
      </c>
      <c r="C41" s="5">
        <v>0</v>
      </c>
      <c r="D41" s="5">
        <v>1</v>
      </c>
      <c r="E41" s="5">
        <v>208</v>
      </c>
      <c r="F41" s="5">
        <v>0</v>
      </c>
      <c r="G41" s="5" t="s">
        <v>112</v>
      </c>
      <c r="H41" s="5" t="s">
        <v>113</v>
      </c>
      <c r="I41" s="5"/>
      <c r="J41" s="5"/>
      <c r="K41" s="5">
        <v>208</v>
      </c>
      <c r="L41" s="5">
        <v>22</v>
      </c>
      <c r="M41" s="5">
        <v>3</v>
      </c>
      <c r="N41" s="5" t="s">
        <v>3</v>
      </c>
      <c r="O41" s="5">
        <v>-1</v>
      </c>
      <c r="P41" s="5">
        <v>0</v>
      </c>
    </row>
    <row r="42" spans="1:16" x14ac:dyDescent="0.2">
      <c r="A42" s="5">
        <v>50</v>
      </c>
      <c r="B42" s="5">
        <v>0</v>
      </c>
      <c r="C42" s="5">
        <v>0</v>
      </c>
      <c r="D42" s="5">
        <v>1</v>
      </c>
      <c r="E42" s="5">
        <v>209</v>
      </c>
      <c r="F42" s="5">
        <v>0</v>
      </c>
      <c r="G42" s="5" t="s">
        <v>114</v>
      </c>
      <c r="H42" s="5" t="s">
        <v>115</v>
      </c>
      <c r="I42" s="5"/>
      <c r="J42" s="5"/>
      <c r="K42" s="5">
        <v>209</v>
      </c>
      <c r="L42" s="5">
        <v>23</v>
      </c>
      <c r="M42" s="5">
        <v>3</v>
      </c>
      <c r="N42" s="5" t="s">
        <v>3</v>
      </c>
      <c r="O42" s="5">
        <v>2</v>
      </c>
      <c r="P42" s="5">
        <v>0</v>
      </c>
    </row>
    <row r="43" spans="1:16" x14ac:dyDescent="0.2">
      <c r="A43" s="5">
        <v>50</v>
      </c>
      <c r="B43" s="5">
        <v>0</v>
      </c>
      <c r="C43" s="5">
        <v>0</v>
      </c>
      <c r="D43" s="5">
        <v>1</v>
      </c>
      <c r="E43" s="5">
        <v>233</v>
      </c>
      <c r="F43" s="5">
        <v>0</v>
      </c>
      <c r="G43" s="5" t="s">
        <v>116</v>
      </c>
      <c r="H43" s="5" t="s">
        <v>117</v>
      </c>
      <c r="I43" s="5"/>
      <c r="J43" s="5"/>
      <c r="K43" s="5">
        <v>233</v>
      </c>
      <c r="L43" s="5">
        <v>24</v>
      </c>
      <c r="M43" s="5">
        <v>3</v>
      </c>
      <c r="N43" s="5" t="s">
        <v>3</v>
      </c>
      <c r="O43" s="5">
        <v>2</v>
      </c>
      <c r="P43" s="5">
        <v>0</v>
      </c>
    </row>
    <row r="44" spans="1:16" x14ac:dyDescent="0.2">
      <c r="A44" s="5">
        <v>50</v>
      </c>
      <c r="B44" s="5">
        <v>0</v>
      </c>
      <c r="C44" s="5">
        <v>0</v>
      </c>
      <c r="D44" s="5">
        <v>1</v>
      </c>
      <c r="E44" s="5">
        <v>210</v>
      </c>
      <c r="F44" s="5">
        <v>247387.36</v>
      </c>
      <c r="G44" s="5" t="s">
        <v>118</v>
      </c>
      <c r="H44" s="5" t="s">
        <v>119</v>
      </c>
      <c r="I44" s="5"/>
      <c r="J44" s="5"/>
      <c r="K44" s="5">
        <v>210</v>
      </c>
      <c r="L44" s="5">
        <v>25</v>
      </c>
      <c r="M44" s="5">
        <v>3</v>
      </c>
      <c r="N44" s="5" t="s">
        <v>3</v>
      </c>
      <c r="O44" s="5">
        <v>2</v>
      </c>
      <c r="P44" s="5">
        <v>247387.36</v>
      </c>
    </row>
    <row r="45" spans="1:16" x14ac:dyDescent="0.2">
      <c r="A45" s="5">
        <v>50</v>
      </c>
      <c r="B45" s="5">
        <v>0</v>
      </c>
      <c r="C45" s="5">
        <v>0</v>
      </c>
      <c r="D45" s="5">
        <v>1</v>
      </c>
      <c r="E45" s="5">
        <v>211</v>
      </c>
      <c r="F45" s="5">
        <v>35341.06</v>
      </c>
      <c r="G45" s="5" t="s">
        <v>120</v>
      </c>
      <c r="H45" s="5" t="s">
        <v>121</v>
      </c>
      <c r="I45" s="5"/>
      <c r="J45" s="5"/>
      <c r="K45" s="5">
        <v>211</v>
      </c>
      <c r="L45" s="5">
        <v>26</v>
      </c>
      <c r="M45" s="5">
        <v>3</v>
      </c>
      <c r="N45" s="5" t="s">
        <v>3</v>
      </c>
      <c r="O45" s="5">
        <v>2</v>
      </c>
      <c r="P45" s="5">
        <v>35341.06</v>
      </c>
    </row>
    <row r="46" spans="1:16" x14ac:dyDescent="0.2">
      <c r="A46" s="5">
        <v>50</v>
      </c>
      <c r="B46" s="5">
        <v>0</v>
      </c>
      <c r="C46" s="5">
        <v>0</v>
      </c>
      <c r="D46" s="5">
        <v>1</v>
      </c>
      <c r="E46" s="5">
        <v>224</v>
      </c>
      <c r="F46" s="5">
        <v>4955845.4400000004</v>
      </c>
      <c r="G46" s="5" t="s">
        <v>122</v>
      </c>
      <c r="H46" s="5" t="s">
        <v>123</v>
      </c>
      <c r="I46" s="5"/>
      <c r="J46" s="5"/>
      <c r="K46" s="5">
        <v>224</v>
      </c>
      <c r="L46" s="5">
        <v>27</v>
      </c>
      <c r="M46" s="5">
        <v>3</v>
      </c>
      <c r="N46" s="5" t="s">
        <v>3</v>
      </c>
      <c r="O46" s="5">
        <v>2</v>
      </c>
      <c r="P46" s="5">
        <v>4955845.4400000004</v>
      </c>
    </row>
    <row r="47" spans="1:16" x14ac:dyDescent="0.2">
      <c r="A47" s="5">
        <v>50</v>
      </c>
      <c r="B47" s="5">
        <v>1</v>
      </c>
      <c r="C47" s="5">
        <v>0</v>
      </c>
      <c r="D47" s="5">
        <v>2</v>
      </c>
      <c r="E47" s="5">
        <v>0</v>
      </c>
      <c r="F47" s="5">
        <v>991169.09</v>
      </c>
      <c r="G47" s="5" t="s">
        <v>217</v>
      </c>
      <c r="H47" s="5" t="s">
        <v>218</v>
      </c>
      <c r="I47" s="5"/>
      <c r="J47" s="5"/>
      <c r="K47" s="5">
        <v>212</v>
      </c>
      <c r="L47" s="5">
        <v>28</v>
      </c>
      <c r="M47" s="5">
        <v>0</v>
      </c>
      <c r="N47" s="5" t="s">
        <v>3</v>
      </c>
      <c r="O47" s="5">
        <v>2</v>
      </c>
      <c r="P47" s="5">
        <v>991169.09</v>
      </c>
    </row>
    <row r="48" spans="1:16" x14ac:dyDescent="0.2">
      <c r="A48" s="5">
        <v>50</v>
      </c>
      <c r="B48" s="5">
        <v>1</v>
      </c>
      <c r="C48" s="5">
        <v>0</v>
      </c>
      <c r="D48" s="5">
        <v>2</v>
      </c>
      <c r="E48" s="5">
        <v>213</v>
      </c>
      <c r="F48" s="5">
        <v>5947014.5300000003</v>
      </c>
      <c r="G48" s="5" t="s">
        <v>219</v>
      </c>
      <c r="H48" s="5" t="s">
        <v>220</v>
      </c>
      <c r="I48" s="5"/>
      <c r="J48" s="5"/>
      <c r="K48" s="5">
        <v>212</v>
      </c>
      <c r="L48" s="5">
        <v>29</v>
      </c>
      <c r="M48" s="5">
        <v>0</v>
      </c>
      <c r="N48" s="5" t="s">
        <v>3</v>
      </c>
      <c r="O48" s="5">
        <v>2</v>
      </c>
      <c r="P48" s="5">
        <v>5947014.5300000003</v>
      </c>
    </row>
    <row r="50" spans="1:15" x14ac:dyDescent="0.2">
      <c r="A50">
        <v>-1</v>
      </c>
    </row>
    <row r="53" spans="1:15" x14ac:dyDescent="0.2">
      <c r="A53" s="4">
        <v>75</v>
      </c>
      <c r="B53" s="4" t="s">
        <v>221</v>
      </c>
      <c r="C53" s="4">
        <v>2018</v>
      </c>
      <c r="D53" s="4">
        <v>0</v>
      </c>
      <c r="E53" s="4">
        <v>10</v>
      </c>
      <c r="F53" s="4"/>
      <c r="G53" s="4">
        <v>0</v>
      </c>
      <c r="H53" s="4">
        <v>1</v>
      </c>
      <c r="I53" s="4">
        <v>0</v>
      </c>
      <c r="J53" s="4">
        <v>1</v>
      </c>
      <c r="K53" s="4">
        <v>78</v>
      </c>
      <c r="L53" s="4">
        <v>30</v>
      </c>
      <c r="M53" s="4">
        <v>0</v>
      </c>
      <c r="N53" s="4">
        <v>37920512</v>
      </c>
      <c r="O53" s="4">
        <v>1</v>
      </c>
    </row>
    <row r="54" spans="1:15" x14ac:dyDescent="0.2">
      <c r="A54" s="4">
        <v>75</v>
      </c>
      <c r="B54" s="4" t="s">
        <v>222</v>
      </c>
      <c r="C54" s="4">
        <v>2019</v>
      </c>
      <c r="D54" s="4">
        <v>0</v>
      </c>
      <c r="E54" s="4">
        <v>10</v>
      </c>
      <c r="F54" s="4">
        <v>0</v>
      </c>
      <c r="G54" s="4">
        <v>0</v>
      </c>
      <c r="H54" s="4">
        <v>1</v>
      </c>
      <c r="I54" s="4">
        <v>0</v>
      </c>
      <c r="J54" s="4">
        <v>1</v>
      </c>
      <c r="K54" s="4">
        <v>78</v>
      </c>
      <c r="L54" s="4">
        <v>30</v>
      </c>
      <c r="M54" s="4">
        <v>1</v>
      </c>
      <c r="N54" s="4">
        <v>37920513</v>
      </c>
      <c r="O54" s="4">
        <v>2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4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ROW(Source!A32)</f>
        <v>32</v>
      </c>
      <c r="B1">
        <v>37920512</v>
      </c>
      <c r="C1">
        <v>37921411</v>
      </c>
      <c r="D1">
        <v>36602148</v>
      </c>
      <c r="E1">
        <v>25</v>
      </c>
      <c r="F1">
        <v>1</v>
      </c>
      <c r="G1">
        <v>25</v>
      </c>
      <c r="H1">
        <v>1</v>
      </c>
      <c r="I1" t="s">
        <v>224</v>
      </c>
      <c r="J1" t="s">
        <v>3</v>
      </c>
      <c r="K1" t="s">
        <v>225</v>
      </c>
      <c r="L1">
        <v>1191</v>
      </c>
      <c r="N1">
        <v>1013</v>
      </c>
      <c r="O1" t="s">
        <v>226</v>
      </c>
      <c r="P1" t="s">
        <v>226</v>
      </c>
      <c r="Q1">
        <v>1</v>
      </c>
      <c r="W1">
        <v>0</v>
      </c>
      <c r="X1">
        <v>476480486</v>
      </c>
      <c r="Y1">
        <v>1.21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1.21</v>
      </c>
      <c r="AU1" t="s">
        <v>3</v>
      </c>
      <c r="AV1">
        <v>1</v>
      </c>
      <c r="AW1">
        <v>2</v>
      </c>
      <c r="AX1">
        <v>37921421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Y1*Source!I32</f>
        <v>0.54885600000000001</v>
      </c>
      <c r="CY1">
        <f>AD1</f>
        <v>0</v>
      </c>
      <c r="CZ1">
        <f>AH1</f>
        <v>0</v>
      </c>
      <c r="DA1">
        <f>AL1</f>
        <v>1</v>
      </c>
      <c r="DB1">
        <f t="shared" ref="DB1:DB12" si="0">ROUND(ROUND(AT1*CZ1,2),6)</f>
        <v>0</v>
      </c>
      <c r="DC1">
        <f t="shared" ref="DC1:DC12" si="1">ROUND(ROUND(AT1*AG1,2),6)</f>
        <v>0</v>
      </c>
    </row>
    <row r="2" spans="1:107" x14ac:dyDescent="0.2">
      <c r="A2">
        <f>ROW(Source!A32)</f>
        <v>32</v>
      </c>
      <c r="B2">
        <v>37920512</v>
      </c>
      <c r="C2">
        <v>37921411</v>
      </c>
      <c r="D2">
        <v>36614603</v>
      </c>
      <c r="E2">
        <v>1</v>
      </c>
      <c r="F2">
        <v>1</v>
      </c>
      <c r="G2">
        <v>25</v>
      </c>
      <c r="H2">
        <v>2</v>
      </c>
      <c r="I2" t="s">
        <v>227</v>
      </c>
      <c r="J2" t="s">
        <v>228</v>
      </c>
      <c r="K2" t="s">
        <v>229</v>
      </c>
      <c r="L2">
        <v>1368</v>
      </c>
      <c r="N2">
        <v>1011</v>
      </c>
      <c r="O2" t="s">
        <v>230</v>
      </c>
      <c r="P2" t="s">
        <v>230</v>
      </c>
      <c r="Q2">
        <v>1</v>
      </c>
      <c r="W2">
        <v>0</v>
      </c>
      <c r="X2">
        <v>643133334</v>
      </c>
      <c r="Y2">
        <v>0.95</v>
      </c>
      <c r="AA2">
        <v>0</v>
      </c>
      <c r="AB2">
        <v>1035.49</v>
      </c>
      <c r="AC2">
        <v>465.1</v>
      </c>
      <c r="AD2">
        <v>0</v>
      </c>
      <c r="AE2">
        <v>0</v>
      </c>
      <c r="AF2">
        <v>1035.49</v>
      </c>
      <c r="AG2">
        <v>465.1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0.95</v>
      </c>
      <c r="AU2" t="s">
        <v>3</v>
      </c>
      <c r="AV2">
        <v>0</v>
      </c>
      <c r="AW2">
        <v>2</v>
      </c>
      <c r="AX2">
        <v>37921422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Y2*Source!I32</f>
        <v>0.43091999999999997</v>
      </c>
      <c r="CY2">
        <f>AB2</f>
        <v>1035.49</v>
      </c>
      <c r="CZ2">
        <f>AF2</f>
        <v>1035.49</v>
      </c>
      <c r="DA2">
        <f>AJ2</f>
        <v>1</v>
      </c>
      <c r="DB2">
        <f t="shared" si="0"/>
        <v>983.72</v>
      </c>
      <c r="DC2">
        <f t="shared" si="1"/>
        <v>441.85</v>
      </c>
    </row>
    <row r="3" spans="1:107" x14ac:dyDescent="0.2">
      <c r="A3">
        <f>ROW(Source!A32)</f>
        <v>32</v>
      </c>
      <c r="B3">
        <v>37920512</v>
      </c>
      <c r="C3">
        <v>37921411</v>
      </c>
      <c r="D3">
        <v>36614581</v>
      </c>
      <c r="E3">
        <v>1</v>
      </c>
      <c r="F3">
        <v>1</v>
      </c>
      <c r="G3">
        <v>25</v>
      </c>
      <c r="H3">
        <v>2</v>
      </c>
      <c r="I3" t="s">
        <v>231</v>
      </c>
      <c r="J3" t="s">
        <v>232</v>
      </c>
      <c r="K3" t="s">
        <v>233</v>
      </c>
      <c r="L3">
        <v>1368</v>
      </c>
      <c r="N3">
        <v>1011</v>
      </c>
      <c r="O3" t="s">
        <v>230</v>
      </c>
      <c r="P3" t="s">
        <v>230</v>
      </c>
      <c r="Q3">
        <v>1</v>
      </c>
      <c r="W3">
        <v>0</v>
      </c>
      <c r="X3">
        <v>930788895</v>
      </c>
      <c r="Y3">
        <v>3.79</v>
      </c>
      <c r="AA3">
        <v>0</v>
      </c>
      <c r="AB3">
        <v>1451.71</v>
      </c>
      <c r="AC3">
        <v>457.95</v>
      </c>
      <c r="AD3">
        <v>0</v>
      </c>
      <c r="AE3">
        <v>0</v>
      </c>
      <c r="AF3">
        <v>1451.71</v>
      </c>
      <c r="AG3">
        <v>457.95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3.79</v>
      </c>
      <c r="AU3" t="s">
        <v>3</v>
      </c>
      <c r="AV3">
        <v>0</v>
      </c>
      <c r="AW3">
        <v>2</v>
      </c>
      <c r="AX3">
        <v>37921423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Y3*Source!I32</f>
        <v>1.719144</v>
      </c>
      <c r="CY3">
        <f>AB3</f>
        <v>1451.71</v>
      </c>
      <c r="CZ3">
        <f>AF3</f>
        <v>1451.71</v>
      </c>
      <c r="DA3">
        <f>AJ3</f>
        <v>1</v>
      </c>
      <c r="DB3">
        <f t="shared" si="0"/>
        <v>5501.98</v>
      </c>
      <c r="DC3">
        <f t="shared" si="1"/>
        <v>1735.63</v>
      </c>
    </row>
    <row r="4" spans="1:107" x14ac:dyDescent="0.2">
      <c r="A4">
        <f>ROW(Source!A33)</f>
        <v>33</v>
      </c>
      <c r="B4">
        <v>37920513</v>
      </c>
      <c r="C4">
        <v>37921411</v>
      </c>
      <c r="D4">
        <v>36602148</v>
      </c>
      <c r="E4">
        <v>25</v>
      </c>
      <c r="F4">
        <v>1</v>
      </c>
      <c r="G4">
        <v>25</v>
      </c>
      <c r="H4">
        <v>1</v>
      </c>
      <c r="I4" t="s">
        <v>224</v>
      </c>
      <c r="J4" t="s">
        <v>3</v>
      </c>
      <c r="K4" t="s">
        <v>225</v>
      </c>
      <c r="L4">
        <v>1191</v>
      </c>
      <c r="N4">
        <v>1013</v>
      </c>
      <c r="O4" t="s">
        <v>226</v>
      </c>
      <c r="P4" t="s">
        <v>226</v>
      </c>
      <c r="Q4">
        <v>1</v>
      </c>
      <c r="W4">
        <v>0</v>
      </c>
      <c r="X4">
        <v>476480486</v>
      </c>
      <c r="Y4">
        <v>1.21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1.21</v>
      </c>
      <c r="AU4" t="s">
        <v>3</v>
      </c>
      <c r="AV4">
        <v>1</v>
      </c>
      <c r="AW4">
        <v>2</v>
      </c>
      <c r="AX4">
        <v>37921421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Y4*Source!I33</f>
        <v>0.54885600000000001</v>
      </c>
      <c r="CY4">
        <f>AD4</f>
        <v>0</v>
      </c>
      <c r="CZ4">
        <f>AH4</f>
        <v>0</v>
      </c>
      <c r="DA4">
        <f>AL4</f>
        <v>1</v>
      </c>
      <c r="DB4">
        <f t="shared" si="0"/>
        <v>0</v>
      </c>
      <c r="DC4">
        <f t="shared" si="1"/>
        <v>0</v>
      </c>
    </row>
    <row r="5" spans="1:107" x14ac:dyDescent="0.2">
      <c r="A5">
        <f>ROW(Source!A33)</f>
        <v>33</v>
      </c>
      <c r="B5">
        <v>37920513</v>
      </c>
      <c r="C5">
        <v>37921411</v>
      </c>
      <c r="D5">
        <v>36614603</v>
      </c>
      <c r="E5">
        <v>1</v>
      </c>
      <c r="F5">
        <v>1</v>
      </c>
      <c r="G5">
        <v>25</v>
      </c>
      <c r="H5">
        <v>2</v>
      </c>
      <c r="I5" t="s">
        <v>227</v>
      </c>
      <c r="J5" t="s">
        <v>228</v>
      </c>
      <c r="K5" t="s">
        <v>229</v>
      </c>
      <c r="L5">
        <v>1368</v>
      </c>
      <c r="N5">
        <v>1011</v>
      </c>
      <c r="O5" t="s">
        <v>230</v>
      </c>
      <c r="P5" t="s">
        <v>230</v>
      </c>
      <c r="Q5">
        <v>1</v>
      </c>
      <c r="W5">
        <v>0</v>
      </c>
      <c r="X5">
        <v>643133334</v>
      </c>
      <c r="Y5">
        <v>0.95</v>
      </c>
      <c r="AA5">
        <v>0</v>
      </c>
      <c r="AB5">
        <v>1035.49</v>
      </c>
      <c r="AC5">
        <v>465.1</v>
      </c>
      <c r="AD5">
        <v>0</v>
      </c>
      <c r="AE5">
        <v>0</v>
      </c>
      <c r="AF5">
        <v>1035.49</v>
      </c>
      <c r="AG5">
        <v>465.1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0.95</v>
      </c>
      <c r="AU5" t="s">
        <v>3</v>
      </c>
      <c r="AV5">
        <v>0</v>
      </c>
      <c r="AW5">
        <v>2</v>
      </c>
      <c r="AX5">
        <v>37921422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Y5*Source!I33</f>
        <v>0.43091999999999997</v>
      </c>
      <c r="CY5">
        <f>AB5</f>
        <v>1035.49</v>
      </c>
      <c r="CZ5">
        <f>AF5</f>
        <v>1035.49</v>
      </c>
      <c r="DA5">
        <f>AJ5</f>
        <v>1</v>
      </c>
      <c r="DB5">
        <f t="shared" si="0"/>
        <v>983.72</v>
      </c>
      <c r="DC5">
        <f t="shared" si="1"/>
        <v>441.85</v>
      </c>
    </row>
    <row r="6" spans="1:107" x14ac:dyDescent="0.2">
      <c r="A6">
        <f>ROW(Source!A33)</f>
        <v>33</v>
      </c>
      <c r="B6">
        <v>37920513</v>
      </c>
      <c r="C6">
        <v>37921411</v>
      </c>
      <c r="D6">
        <v>36614581</v>
      </c>
      <c r="E6">
        <v>1</v>
      </c>
      <c r="F6">
        <v>1</v>
      </c>
      <c r="G6">
        <v>25</v>
      </c>
      <c r="H6">
        <v>2</v>
      </c>
      <c r="I6" t="s">
        <v>231</v>
      </c>
      <c r="J6" t="s">
        <v>232</v>
      </c>
      <c r="K6" t="s">
        <v>233</v>
      </c>
      <c r="L6">
        <v>1368</v>
      </c>
      <c r="N6">
        <v>1011</v>
      </c>
      <c r="O6" t="s">
        <v>230</v>
      </c>
      <c r="P6" t="s">
        <v>230</v>
      </c>
      <c r="Q6">
        <v>1</v>
      </c>
      <c r="W6">
        <v>0</v>
      </c>
      <c r="X6">
        <v>930788895</v>
      </c>
      <c r="Y6">
        <v>3.79</v>
      </c>
      <c r="AA6">
        <v>0</v>
      </c>
      <c r="AB6">
        <v>1451.71</v>
      </c>
      <c r="AC6">
        <v>457.95</v>
      </c>
      <c r="AD6">
        <v>0</v>
      </c>
      <c r="AE6">
        <v>0</v>
      </c>
      <c r="AF6">
        <v>1451.71</v>
      </c>
      <c r="AG6">
        <v>457.95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3.79</v>
      </c>
      <c r="AU6" t="s">
        <v>3</v>
      </c>
      <c r="AV6">
        <v>0</v>
      </c>
      <c r="AW6">
        <v>2</v>
      </c>
      <c r="AX6">
        <v>37921423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Y6*Source!I33</f>
        <v>1.719144</v>
      </c>
      <c r="CY6">
        <f>AB6</f>
        <v>1451.71</v>
      </c>
      <c r="CZ6">
        <f>AF6</f>
        <v>1451.71</v>
      </c>
      <c r="DA6">
        <f>AJ6</f>
        <v>1</v>
      </c>
      <c r="DB6">
        <f t="shared" si="0"/>
        <v>5501.98</v>
      </c>
      <c r="DC6">
        <f t="shared" si="1"/>
        <v>1735.63</v>
      </c>
    </row>
    <row r="7" spans="1:107" x14ac:dyDescent="0.2">
      <c r="A7">
        <f>ROW(Source!A34)</f>
        <v>34</v>
      </c>
      <c r="B7">
        <v>37920512</v>
      </c>
      <c r="C7">
        <v>37921424</v>
      </c>
      <c r="D7">
        <v>36602148</v>
      </c>
      <c r="E7">
        <v>25</v>
      </c>
      <c r="F7">
        <v>1</v>
      </c>
      <c r="G7">
        <v>25</v>
      </c>
      <c r="H7">
        <v>1</v>
      </c>
      <c r="I7" t="s">
        <v>224</v>
      </c>
      <c r="J7" t="s">
        <v>3</v>
      </c>
      <c r="K7" t="s">
        <v>225</v>
      </c>
      <c r="L7">
        <v>1191</v>
      </c>
      <c r="N7">
        <v>1013</v>
      </c>
      <c r="O7" t="s">
        <v>226</v>
      </c>
      <c r="P7" t="s">
        <v>226</v>
      </c>
      <c r="Q7">
        <v>1</v>
      </c>
      <c r="W7">
        <v>0</v>
      </c>
      <c r="X7">
        <v>476480486</v>
      </c>
      <c r="Y7">
        <v>221.6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221.6</v>
      </c>
      <c r="AU7" t="s">
        <v>3</v>
      </c>
      <c r="AV7">
        <v>1</v>
      </c>
      <c r="AW7">
        <v>2</v>
      </c>
      <c r="AX7">
        <v>37921428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Y7*Source!I34</f>
        <v>11.16864</v>
      </c>
      <c r="CY7">
        <f>AD7</f>
        <v>0</v>
      </c>
      <c r="CZ7">
        <f>AH7</f>
        <v>0</v>
      </c>
      <c r="DA7">
        <f>AL7</f>
        <v>1</v>
      </c>
      <c r="DB7">
        <f t="shared" si="0"/>
        <v>0</v>
      </c>
      <c r="DC7">
        <f t="shared" si="1"/>
        <v>0</v>
      </c>
    </row>
    <row r="8" spans="1:107" x14ac:dyDescent="0.2">
      <c r="A8">
        <f>ROW(Source!A35)</f>
        <v>35</v>
      </c>
      <c r="B8">
        <v>37920513</v>
      </c>
      <c r="C8">
        <v>37921424</v>
      </c>
      <c r="D8">
        <v>36602148</v>
      </c>
      <c r="E8">
        <v>25</v>
      </c>
      <c r="F8">
        <v>1</v>
      </c>
      <c r="G8">
        <v>25</v>
      </c>
      <c r="H8">
        <v>1</v>
      </c>
      <c r="I8" t="s">
        <v>224</v>
      </c>
      <c r="J8" t="s">
        <v>3</v>
      </c>
      <c r="K8" t="s">
        <v>225</v>
      </c>
      <c r="L8">
        <v>1191</v>
      </c>
      <c r="N8">
        <v>1013</v>
      </c>
      <c r="O8" t="s">
        <v>226</v>
      </c>
      <c r="P8" t="s">
        <v>226</v>
      </c>
      <c r="Q8">
        <v>1</v>
      </c>
      <c r="W8">
        <v>0</v>
      </c>
      <c r="X8">
        <v>476480486</v>
      </c>
      <c r="Y8">
        <v>221.6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221.6</v>
      </c>
      <c r="AU8" t="s">
        <v>3</v>
      </c>
      <c r="AV8">
        <v>1</v>
      </c>
      <c r="AW8">
        <v>2</v>
      </c>
      <c r="AX8">
        <v>37921428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Y8*Source!I35</f>
        <v>11.16864</v>
      </c>
      <c r="CY8">
        <f>AD8</f>
        <v>0</v>
      </c>
      <c r="CZ8">
        <f>AH8</f>
        <v>0</v>
      </c>
      <c r="DA8">
        <f>AL8</f>
        <v>1</v>
      </c>
      <c r="DB8">
        <f t="shared" si="0"/>
        <v>0</v>
      </c>
      <c r="DC8">
        <f t="shared" si="1"/>
        <v>0</v>
      </c>
    </row>
    <row r="9" spans="1:107" x14ac:dyDescent="0.2">
      <c r="A9">
        <f>ROW(Source!A36)</f>
        <v>36</v>
      </c>
      <c r="B9">
        <v>37920512</v>
      </c>
      <c r="C9">
        <v>37921429</v>
      </c>
      <c r="D9">
        <v>36602148</v>
      </c>
      <c r="E9">
        <v>25</v>
      </c>
      <c r="F9">
        <v>1</v>
      </c>
      <c r="G9">
        <v>25</v>
      </c>
      <c r="H9">
        <v>1</v>
      </c>
      <c r="I9" t="s">
        <v>224</v>
      </c>
      <c r="J9" t="s">
        <v>3</v>
      </c>
      <c r="K9" t="s">
        <v>225</v>
      </c>
      <c r="L9">
        <v>1191</v>
      </c>
      <c r="N9">
        <v>1013</v>
      </c>
      <c r="O9" t="s">
        <v>226</v>
      </c>
      <c r="P9" t="s">
        <v>226</v>
      </c>
      <c r="Q9">
        <v>1</v>
      </c>
      <c r="W9">
        <v>0</v>
      </c>
      <c r="X9">
        <v>476480486</v>
      </c>
      <c r="Y9">
        <v>83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83</v>
      </c>
      <c r="AU9" t="s">
        <v>3</v>
      </c>
      <c r="AV9">
        <v>1</v>
      </c>
      <c r="AW9">
        <v>2</v>
      </c>
      <c r="AX9">
        <v>37921433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Y9*Source!I36</f>
        <v>4.1832000000000003</v>
      </c>
      <c r="CY9">
        <f>AD9</f>
        <v>0</v>
      </c>
      <c r="CZ9">
        <f>AH9</f>
        <v>0</v>
      </c>
      <c r="DA9">
        <f>AL9</f>
        <v>1</v>
      </c>
      <c r="DB9">
        <f t="shared" si="0"/>
        <v>0</v>
      </c>
      <c r="DC9">
        <f t="shared" si="1"/>
        <v>0</v>
      </c>
    </row>
    <row r="10" spans="1:107" x14ac:dyDescent="0.2">
      <c r="A10">
        <f>ROW(Source!A37)</f>
        <v>37</v>
      </c>
      <c r="B10">
        <v>37920513</v>
      </c>
      <c r="C10">
        <v>37921429</v>
      </c>
      <c r="D10">
        <v>36602148</v>
      </c>
      <c r="E10">
        <v>25</v>
      </c>
      <c r="F10">
        <v>1</v>
      </c>
      <c r="G10">
        <v>25</v>
      </c>
      <c r="H10">
        <v>1</v>
      </c>
      <c r="I10" t="s">
        <v>224</v>
      </c>
      <c r="J10" t="s">
        <v>3</v>
      </c>
      <c r="K10" t="s">
        <v>225</v>
      </c>
      <c r="L10">
        <v>1191</v>
      </c>
      <c r="N10">
        <v>1013</v>
      </c>
      <c r="O10" t="s">
        <v>226</v>
      </c>
      <c r="P10" t="s">
        <v>226</v>
      </c>
      <c r="Q10">
        <v>1</v>
      </c>
      <c r="W10">
        <v>0</v>
      </c>
      <c r="X10">
        <v>476480486</v>
      </c>
      <c r="Y10">
        <v>83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83</v>
      </c>
      <c r="AU10" t="s">
        <v>3</v>
      </c>
      <c r="AV10">
        <v>1</v>
      </c>
      <c r="AW10">
        <v>2</v>
      </c>
      <c r="AX10">
        <v>37921433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Y10*Source!I37</f>
        <v>4.1832000000000003</v>
      </c>
      <c r="CY10">
        <f>AD10</f>
        <v>0</v>
      </c>
      <c r="CZ10">
        <f>AH10</f>
        <v>0</v>
      </c>
      <c r="DA10">
        <f>AL10</f>
        <v>1</v>
      </c>
      <c r="DB10">
        <f t="shared" si="0"/>
        <v>0</v>
      </c>
      <c r="DC10">
        <f t="shared" si="1"/>
        <v>0</v>
      </c>
    </row>
    <row r="11" spans="1:107" x14ac:dyDescent="0.2">
      <c r="A11">
        <f>ROW(Source!A38)</f>
        <v>38</v>
      </c>
      <c r="B11">
        <v>37920512</v>
      </c>
      <c r="C11">
        <v>37921434</v>
      </c>
      <c r="D11">
        <v>36615369</v>
      </c>
      <c r="E11">
        <v>1</v>
      </c>
      <c r="F11">
        <v>1</v>
      </c>
      <c r="G11">
        <v>25</v>
      </c>
      <c r="H11">
        <v>2</v>
      </c>
      <c r="I11" t="s">
        <v>234</v>
      </c>
      <c r="J11" t="s">
        <v>235</v>
      </c>
      <c r="K11" t="s">
        <v>236</v>
      </c>
      <c r="L11">
        <v>1368</v>
      </c>
      <c r="N11">
        <v>1011</v>
      </c>
      <c r="O11" t="s">
        <v>230</v>
      </c>
      <c r="P11" t="s">
        <v>230</v>
      </c>
      <c r="Q11">
        <v>1</v>
      </c>
      <c r="W11">
        <v>0</v>
      </c>
      <c r="X11">
        <v>1852708047</v>
      </c>
      <c r="Y11">
        <v>3.1E-2</v>
      </c>
      <c r="AA11">
        <v>0</v>
      </c>
      <c r="AB11">
        <v>993.6</v>
      </c>
      <c r="AC11">
        <v>301.8</v>
      </c>
      <c r="AD11">
        <v>0</v>
      </c>
      <c r="AE11">
        <v>0</v>
      </c>
      <c r="AF11">
        <v>993.6</v>
      </c>
      <c r="AG11">
        <v>301.8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3.1E-2</v>
      </c>
      <c r="AU11" t="s">
        <v>3</v>
      </c>
      <c r="AV11">
        <v>0</v>
      </c>
      <c r="AW11">
        <v>2</v>
      </c>
      <c r="AX11">
        <v>37921438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Y11*Source!I38</f>
        <v>1.5624</v>
      </c>
      <c r="CY11">
        <f>AB11</f>
        <v>993.6</v>
      </c>
      <c r="CZ11">
        <f>AF11</f>
        <v>993.6</v>
      </c>
      <c r="DA11">
        <f>AJ11</f>
        <v>1</v>
      </c>
      <c r="DB11">
        <f t="shared" si="0"/>
        <v>30.8</v>
      </c>
      <c r="DC11">
        <f t="shared" si="1"/>
        <v>9.36</v>
      </c>
    </row>
    <row r="12" spans="1:107" x14ac:dyDescent="0.2">
      <c r="A12">
        <f>ROW(Source!A39)</f>
        <v>39</v>
      </c>
      <c r="B12">
        <v>37920513</v>
      </c>
      <c r="C12">
        <v>37921434</v>
      </c>
      <c r="D12">
        <v>36615369</v>
      </c>
      <c r="E12">
        <v>1</v>
      </c>
      <c r="F12">
        <v>1</v>
      </c>
      <c r="G12">
        <v>25</v>
      </c>
      <c r="H12">
        <v>2</v>
      </c>
      <c r="I12" t="s">
        <v>234</v>
      </c>
      <c r="J12" t="s">
        <v>235</v>
      </c>
      <c r="K12" t="s">
        <v>236</v>
      </c>
      <c r="L12">
        <v>1368</v>
      </c>
      <c r="N12">
        <v>1011</v>
      </c>
      <c r="O12" t="s">
        <v>230</v>
      </c>
      <c r="P12" t="s">
        <v>230</v>
      </c>
      <c r="Q12">
        <v>1</v>
      </c>
      <c r="W12">
        <v>0</v>
      </c>
      <c r="X12">
        <v>1852708047</v>
      </c>
      <c r="Y12">
        <v>3.1E-2</v>
      </c>
      <c r="AA12">
        <v>0</v>
      </c>
      <c r="AB12">
        <v>993.6</v>
      </c>
      <c r="AC12">
        <v>301.8</v>
      </c>
      <c r="AD12">
        <v>0</v>
      </c>
      <c r="AE12">
        <v>0</v>
      </c>
      <c r="AF12">
        <v>993.6</v>
      </c>
      <c r="AG12">
        <v>301.8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3.1E-2</v>
      </c>
      <c r="AU12" t="s">
        <v>3</v>
      </c>
      <c r="AV12">
        <v>0</v>
      </c>
      <c r="AW12">
        <v>2</v>
      </c>
      <c r="AX12">
        <v>37921438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Y12*Source!I39</f>
        <v>1.5624</v>
      </c>
      <c r="CY12">
        <f>AB12</f>
        <v>993.6</v>
      </c>
      <c r="CZ12">
        <f>AF12</f>
        <v>993.6</v>
      </c>
      <c r="DA12">
        <f>AJ12</f>
        <v>1</v>
      </c>
      <c r="DB12">
        <f t="shared" si="0"/>
        <v>30.8</v>
      </c>
      <c r="DC12">
        <f t="shared" si="1"/>
        <v>9.36</v>
      </c>
    </row>
    <row r="13" spans="1:107" x14ac:dyDescent="0.2">
      <c r="A13">
        <f>ROW(Source!A40)</f>
        <v>40</v>
      </c>
      <c r="B13">
        <v>37920512</v>
      </c>
      <c r="C13">
        <v>37921439</v>
      </c>
      <c r="D13">
        <v>36615369</v>
      </c>
      <c r="E13">
        <v>1</v>
      </c>
      <c r="F13">
        <v>1</v>
      </c>
      <c r="G13">
        <v>25</v>
      </c>
      <c r="H13">
        <v>2</v>
      </c>
      <c r="I13" t="s">
        <v>234</v>
      </c>
      <c r="J13" t="s">
        <v>235</v>
      </c>
      <c r="K13" t="s">
        <v>236</v>
      </c>
      <c r="L13">
        <v>1368</v>
      </c>
      <c r="N13">
        <v>1011</v>
      </c>
      <c r="O13" t="s">
        <v>230</v>
      </c>
      <c r="P13" t="s">
        <v>230</v>
      </c>
      <c r="Q13">
        <v>1</v>
      </c>
      <c r="W13">
        <v>0</v>
      </c>
      <c r="X13">
        <v>1852708047</v>
      </c>
      <c r="Y13">
        <v>0.4</v>
      </c>
      <c r="AA13">
        <v>0</v>
      </c>
      <c r="AB13">
        <v>993.6</v>
      </c>
      <c r="AC13">
        <v>301.8</v>
      </c>
      <c r="AD13">
        <v>0</v>
      </c>
      <c r="AE13">
        <v>0</v>
      </c>
      <c r="AF13">
        <v>993.6</v>
      </c>
      <c r="AG13">
        <v>301.8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 t="s">
        <v>3</v>
      </c>
      <c r="AT13">
        <v>0.01</v>
      </c>
      <c r="AU13" t="s">
        <v>43</v>
      </c>
      <c r="AV13">
        <v>0</v>
      </c>
      <c r="AW13">
        <v>2</v>
      </c>
      <c r="AX13">
        <v>37921443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Y13*Source!I40</f>
        <v>20.16</v>
      </c>
      <c r="CY13">
        <f>AB13</f>
        <v>993.6</v>
      </c>
      <c r="CZ13">
        <f>AF13</f>
        <v>993.6</v>
      </c>
      <c r="DA13">
        <f>AJ13</f>
        <v>1</v>
      </c>
      <c r="DB13">
        <f>ROUND((ROUND(AT13*CZ13,2)*40),6)</f>
        <v>397.6</v>
      </c>
      <c r="DC13">
        <f>ROUND((ROUND(AT13*AG13,2)*40),6)</f>
        <v>120.8</v>
      </c>
    </row>
    <row r="14" spans="1:107" x14ac:dyDescent="0.2">
      <c r="A14">
        <f>ROW(Source!A41)</f>
        <v>41</v>
      </c>
      <c r="B14">
        <v>37920513</v>
      </c>
      <c r="C14">
        <v>37921439</v>
      </c>
      <c r="D14">
        <v>36615369</v>
      </c>
      <c r="E14">
        <v>1</v>
      </c>
      <c r="F14">
        <v>1</v>
      </c>
      <c r="G14">
        <v>25</v>
      </c>
      <c r="H14">
        <v>2</v>
      </c>
      <c r="I14" t="s">
        <v>234</v>
      </c>
      <c r="J14" t="s">
        <v>235</v>
      </c>
      <c r="K14" t="s">
        <v>236</v>
      </c>
      <c r="L14">
        <v>1368</v>
      </c>
      <c r="N14">
        <v>1011</v>
      </c>
      <c r="O14" t="s">
        <v>230</v>
      </c>
      <c r="P14" t="s">
        <v>230</v>
      </c>
      <c r="Q14">
        <v>1</v>
      </c>
      <c r="W14">
        <v>0</v>
      </c>
      <c r="X14">
        <v>1852708047</v>
      </c>
      <c r="Y14">
        <v>0.4</v>
      </c>
      <c r="AA14">
        <v>0</v>
      </c>
      <c r="AB14">
        <v>993.6</v>
      </c>
      <c r="AC14">
        <v>301.8</v>
      </c>
      <c r="AD14">
        <v>0</v>
      </c>
      <c r="AE14">
        <v>0</v>
      </c>
      <c r="AF14">
        <v>993.6</v>
      </c>
      <c r="AG14">
        <v>301.8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 t="s">
        <v>3</v>
      </c>
      <c r="AT14">
        <v>0.01</v>
      </c>
      <c r="AU14" t="s">
        <v>43</v>
      </c>
      <c r="AV14">
        <v>0</v>
      </c>
      <c r="AW14">
        <v>2</v>
      </c>
      <c r="AX14">
        <v>37921443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Y14*Source!I41</f>
        <v>20.16</v>
      </c>
      <c r="CY14">
        <f>AB14</f>
        <v>993.6</v>
      </c>
      <c r="CZ14">
        <f>AF14</f>
        <v>993.6</v>
      </c>
      <c r="DA14">
        <f>AJ14</f>
        <v>1</v>
      </c>
      <c r="DB14">
        <f>ROUND((ROUND(AT14*CZ14,2)*40),6)</f>
        <v>397.6</v>
      </c>
      <c r="DC14">
        <f>ROUND((ROUND(AT14*AG14,2)*40),6)</f>
        <v>120.8</v>
      </c>
    </row>
    <row r="15" spans="1:107" x14ac:dyDescent="0.2">
      <c r="A15">
        <f>ROW(Source!A44)</f>
        <v>44</v>
      </c>
      <c r="B15">
        <v>37920512</v>
      </c>
      <c r="C15">
        <v>37921444</v>
      </c>
      <c r="D15">
        <v>36602148</v>
      </c>
      <c r="E15">
        <v>25</v>
      </c>
      <c r="F15">
        <v>1</v>
      </c>
      <c r="G15">
        <v>25</v>
      </c>
      <c r="H15">
        <v>1</v>
      </c>
      <c r="I15" t="s">
        <v>224</v>
      </c>
      <c r="J15" t="s">
        <v>3</v>
      </c>
      <c r="K15" t="s">
        <v>225</v>
      </c>
      <c r="L15">
        <v>1191</v>
      </c>
      <c r="N15">
        <v>1013</v>
      </c>
      <c r="O15" t="s">
        <v>226</v>
      </c>
      <c r="P15" t="s">
        <v>226</v>
      </c>
      <c r="Q15">
        <v>1</v>
      </c>
      <c r="W15">
        <v>0</v>
      </c>
      <c r="X15">
        <v>476480486</v>
      </c>
      <c r="Y15">
        <v>16.559999999999999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16.559999999999999</v>
      </c>
      <c r="AU15" t="s">
        <v>3</v>
      </c>
      <c r="AV15">
        <v>1</v>
      </c>
      <c r="AW15">
        <v>2</v>
      </c>
      <c r="AX15">
        <v>37921469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Y15*Source!I44</f>
        <v>3.4775999999999998</v>
      </c>
      <c r="CY15">
        <f>AD15</f>
        <v>0</v>
      </c>
      <c r="CZ15">
        <f>AH15</f>
        <v>0</v>
      </c>
      <c r="DA15">
        <f>AL15</f>
        <v>1</v>
      </c>
      <c r="DB15">
        <f t="shared" ref="DB15:DB46" si="2">ROUND(ROUND(AT15*CZ15,2),6)</f>
        <v>0</v>
      </c>
      <c r="DC15">
        <f t="shared" ref="DC15:DC46" si="3">ROUND(ROUND(AT15*AG15,2),6)</f>
        <v>0</v>
      </c>
    </row>
    <row r="16" spans="1:107" x14ac:dyDescent="0.2">
      <c r="A16">
        <f>ROW(Source!A44)</f>
        <v>44</v>
      </c>
      <c r="B16">
        <v>37920512</v>
      </c>
      <c r="C16">
        <v>37921444</v>
      </c>
      <c r="D16">
        <v>36614625</v>
      </c>
      <c r="E16">
        <v>1</v>
      </c>
      <c r="F16">
        <v>1</v>
      </c>
      <c r="G16">
        <v>25</v>
      </c>
      <c r="H16">
        <v>2</v>
      </c>
      <c r="I16" t="s">
        <v>237</v>
      </c>
      <c r="J16" t="s">
        <v>238</v>
      </c>
      <c r="K16" t="s">
        <v>239</v>
      </c>
      <c r="L16">
        <v>1368</v>
      </c>
      <c r="N16">
        <v>1011</v>
      </c>
      <c r="O16" t="s">
        <v>230</v>
      </c>
      <c r="P16" t="s">
        <v>230</v>
      </c>
      <c r="Q16">
        <v>1</v>
      </c>
      <c r="W16">
        <v>0</v>
      </c>
      <c r="X16">
        <v>-806024906</v>
      </c>
      <c r="Y16">
        <v>2.08</v>
      </c>
      <c r="AA16">
        <v>0</v>
      </c>
      <c r="AB16">
        <v>1159.46</v>
      </c>
      <c r="AC16">
        <v>525.74</v>
      </c>
      <c r="AD16">
        <v>0</v>
      </c>
      <c r="AE16">
        <v>0</v>
      </c>
      <c r="AF16">
        <v>1159.46</v>
      </c>
      <c r="AG16">
        <v>525.74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2.08</v>
      </c>
      <c r="AU16" t="s">
        <v>3</v>
      </c>
      <c r="AV16">
        <v>0</v>
      </c>
      <c r="AW16">
        <v>2</v>
      </c>
      <c r="AX16">
        <v>37921470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Y16*Source!I44</f>
        <v>0.43680000000000002</v>
      </c>
      <c r="CY16">
        <f>AB16</f>
        <v>1159.46</v>
      </c>
      <c r="CZ16">
        <f>AF16</f>
        <v>1159.46</v>
      </c>
      <c r="DA16">
        <f>AJ16</f>
        <v>1</v>
      </c>
      <c r="DB16">
        <f t="shared" si="2"/>
        <v>2411.6799999999998</v>
      </c>
      <c r="DC16">
        <f t="shared" si="3"/>
        <v>1093.54</v>
      </c>
    </row>
    <row r="17" spans="1:107" x14ac:dyDescent="0.2">
      <c r="A17">
        <f>ROW(Source!A44)</f>
        <v>44</v>
      </c>
      <c r="B17">
        <v>37920512</v>
      </c>
      <c r="C17">
        <v>37921444</v>
      </c>
      <c r="D17">
        <v>36614780</v>
      </c>
      <c r="E17">
        <v>1</v>
      </c>
      <c r="F17">
        <v>1</v>
      </c>
      <c r="G17">
        <v>25</v>
      </c>
      <c r="H17">
        <v>2</v>
      </c>
      <c r="I17" t="s">
        <v>240</v>
      </c>
      <c r="J17" t="s">
        <v>241</v>
      </c>
      <c r="K17" t="s">
        <v>242</v>
      </c>
      <c r="L17">
        <v>1368</v>
      </c>
      <c r="N17">
        <v>1011</v>
      </c>
      <c r="O17" t="s">
        <v>230</v>
      </c>
      <c r="P17" t="s">
        <v>230</v>
      </c>
      <c r="Q17">
        <v>1</v>
      </c>
      <c r="W17">
        <v>0</v>
      </c>
      <c r="X17">
        <v>-1025534576</v>
      </c>
      <c r="Y17">
        <v>2.08</v>
      </c>
      <c r="AA17">
        <v>0</v>
      </c>
      <c r="AB17">
        <v>416.25</v>
      </c>
      <c r="AC17">
        <v>204.9</v>
      </c>
      <c r="AD17">
        <v>0</v>
      </c>
      <c r="AE17">
        <v>0</v>
      </c>
      <c r="AF17">
        <v>416.25</v>
      </c>
      <c r="AG17">
        <v>204.9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2.08</v>
      </c>
      <c r="AU17" t="s">
        <v>3</v>
      </c>
      <c r="AV17">
        <v>0</v>
      </c>
      <c r="AW17">
        <v>2</v>
      </c>
      <c r="AX17">
        <v>37921471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Y17*Source!I44</f>
        <v>0.43680000000000002</v>
      </c>
      <c r="CY17">
        <f>AB17</f>
        <v>416.25</v>
      </c>
      <c r="CZ17">
        <f>AF17</f>
        <v>416.25</v>
      </c>
      <c r="DA17">
        <f>AJ17</f>
        <v>1</v>
      </c>
      <c r="DB17">
        <f t="shared" si="2"/>
        <v>865.8</v>
      </c>
      <c r="DC17">
        <f t="shared" si="3"/>
        <v>426.19</v>
      </c>
    </row>
    <row r="18" spans="1:107" x14ac:dyDescent="0.2">
      <c r="A18">
        <f>ROW(Source!A44)</f>
        <v>44</v>
      </c>
      <c r="B18">
        <v>37920512</v>
      </c>
      <c r="C18">
        <v>37921444</v>
      </c>
      <c r="D18">
        <v>36614783</v>
      </c>
      <c r="E18">
        <v>1</v>
      </c>
      <c r="F18">
        <v>1</v>
      </c>
      <c r="G18">
        <v>25</v>
      </c>
      <c r="H18">
        <v>2</v>
      </c>
      <c r="I18" t="s">
        <v>243</v>
      </c>
      <c r="J18" t="s">
        <v>244</v>
      </c>
      <c r="K18" t="s">
        <v>245</v>
      </c>
      <c r="L18">
        <v>1368</v>
      </c>
      <c r="N18">
        <v>1011</v>
      </c>
      <c r="O18" t="s">
        <v>230</v>
      </c>
      <c r="P18" t="s">
        <v>230</v>
      </c>
      <c r="Q18">
        <v>1</v>
      </c>
      <c r="W18">
        <v>0</v>
      </c>
      <c r="X18">
        <v>-95869070</v>
      </c>
      <c r="Y18">
        <v>0.81</v>
      </c>
      <c r="AA18">
        <v>0</v>
      </c>
      <c r="AB18">
        <v>1942.21</v>
      </c>
      <c r="AC18">
        <v>436.39</v>
      </c>
      <c r="AD18">
        <v>0</v>
      </c>
      <c r="AE18">
        <v>0</v>
      </c>
      <c r="AF18">
        <v>1942.21</v>
      </c>
      <c r="AG18">
        <v>436.39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0.81</v>
      </c>
      <c r="AU18" t="s">
        <v>3</v>
      </c>
      <c r="AV18">
        <v>0</v>
      </c>
      <c r="AW18">
        <v>2</v>
      </c>
      <c r="AX18">
        <v>37921472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Y18*Source!I44</f>
        <v>0.1701</v>
      </c>
      <c r="CY18">
        <f>AB18</f>
        <v>1942.21</v>
      </c>
      <c r="CZ18">
        <f>AF18</f>
        <v>1942.21</v>
      </c>
      <c r="DA18">
        <f>AJ18</f>
        <v>1</v>
      </c>
      <c r="DB18">
        <f t="shared" si="2"/>
        <v>1573.19</v>
      </c>
      <c r="DC18">
        <f t="shared" si="3"/>
        <v>353.48</v>
      </c>
    </row>
    <row r="19" spans="1:107" x14ac:dyDescent="0.2">
      <c r="A19">
        <f>ROW(Source!A44)</f>
        <v>44</v>
      </c>
      <c r="B19">
        <v>37920512</v>
      </c>
      <c r="C19">
        <v>37921444</v>
      </c>
      <c r="D19">
        <v>36614807</v>
      </c>
      <c r="E19">
        <v>1</v>
      </c>
      <c r="F19">
        <v>1</v>
      </c>
      <c r="G19">
        <v>25</v>
      </c>
      <c r="H19">
        <v>2</v>
      </c>
      <c r="I19" t="s">
        <v>246</v>
      </c>
      <c r="J19" t="s">
        <v>247</v>
      </c>
      <c r="K19" t="s">
        <v>248</v>
      </c>
      <c r="L19">
        <v>1368</v>
      </c>
      <c r="N19">
        <v>1011</v>
      </c>
      <c r="O19" t="s">
        <v>230</v>
      </c>
      <c r="P19" t="s">
        <v>230</v>
      </c>
      <c r="Q19">
        <v>1</v>
      </c>
      <c r="W19">
        <v>0</v>
      </c>
      <c r="X19">
        <v>-282859921</v>
      </c>
      <c r="Y19">
        <v>1.94</v>
      </c>
      <c r="AA19">
        <v>0</v>
      </c>
      <c r="AB19">
        <v>1364.77</v>
      </c>
      <c r="AC19">
        <v>610.30999999999995</v>
      </c>
      <c r="AD19">
        <v>0</v>
      </c>
      <c r="AE19">
        <v>0</v>
      </c>
      <c r="AF19">
        <v>1364.77</v>
      </c>
      <c r="AG19">
        <v>610.30999999999995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1.94</v>
      </c>
      <c r="AU19" t="s">
        <v>3</v>
      </c>
      <c r="AV19">
        <v>0</v>
      </c>
      <c r="AW19">
        <v>2</v>
      </c>
      <c r="AX19">
        <v>37921473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Y19*Source!I44</f>
        <v>0.40739999999999998</v>
      </c>
      <c r="CY19">
        <f>AB19</f>
        <v>1364.77</v>
      </c>
      <c r="CZ19">
        <f>AF19</f>
        <v>1364.77</v>
      </c>
      <c r="DA19">
        <f>AJ19</f>
        <v>1</v>
      </c>
      <c r="DB19">
        <f t="shared" si="2"/>
        <v>2647.65</v>
      </c>
      <c r="DC19">
        <f t="shared" si="3"/>
        <v>1184</v>
      </c>
    </row>
    <row r="20" spans="1:107" x14ac:dyDescent="0.2">
      <c r="A20">
        <f>ROW(Source!A44)</f>
        <v>44</v>
      </c>
      <c r="B20">
        <v>37920512</v>
      </c>
      <c r="C20">
        <v>37921444</v>
      </c>
      <c r="D20">
        <v>36614773</v>
      </c>
      <c r="E20">
        <v>1</v>
      </c>
      <c r="F20">
        <v>1</v>
      </c>
      <c r="G20">
        <v>25</v>
      </c>
      <c r="H20">
        <v>2</v>
      </c>
      <c r="I20" t="s">
        <v>249</v>
      </c>
      <c r="J20" t="s">
        <v>250</v>
      </c>
      <c r="K20" t="s">
        <v>251</v>
      </c>
      <c r="L20">
        <v>1368</v>
      </c>
      <c r="N20">
        <v>1011</v>
      </c>
      <c r="O20" t="s">
        <v>230</v>
      </c>
      <c r="P20" t="s">
        <v>230</v>
      </c>
      <c r="Q20">
        <v>1</v>
      </c>
      <c r="W20">
        <v>0</v>
      </c>
      <c r="X20">
        <v>-1880632103</v>
      </c>
      <c r="Y20">
        <v>0.65</v>
      </c>
      <c r="AA20">
        <v>0</v>
      </c>
      <c r="AB20">
        <v>1179.56</v>
      </c>
      <c r="AC20">
        <v>439.28</v>
      </c>
      <c r="AD20">
        <v>0</v>
      </c>
      <c r="AE20">
        <v>0</v>
      </c>
      <c r="AF20">
        <v>1179.56</v>
      </c>
      <c r="AG20">
        <v>439.28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0.65</v>
      </c>
      <c r="AU20" t="s">
        <v>3</v>
      </c>
      <c r="AV20">
        <v>0</v>
      </c>
      <c r="AW20">
        <v>2</v>
      </c>
      <c r="AX20">
        <v>37921474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Y20*Source!I44</f>
        <v>0.13650000000000001</v>
      </c>
      <c r="CY20">
        <f>AB20</f>
        <v>1179.56</v>
      </c>
      <c r="CZ20">
        <f>AF20</f>
        <v>1179.56</v>
      </c>
      <c r="DA20">
        <f>AJ20</f>
        <v>1</v>
      </c>
      <c r="DB20">
        <f t="shared" si="2"/>
        <v>766.71</v>
      </c>
      <c r="DC20">
        <f t="shared" si="3"/>
        <v>285.52999999999997</v>
      </c>
    </row>
    <row r="21" spans="1:107" x14ac:dyDescent="0.2">
      <c r="A21">
        <f>ROW(Source!A44)</f>
        <v>44</v>
      </c>
      <c r="B21">
        <v>37920512</v>
      </c>
      <c r="C21">
        <v>37921444</v>
      </c>
      <c r="D21">
        <v>36616716</v>
      </c>
      <c r="E21">
        <v>1</v>
      </c>
      <c r="F21">
        <v>1</v>
      </c>
      <c r="G21">
        <v>25</v>
      </c>
      <c r="H21">
        <v>3</v>
      </c>
      <c r="I21" t="s">
        <v>252</v>
      </c>
      <c r="J21" t="s">
        <v>253</v>
      </c>
      <c r="K21" t="s">
        <v>254</v>
      </c>
      <c r="L21">
        <v>1339</v>
      </c>
      <c r="N21">
        <v>1007</v>
      </c>
      <c r="O21" t="s">
        <v>36</v>
      </c>
      <c r="P21" t="s">
        <v>36</v>
      </c>
      <c r="Q21">
        <v>1</v>
      </c>
      <c r="W21">
        <v>0</v>
      </c>
      <c r="X21">
        <v>-284110059</v>
      </c>
      <c r="Y21">
        <v>110</v>
      </c>
      <c r="AA21">
        <v>590.78</v>
      </c>
      <c r="AB21">
        <v>0</v>
      </c>
      <c r="AC21">
        <v>0</v>
      </c>
      <c r="AD21">
        <v>0</v>
      </c>
      <c r="AE21">
        <v>590.78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110</v>
      </c>
      <c r="AU21" t="s">
        <v>3</v>
      </c>
      <c r="AV21">
        <v>0</v>
      </c>
      <c r="AW21">
        <v>2</v>
      </c>
      <c r="AX21">
        <v>37921475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Y21*Source!I44</f>
        <v>23.099999999999998</v>
      </c>
      <c r="CY21">
        <f>AA21</f>
        <v>590.78</v>
      </c>
      <c r="CZ21">
        <f>AE21</f>
        <v>590.78</v>
      </c>
      <c r="DA21">
        <f>AI21</f>
        <v>1</v>
      </c>
      <c r="DB21">
        <f t="shared" si="2"/>
        <v>64985.8</v>
      </c>
      <c r="DC21">
        <f t="shared" si="3"/>
        <v>0</v>
      </c>
    </row>
    <row r="22" spans="1:107" x14ac:dyDescent="0.2">
      <c r="A22">
        <f>ROW(Source!A44)</f>
        <v>44</v>
      </c>
      <c r="B22">
        <v>37920512</v>
      </c>
      <c r="C22">
        <v>37921444</v>
      </c>
      <c r="D22">
        <v>36617459</v>
      </c>
      <c r="E22">
        <v>1</v>
      </c>
      <c r="F22">
        <v>1</v>
      </c>
      <c r="G22">
        <v>25</v>
      </c>
      <c r="H22">
        <v>3</v>
      </c>
      <c r="I22" t="s">
        <v>255</v>
      </c>
      <c r="J22" t="s">
        <v>256</v>
      </c>
      <c r="K22" t="s">
        <v>257</v>
      </c>
      <c r="L22">
        <v>1339</v>
      </c>
      <c r="N22">
        <v>1007</v>
      </c>
      <c r="O22" t="s">
        <v>36</v>
      </c>
      <c r="P22" t="s">
        <v>36</v>
      </c>
      <c r="Q22">
        <v>1</v>
      </c>
      <c r="W22">
        <v>0</v>
      </c>
      <c r="X22">
        <v>924487879</v>
      </c>
      <c r="Y22">
        <v>5</v>
      </c>
      <c r="AA22">
        <v>33.729999999999997</v>
      </c>
      <c r="AB22">
        <v>0</v>
      </c>
      <c r="AC22">
        <v>0</v>
      </c>
      <c r="AD22">
        <v>0</v>
      </c>
      <c r="AE22">
        <v>33.729999999999997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5</v>
      </c>
      <c r="AU22" t="s">
        <v>3</v>
      </c>
      <c r="AV22">
        <v>0</v>
      </c>
      <c r="AW22">
        <v>2</v>
      </c>
      <c r="AX22">
        <v>37921476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Y22*Source!I44</f>
        <v>1.05</v>
      </c>
      <c r="CY22">
        <f>AA22</f>
        <v>33.729999999999997</v>
      </c>
      <c r="CZ22">
        <f>AE22</f>
        <v>33.729999999999997</v>
      </c>
      <c r="DA22">
        <f>AI22</f>
        <v>1</v>
      </c>
      <c r="DB22">
        <f t="shared" si="2"/>
        <v>168.65</v>
      </c>
      <c r="DC22">
        <f t="shared" si="3"/>
        <v>0</v>
      </c>
    </row>
    <row r="23" spans="1:107" x14ac:dyDescent="0.2">
      <c r="A23">
        <f>ROW(Source!A45)</f>
        <v>45</v>
      </c>
      <c r="B23">
        <v>37920513</v>
      </c>
      <c r="C23">
        <v>37921444</v>
      </c>
      <c r="D23">
        <v>36602148</v>
      </c>
      <c r="E23">
        <v>25</v>
      </c>
      <c r="F23">
        <v>1</v>
      </c>
      <c r="G23">
        <v>25</v>
      </c>
      <c r="H23">
        <v>1</v>
      </c>
      <c r="I23" t="s">
        <v>224</v>
      </c>
      <c r="J23" t="s">
        <v>3</v>
      </c>
      <c r="K23" t="s">
        <v>225</v>
      </c>
      <c r="L23">
        <v>1191</v>
      </c>
      <c r="N23">
        <v>1013</v>
      </c>
      <c r="O23" t="s">
        <v>226</v>
      </c>
      <c r="P23" t="s">
        <v>226</v>
      </c>
      <c r="Q23">
        <v>1</v>
      </c>
      <c r="W23">
        <v>0</v>
      </c>
      <c r="X23">
        <v>476480486</v>
      </c>
      <c r="Y23">
        <v>16.559999999999999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16.559999999999999</v>
      </c>
      <c r="AU23" t="s">
        <v>3</v>
      </c>
      <c r="AV23">
        <v>1</v>
      </c>
      <c r="AW23">
        <v>2</v>
      </c>
      <c r="AX23">
        <v>37921469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Y23*Source!I45</f>
        <v>3.4775999999999998</v>
      </c>
      <c r="CY23">
        <f>AD23</f>
        <v>0</v>
      </c>
      <c r="CZ23">
        <f>AH23</f>
        <v>0</v>
      </c>
      <c r="DA23">
        <f>AL23</f>
        <v>1</v>
      </c>
      <c r="DB23">
        <f t="shared" si="2"/>
        <v>0</v>
      </c>
      <c r="DC23">
        <f t="shared" si="3"/>
        <v>0</v>
      </c>
    </row>
    <row r="24" spans="1:107" x14ac:dyDescent="0.2">
      <c r="A24">
        <f>ROW(Source!A45)</f>
        <v>45</v>
      </c>
      <c r="B24">
        <v>37920513</v>
      </c>
      <c r="C24">
        <v>37921444</v>
      </c>
      <c r="D24">
        <v>36614625</v>
      </c>
      <c r="E24">
        <v>1</v>
      </c>
      <c r="F24">
        <v>1</v>
      </c>
      <c r="G24">
        <v>25</v>
      </c>
      <c r="H24">
        <v>2</v>
      </c>
      <c r="I24" t="s">
        <v>237</v>
      </c>
      <c r="J24" t="s">
        <v>238</v>
      </c>
      <c r="K24" t="s">
        <v>239</v>
      </c>
      <c r="L24">
        <v>1368</v>
      </c>
      <c r="N24">
        <v>1011</v>
      </c>
      <c r="O24" t="s">
        <v>230</v>
      </c>
      <c r="P24" t="s">
        <v>230</v>
      </c>
      <c r="Q24">
        <v>1</v>
      </c>
      <c r="W24">
        <v>0</v>
      </c>
      <c r="X24">
        <v>-806024906</v>
      </c>
      <c r="Y24">
        <v>2.08</v>
      </c>
      <c r="AA24">
        <v>0</v>
      </c>
      <c r="AB24">
        <v>1159.46</v>
      </c>
      <c r="AC24">
        <v>525.74</v>
      </c>
      <c r="AD24">
        <v>0</v>
      </c>
      <c r="AE24">
        <v>0</v>
      </c>
      <c r="AF24">
        <v>1159.46</v>
      </c>
      <c r="AG24">
        <v>525.74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2.08</v>
      </c>
      <c r="AU24" t="s">
        <v>3</v>
      </c>
      <c r="AV24">
        <v>0</v>
      </c>
      <c r="AW24">
        <v>2</v>
      </c>
      <c r="AX24">
        <v>37921470</v>
      </c>
      <c r="AY24">
        <v>1</v>
      </c>
      <c r="AZ24">
        <v>0</v>
      </c>
      <c r="BA24">
        <v>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Y24*Source!I45</f>
        <v>0.43680000000000002</v>
      </c>
      <c r="CY24">
        <f>AB24</f>
        <v>1159.46</v>
      </c>
      <c r="CZ24">
        <f>AF24</f>
        <v>1159.46</v>
      </c>
      <c r="DA24">
        <f>AJ24</f>
        <v>1</v>
      </c>
      <c r="DB24">
        <f t="shared" si="2"/>
        <v>2411.6799999999998</v>
      </c>
      <c r="DC24">
        <f t="shared" si="3"/>
        <v>1093.54</v>
      </c>
    </row>
    <row r="25" spans="1:107" x14ac:dyDescent="0.2">
      <c r="A25">
        <f>ROW(Source!A45)</f>
        <v>45</v>
      </c>
      <c r="B25">
        <v>37920513</v>
      </c>
      <c r="C25">
        <v>37921444</v>
      </c>
      <c r="D25">
        <v>36614780</v>
      </c>
      <c r="E25">
        <v>1</v>
      </c>
      <c r="F25">
        <v>1</v>
      </c>
      <c r="G25">
        <v>25</v>
      </c>
      <c r="H25">
        <v>2</v>
      </c>
      <c r="I25" t="s">
        <v>240</v>
      </c>
      <c r="J25" t="s">
        <v>241</v>
      </c>
      <c r="K25" t="s">
        <v>242</v>
      </c>
      <c r="L25">
        <v>1368</v>
      </c>
      <c r="N25">
        <v>1011</v>
      </c>
      <c r="O25" t="s">
        <v>230</v>
      </c>
      <c r="P25" t="s">
        <v>230</v>
      </c>
      <c r="Q25">
        <v>1</v>
      </c>
      <c r="W25">
        <v>0</v>
      </c>
      <c r="X25">
        <v>-1025534576</v>
      </c>
      <c r="Y25">
        <v>2.08</v>
      </c>
      <c r="AA25">
        <v>0</v>
      </c>
      <c r="AB25">
        <v>416.25</v>
      </c>
      <c r="AC25">
        <v>204.9</v>
      </c>
      <c r="AD25">
        <v>0</v>
      </c>
      <c r="AE25">
        <v>0</v>
      </c>
      <c r="AF25">
        <v>416.25</v>
      </c>
      <c r="AG25">
        <v>204.9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2.08</v>
      </c>
      <c r="AU25" t="s">
        <v>3</v>
      </c>
      <c r="AV25">
        <v>0</v>
      </c>
      <c r="AW25">
        <v>2</v>
      </c>
      <c r="AX25">
        <v>37921471</v>
      </c>
      <c r="AY25">
        <v>1</v>
      </c>
      <c r="AZ25">
        <v>0</v>
      </c>
      <c r="BA25">
        <v>25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Y25*Source!I45</f>
        <v>0.43680000000000002</v>
      </c>
      <c r="CY25">
        <f>AB25</f>
        <v>416.25</v>
      </c>
      <c r="CZ25">
        <f>AF25</f>
        <v>416.25</v>
      </c>
      <c r="DA25">
        <f>AJ25</f>
        <v>1</v>
      </c>
      <c r="DB25">
        <f t="shared" si="2"/>
        <v>865.8</v>
      </c>
      <c r="DC25">
        <f t="shared" si="3"/>
        <v>426.19</v>
      </c>
    </row>
    <row r="26" spans="1:107" x14ac:dyDescent="0.2">
      <c r="A26">
        <f>ROW(Source!A45)</f>
        <v>45</v>
      </c>
      <c r="B26">
        <v>37920513</v>
      </c>
      <c r="C26">
        <v>37921444</v>
      </c>
      <c r="D26">
        <v>36614783</v>
      </c>
      <c r="E26">
        <v>1</v>
      </c>
      <c r="F26">
        <v>1</v>
      </c>
      <c r="G26">
        <v>25</v>
      </c>
      <c r="H26">
        <v>2</v>
      </c>
      <c r="I26" t="s">
        <v>243</v>
      </c>
      <c r="J26" t="s">
        <v>244</v>
      </c>
      <c r="K26" t="s">
        <v>245</v>
      </c>
      <c r="L26">
        <v>1368</v>
      </c>
      <c r="N26">
        <v>1011</v>
      </c>
      <c r="O26" t="s">
        <v>230</v>
      </c>
      <c r="P26" t="s">
        <v>230</v>
      </c>
      <c r="Q26">
        <v>1</v>
      </c>
      <c r="W26">
        <v>0</v>
      </c>
      <c r="X26">
        <v>-95869070</v>
      </c>
      <c r="Y26">
        <v>0.81</v>
      </c>
      <c r="AA26">
        <v>0</v>
      </c>
      <c r="AB26">
        <v>1942.21</v>
      </c>
      <c r="AC26">
        <v>436.39</v>
      </c>
      <c r="AD26">
        <v>0</v>
      </c>
      <c r="AE26">
        <v>0</v>
      </c>
      <c r="AF26">
        <v>1942.21</v>
      </c>
      <c r="AG26">
        <v>436.39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0.81</v>
      </c>
      <c r="AU26" t="s">
        <v>3</v>
      </c>
      <c r="AV26">
        <v>0</v>
      </c>
      <c r="AW26">
        <v>2</v>
      </c>
      <c r="AX26">
        <v>37921472</v>
      </c>
      <c r="AY26">
        <v>1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Y26*Source!I45</f>
        <v>0.1701</v>
      </c>
      <c r="CY26">
        <f>AB26</f>
        <v>1942.21</v>
      </c>
      <c r="CZ26">
        <f>AF26</f>
        <v>1942.21</v>
      </c>
      <c r="DA26">
        <f>AJ26</f>
        <v>1</v>
      </c>
      <c r="DB26">
        <f t="shared" si="2"/>
        <v>1573.19</v>
      </c>
      <c r="DC26">
        <f t="shared" si="3"/>
        <v>353.48</v>
      </c>
    </row>
    <row r="27" spans="1:107" x14ac:dyDescent="0.2">
      <c r="A27">
        <f>ROW(Source!A45)</f>
        <v>45</v>
      </c>
      <c r="B27">
        <v>37920513</v>
      </c>
      <c r="C27">
        <v>37921444</v>
      </c>
      <c r="D27">
        <v>36614807</v>
      </c>
      <c r="E27">
        <v>1</v>
      </c>
      <c r="F27">
        <v>1</v>
      </c>
      <c r="G27">
        <v>25</v>
      </c>
      <c r="H27">
        <v>2</v>
      </c>
      <c r="I27" t="s">
        <v>246</v>
      </c>
      <c r="J27" t="s">
        <v>247</v>
      </c>
      <c r="K27" t="s">
        <v>248</v>
      </c>
      <c r="L27">
        <v>1368</v>
      </c>
      <c r="N27">
        <v>1011</v>
      </c>
      <c r="O27" t="s">
        <v>230</v>
      </c>
      <c r="P27" t="s">
        <v>230</v>
      </c>
      <c r="Q27">
        <v>1</v>
      </c>
      <c r="W27">
        <v>0</v>
      </c>
      <c r="X27">
        <v>-282859921</v>
      </c>
      <c r="Y27">
        <v>1.94</v>
      </c>
      <c r="AA27">
        <v>0</v>
      </c>
      <c r="AB27">
        <v>1364.77</v>
      </c>
      <c r="AC27">
        <v>610.30999999999995</v>
      </c>
      <c r="AD27">
        <v>0</v>
      </c>
      <c r="AE27">
        <v>0</v>
      </c>
      <c r="AF27">
        <v>1364.77</v>
      </c>
      <c r="AG27">
        <v>610.30999999999995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1.94</v>
      </c>
      <c r="AU27" t="s">
        <v>3</v>
      </c>
      <c r="AV27">
        <v>0</v>
      </c>
      <c r="AW27">
        <v>2</v>
      </c>
      <c r="AX27">
        <v>37921473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Y27*Source!I45</f>
        <v>0.40739999999999998</v>
      </c>
      <c r="CY27">
        <f>AB27</f>
        <v>1364.77</v>
      </c>
      <c r="CZ27">
        <f>AF27</f>
        <v>1364.77</v>
      </c>
      <c r="DA27">
        <f>AJ27</f>
        <v>1</v>
      </c>
      <c r="DB27">
        <f t="shared" si="2"/>
        <v>2647.65</v>
      </c>
      <c r="DC27">
        <f t="shared" si="3"/>
        <v>1184</v>
      </c>
    </row>
    <row r="28" spans="1:107" x14ac:dyDescent="0.2">
      <c r="A28">
        <f>ROW(Source!A45)</f>
        <v>45</v>
      </c>
      <c r="B28">
        <v>37920513</v>
      </c>
      <c r="C28">
        <v>37921444</v>
      </c>
      <c r="D28">
        <v>36614773</v>
      </c>
      <c r="E28">
        <v>1</v>
      </c>
      <c r="F28">
        <v>1</v>
      </c>
      <c r="G28">
        <v>25</v>
      </c>
      <c r="H28">
        <v>2</v>
      </c>
      <c r="I28" t="s">
        <v>249</v>
      </c>
      <c r="J28" t="s">
        <v>250</v>
      </c>
      <c r="K28" t="s">
        <v>251</v>
      </c>
      <c r="L28">
        <v>1368</v>
      </c>
      <c r="N28">
        <v>1011</v>
      </c>
      <c r="O28" t="s">
        <v>230</v>
      </c>
      <c r="P28" t="s">
        <v>230</v>
      </c>
      <c r="Q28">
        <v>1</v>
      </c>
      <c r="W28">
        <v>0</v>
      </c>
      <c r="X28">
        <v>-1880632103</v>
      </c>
      <c r="Y28">
        <v>0.65</v>
      </c>
      <c r="AA28">
        <v>0</v>
      </c>
      <c r="AB28">
        <v>1179.56</v>
      </c>
      <c r="AC28">
        <v>439.28</v>
      </c>
      <c r="AD28">
        <v>0</v>
      </c>
      <c r="AE28">
        <v>0</v>
      </c>
      <c r="AF28">
        <v>1179.56</v>
      </c>
      <c r="AG28">
        <v>439.28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0.65</v>
      </c>
      <c r="AU28" t="s">
        <v>3</v>
      </c>
      <c r="AV28">
        <v>0</v>
      </c>
      <c r="AW28">
        <v>2</v>
      </c>
      <c r="AX28">
        <v>37921474</v>
      </c>
      <c r="AY28">
        <v>1</v>
      </c>
      <c r="AZ28">
        <v>0</v>
      </c>
      <c r="BA28">
        <v>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Y28*Source!I45</f>
        <v>0.13650000000000001</v>
      </c>
      <c r="CY28">
        <f>AB28</f>
        <v>1179.56</v>
      </c>
      <c r="CZ28">
        <f>AF28</f>
        <v>1179.56</v>
      </c>
      <c r="DA28">
        <f>AJ28</f>
        <v>1</v>
      </c>
      <c r="DB28">
        <f t="shared" si="2"/>
        <v>766.71</v>
      </c>
      <c r="DC28">
        <f t="shared" si="3"/>
        <v>285.52999999999997</v>
      </c>
    </row>
    <row r="29" spans="1:107" x14ac:dyDescent="0.2">
      <c r="A29">
        <f>ROW(Source!A45)</f>
        <v>45</v>
      </c>
      <c r="B29">
        <v>37920513</v>
      </c>
      <c r="C29">
        <v>37921444</v>
      </c>
      <c r="D29">
        <v>36616716</v>
      </c>
      <c r="E29">
        <v>1</v>
      </c>
      <c r="F29">
        <v>1</v>
      </c>
      <c r="G29">
        <v>25</v>
      </c>
      <c r="H29">
        <v>3</v>
      </c>
      <c r="I29" t="s">
        <v>252</v>
      </c>
      <c r="J29" t="s">
        <v>253</v>
      </c>
      <c r="K29" t="s">
        <v>254</v>
      </c>
      <c r="L29">
        <v>1339</v>
      </c>
      <c r="N29">
        <v>1007</v>
      </c>
      <c r="O29" t="s">
        <v>36</v>
      </c>
      <c r="P29" t="s">
        <v>36</v>
      </c>
      <c r="Q29">
        <v>1</v>
      </c>
      <c r="W29">
        <v>0</v>
      </c>
      <c r="X29">
        <v>-284110059</v>
      </c>
      <c r="Y29">
        <v>110</v>
      </c>
      <c r="AA29">
        <v>590.78</v>
      </c>
      <c r="AB29">
        <v>0</v>
      </c>
      <c r="AC29">
        <v>0</v>
      </c>
      <c r="AD29">
        <v>0</v>
      </c>
      <c r="AE29">
        <v>590.78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110</v>
      </c>
      <c r="AU29" t="s">
        <v>3</v>
      </c>
      <c r="AV29">
        <v>0</v>
      </c>
      <c r="AW29">
        <v>2</v>
      </c>
      <c r="AX29">
        <v>37921475</v>
      </c>
      <c r="AY29">
        <v>1</v>
      </c>
      <c r="AZ29">
        <v>0</v>
      </c>
      <c r="BA29">
        <v>29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Y29*Source!I45</f>
        <v>23.099999999999998</v>
      </c>
      <c r="CY29">
        <f>AA29</f>
        <v>590.78</v>
      </c>
      <c r="CZ29">
        <f>AE29</f>
        <v>590.78</v>
      </c>
      <c r="DA29">
        <f>AI29</f>
        <v>1</v>
      </c>
      <c r="DB29">
        <f t="shared" si="2"/>
        <v>64985.8</v>
      </c>
      <c r="DC29">
        <f t="shared" si="3"/>
        <v>0</v>
      </c>
    </row>
    <row r="30" spans="1:107" x14ac:dyDescent="0.2">
      <c r="A30">
        <f>ROW(Source!A45)</f>
        <v>45</v>
      </c>
      <c r="B30">
        <v>37920513</v>
      </c>
      <c r="C30">
        <v>37921444</v>
      </c>
      <c r="D30">
        <v>36617459</v>
      </c>
      <c r="E30">
        <v>1</v>
      </c>
      <c r="F30">
        <v>1</v>
      </c>
      <c r="G30">
        <v>25</v>
      </c>
      <c r="H30">
        <v>3</v>
      </c>
      <c r="I30" t="s">
        <v>255</v>
      </c>
      <c r="J30" t="s">
        <v>256</v>
      </c>
      <c r="K30" t="s">
        <v>257</v>
      </c>
      <c r="L30">
        <v>1339</v>
      </c>
      <c r="N30">
        <v>1007</v>
      </c>
      <c r="O30" t="s">
        <v>36</v>
      </c>
      <c r="P30" t="s">
        <v>36</v>
      </c>
      <c r="Q30">
        <v>1</v>
      </c>
      <c r="W30">
        <v>0</v>
      </c>
      <c r="X30">
        <v>924487879</v>
      </c>
      <c r="Y30">
        <v>5</v>
      </c>
      <c r="AA30">
        <v>33.729999999999997</v>
      </c>
      <c r="AB30">
        <v>0</v>
      </c>
      <c r="AC30">
        <v>0</v>
      </c>
      <c r="AD30">
        <v>0</v>
      </c>
      <c r="AE30">
        <v>33.729999999999997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5</v>
      </c>
      <c r="AU30" t="s">
        <v>3</v>
      </c>
      <c r="AV30">
        <v>0</v>
      </c>
      <c r="AW30">
        <v>2</v>
      </c>
      <c r="AX30">
        <v>37921476</v>
      </c>
      <c r="AY30">
        <v>1</v>
      </c>
      <c r="AZ30">
        <v>0</v>
      </c>
      <c r="BA30">
        <v>30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Y30*Source!I45</f>
        <v>1.05</v>
      </c>
      <c r="CY30">
        <f>AA30</f>
        <v>33.729999999999997</v>
      </c>
      <c r="CZ30">
        <f>AE30</f>
        <v>33.729999999999997</v>
      </c>
      <c r="DA30">
        <f>AI30</f>
        <v>1</v>
      </c>
      <c r="DB30">
        <f t="shared" si="2"/>
        <v>168.65</v>
      </c>
      <c r="DC30">
        <f t="shared" si="3"/>
        <v>0</v>
      </c>
    </row>
    <row r="31" spans="1:107" x14ac:dyDescent="0.2">
      <c r="A31">
        <f>ROW(Source!A46)</f>
        <v>46</v>
      </c>
      <c r="B31">
        <v>37920512</v>
      </c>
      <c r="C31">
        <v>37921477</v>
      </c>
      <c r="D31">
        <v>36602148</v>
      </c>
      <c r="E31">
        <v>25</v>
      </c>
      <c r="F31">
        <v>1</v>
      </c>
      <c r="G31">
        <v>25</v>
      </c>
      <c r="H31">
        <v>1</v>
      </c>
      <c r="I31" t="s">
        <v>224</v>
      </c>
      <c r="J31" t="s">
        <v>3</v>
      </c>
      <c r="K31" t="s">
        <v>225</v>
      </c>
      <c r="L31">
        <v>1191</v>
      </c>
      <c r="N31">
        <v>1013</v>
      </c>
      <c r="O31" t="s">
        <v>226</v>
      </c>
      <c r="P31" t="s">
        <v>226</v>
      </c>
      <c r="Q31">
        <v>1</v>
      </c>
      <c r="W31">
        <v>0</v>
      </c>
      <c r="X31">
        <v>476480486</v>
      </c>
      <c r="Y31">
        <v>24.84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24.84</v>
      </c>
      <c r="AU31" t="s">
        <v>3</v>
      </c>
      <c r="AV31">
        <v>1</v>
      </c>
      <c r="AW31">
        <v>2</v>
      </c>
      <c r="AX31">
        <v>37921505</v>
      </c>
      <c r="AY31">
        <v>1</v>
      </c>
      <c r="AZ31">
        <v>0</v>
      </c>
      <c r="BA31">
        <v>31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Y31*Source!I46</f>
        <v>5.2164000000000001</v>
      </c>
      <c r="CY31">
        <f>AD31</f>
        <v>0</v>
      </c>
      <c r="CZ31">
        <f>AH31</f>
        <v>0</v>
      </c>
      <c r="DA31">
        <f>AL31</f>
        <v>1</v>
      </c>
      <c r="DB31">
        <f t="shared" si="2"/>
        <v>0</v>
      </c>
      <c r="DC31">
        <f t="shared" si="3"/>
        <v>0</v>
      </c>
    </row>
    <row r="32" spans="1:107" x14ac:dyDescent="0.2">
      <c r="A32">
        <f>ROW(Source!A46)</f>
        <v>46</v>
      </c>
      <c r="B32">
        <v>37920512</v>
      </c>
      <c r="C32">
        <v>37921477</v>
      </c>
      <c r="D32">
        <v>36614602</v>
      </c>
      <c r="E32">
        <v>1</v>
      </c>
      <c r="F32">
        <v>1</v>
      </c>
      <c r="G32">
        <v>25</v>
      </c>
      <c r="H32">
        <v>2</v>
      </c>
      <c r="I32" t="s">
        <v>258</v>
      </c>
      <c r="J32" t="s">
        <v>259</v>
      </c>
      <c r="K32" t="s">
        <v>260</v>
      </c>
      <c r="L32">
        <v>1368</v>
      </c>
      <c r="N32">
        <v>1011</v>
      </c>
      <c r="O32" t="s">
        <v>230</v>
      </c>
      <c r="P32" t="s">
        <v>230</v>
      </c>
      <c r="Q32">
        <v>1</v>
      </c>
      <c r="W32">
        <v>0</v>
      </c>
      <c r="X32">
        <v>-727636115</v>
      </c>
      <c r="Y32">
        <v>2.94</v>
      </c>
      <c r="AA32">
        <v>0</v>
      </c>
      <c r="AB32">
        <v>923.83</v>
      </c>
      <c r="AC32">
        <v>342.06</v>
      </c>
      <c r="AD32">
        <v>0</v>
      </c>
      <c r="AE32">
        <v>0</v>
      </c>
      <c r="AF32">
        <v>923.83</v>
      </c>
      <c r="AG32">
        <v>342.06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2.94</v>
      </c>
      <c r="AU32" t="s">
        <v>3</v>
      </c>
      <c r="AV32">
        <v>0</v>
      </c>
      <c r="AW32">
        <v>2</v>
      </c>
      <c r="AX32">
        <v>37921506</v>
      </c>
      <c r="AY32">
        <v>1</v>
      </c>
      <c r="AZ32">
        <v>0</v>
      </c>
      <c r="BA32">
        <v>32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Y32*Source!I46</f>
        <v>0.61739999999999995</v>
      </c>
      <c r="CY32">
        <f t="shared" ref="CY32:CY37" si="4">AB32</f>
        <v>923.83</v>
      </c>
      <c r="CZ32">
        <f t="shared" ref="CZ32:CZ37" si="5">AF32</f>
        <v>923.83</v>
      </c>
      <c r="DA32">
        <f t="shared" ref="DA32:DA37" si="6">AJ32</f>
        <v>1</v>
      </c>
      <c r="DB32">
        <f t="shared" si="2"/>
        <v>2716.06</v>
      </c>
      <c r="DC32">
        <f t="shared" si="3"/>
        <v>1005.66</v>
      </c>
    </row>
    <row r="33" spans="1:107" x14ac:dyDescent="0.2">
      <c r="A33">
        <f>ROW(Source!A46)</f>
        <v>46</v>
      </c>
      <c r="B33">
        <v>37920512</v>
      </c>
      <c r="C33">
        <v>37921477</v>
      </c>
      <c r="D33">
        <v>36614783</v>
      </c>
      <c r="E33">
        <v>1</v>
      </c>
      <c r="F33">
        <v>1</v>
      </c>
      <c r="G33">
        <v>25</v>
      </c>
      <c r="H33">
        <v>2</v>
      </c>
      <c r="I33" t="s">
        <v>243</v>
      </c>
      <c r="J33" t="s">
        <v>244</v>
      </c>
      <c r="K33" t="s">
        <v>245</v>
      </c>
      <c r="L33">
        <v>1368</v>
      </c>
      <c r="N33">
        <v>1011</v>
      </c>
      <c r="O33" t="s">
        <v>230</v>
      </c>
      <c r="P33" t="s">
        <v>230</v>
      </c>
      <c r="Q33">
        <v>1</v>
      </c>
      <c r="W33">
        <v>0</v>
      </c>
      <c r="X33">
        <v>-95869070</v>
      </c>
      <c r="Y33">
        <v>1.1399999999999999</v>
      </c>
      <c r="AA33">
        <v>0</v>
      </c>
      <c r="AB33">
        <v>1942.21</v>
      </c>
      <c r="AC33">
        <v>436.39</v>
      </c>
      <c r="AD33">
        <v>0</v>
      </c>
      <c r="AE33">
        <v>0</v>
      </c>
      <c r="AF33">
        <v>1942.21</v>
      </c>
      <c r="AG33">
        <v>436.39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1.1399999999999999</v>
      </c>
      <c r="AU33" t="s">
        <v>3</v>
      </c>
      <c r="AV33">
        <v>0</v>
      </c>
      <c r="AW33">
        <v>2</v>
      </c>
      <c r="AX33">
        <v>37921507</v>
      </c>
      <c r="AY33">
        <v>1</v>
      </c>
      <c r="AZ33">
        <v>0</v>
      </c>
      <c r="BA33">
        <v>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Y33*Source!I46</f>
        <v>0.23939999999999997</v>
      </c>
      <c r="CY33">
        <f t="shared" si="4"/>
        <v>1942.21</v>
      </c>
      <c r="CZ33">
        <f t="shared" si="5"/>
        <v>1942.21</v>
      </c>
      <c r="DA33">
        <f t="shared" si="6"/>
        <v>1</v>
      </c>
      <c r="DB33">
        <f t="shared" si="2"/>
        <v>2214.12</v>
      </c>
      <c r="DC33">
        <f t="shared" si="3"/>
        <v>497.48</v>
      </c>
    </row>
    <row r="34" spans="1:107" x14ac:dyDescent="0.2">
      <c r="A34">
        <f>ROW(Source!A46)</f>
        <v>46</v>
      </c>
      <c r="B34">
        <v>37920512</v>
      </c>
      <c r="C34">
        <v>37921477</v>
      </c>
      <c r="D34">
        <v>36614768</v>
      </c>
      <c r="E34">
        <v>1</v>
      </c>
      <c r="F34">
        <v>1</v>
      </c>
      <c r="G34">
        <v>25</v>
      </c>
      <c r="H34">
        <v>2</v>
      </c>
      <c r="I34" t="s">
        <v>261</v>
      </c>
      <c r="J34" t="s">
        <v>262</v>
      </c>
      <c r="K34" t="s">
        <v>263</v>
      </c>
      <c r="L34">
        <v>1368</v>
      </c>
      <c r="N34">
        <v>1011</v>
      </c>
      <c r="O34" t="s">
        <v>230</v>
      </c>
      <c r="P34" t="s">
        <v>230</v>
      </c>
      <c r="Q34">
        <v>1</v>
      </c>
      <c r="W34">
        <v>0</v>
      </c>
      <c r="X34">
        <v>-1771798638</v>
      </c>
      <c r="Y34">
        <v>8.9600000000000009</v>
      </c>
      <c r="AA34">
        <v>0</v>
      </c>
      <c r="AB34">
        <v>1207.81</v>
      </c>
      <c r="AC34">
        <v>504.4</v>
      </c>
      <c r="AD34">
        <v>0</v>
      </c>
      <c r="AE34">
        <v>0</v>
      </c>
      <c r="AF34">
        <v>1207.81</v>
      </c>
      <c r="AG34">
        <v>504.4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8.9600000000000009</v>
      </c>
      <c r="AU34" t="s">
        <v>3</v>
      </c>
      <c r="AV34">
        <v>0</v>
      </c>
      <c r="AW34">
        <v>2</v>
      </c>
      <c r="AX34">
        <v>37921508</v>
      </c>
      <c r="AY34">
        <v>1</v>
      </c>
      <c r="AZ34">
        <v>0</v>
      </c>
      <c r="BA34">
        <v>34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Y34*Source!I46</f>
        <v>1.8816000000000002</v>
      </c>
      <c r="CY34">
        <f t="shared" si="4"/>
        <v>1207.81</v>
      </c>
      <c r="CZ34">
        <f t="shared" si="5"/>
        <v>1207.81</v>
      </c>
      <c r="DA34">
        <f t="shared" si="6"/>
        <v>1</v>
      </c>
      <c r="DB34">
        <f t="shared" si="2"/>
        <v>10821.98</v>
      </c>
      <c r="DC34">
        <f t="shared" si="3"/>
        <v>4519.42</v>
      </c>
    </row>
    <row r="35" spans="1:107" x14ac:dyDescent="0.2">
      <c r="A35">
        <f>ROW(Source!A46)</f>
        <v>46</v>
      </c>
      <c r="B35">
        <v>37920512</v>
      </c>
      <c r="C35">
        <v>37921477</v>
      </c>
      <c r="D35">
        <v>36614769</v>
      </c>
      <c r="E35">
        <v>1</v>
      </c>
      <c r="F35">
        <v>1</v>
      </c>
      <c r="G35">
        <v>25</v>
      </c>
      <c r="H35">
        <v>2</v>
      </c>
      <c r="I35" t="s">
        <v>264</v>
      </c>
      <c r="J35" t="s">
        <v>265</v>
      </c>
      <c r="K35" t="s">
        <v>266</v>
      </c>
      <c r="L35">
        <v>1368</v>
      </c>
      <c r="N35">
        <v>1011</v>
      </c>
      <c r="O35" t="s">
        <v>230</v>
      </c>
      <c r="P35" t="s">
        <v>230</v>
      </c>
      <c r="Q35">
        <v>1</v>
      </c>
      <c r="W35">
        <v>0</v>
      </c>
      <c r="X35">
        <v>1774579904</v>
      </c>
      <c r="Y35">
        <v>18.25</v>
      </c>
      <c r="AA35">
        <v>0</v>
      </c>
      <c r="AB35">
        <v>1741.23</v>
      </c>
      <c r="AC35">
        <v>685.71</v>
      </c>
      <c r="AD35">
        <v>0</v>
      </c>
      <c r="AE35">
        <v>0</v>
      </c>
      <c r="AF35">
        <v>1741.23</v>
      </c>
      <c r="AG35">
        <v>685.71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18.25</v>
      </c>
      <c r="AU35" t="s">
        <v>3</v>
      </c>
      <c r="AV35">
        <v>0</v>
      </c>
      <c r="AW35">
        <v>2</v>
      </c>
      <c r="AX35">
        <v>37921509</v>
      </c>
      <c r="AY35">
        <v>1</v>
      </c>
      <c r="AZ35">
        <v>0</v>
      </c>
      <c r="BA35">
        <v>35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Y35*Source!I46</f>
        <v>3.8325</v>
      </c>
      <c r="CY35">
        <f t="shared" si="4"/>
        <v>1741.23</v>
      </c>
      <c r="CZ35">
        <f t="shared" si="5"/>
        <v>1741.23</v>
      </c>
      <c r="DA35">
        <f t="shared" si="6"/>
        <v>1</v>
      </c>
      <c r="DB35">
        <f t="shared" si="2"/>
        <v>31777.45</v>
      </c>
      <c r="DC35">
        <f t="shared" si="3"/>
        <v>12514.21</v>
      </c>
    </row>
    <row r="36" spans="1:107" x14ac:dyDescent="0.2">
      <c r="A36">
        <f>ROW(Source!A46)</f>
        <v>46</v>
      </c>
      <c r="B36">
        <v>37920512</v>
      </c>
      <c r="C36">
        <v>37921477</v>
      </c>
      <c r="D36">
        <v>36614807</v>
      </c>
      <c r="E36">
        <v>1</v>
      </c>
      <c r="F36">
        <v>1</v>
      </c>
      <c r="G36">
        <v>25</v>
      </c>
      <c r="H36">
        <v>2</v>
      </c>
      <c r="I36" t="s">
        <v>246</v>
      </c>
      <c r="J36" t="s">
        <v>247</v>
      </c>
      <c r="K36" t="s">
        <v>248</v>
      </c>
      <c r="L36">
        <v>1368</v>
      </c>
      <c r="N36">
        <v>1011</v>
      </c>
      <c r="O36" t="s">
        <v>230</v>
      </c>
      <c r="P36" t="s">
        <v>230</v>
      </c>
      <c r="Q36">
        <v>1</v>
      </c>
      <c r="W36">
        <v>0</v>
      </c>
      <c r="X36">
        <v>-282859921</v>
      </c>
      <c r="Y36">
        <v>2.2400000000000002</v>
      </c>
      <c r="AA36">
        <v>0</v>
      </c>
      <c r="AB36">
        <v>1364.77</v>
      </c>
      <c r="AC36">
        <v>610.30999999999995</v>
      </c>
      <c r="AD36">
        <v>0</v>
      </c>
      <c r="AE36">
        <v>0</v>
      </c>
      <c r="AF36">
        <v>1364.77</v>
      </c>
      <c r="AG36">
        <v>610.30999999999995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2.2400000000000002</v>
      </c>
      <c r="AU36" t="s">
        <v>3</v>
      </c>
      <c r="AV36">
        <v>0</v>
      </c>
      <c r="AW36">
        <v>2</v>
      </c>
      <c r="AX36">
        <v>37921510</v>
      </c>
      <c r="AY36">
        <v>1</v>
      </c>
      <c r="AZ36">
        <v>0</v>
      </c>
      <c r="BA36">
        <v>36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Y36*Source!I46</f>
        <v>0.47040000000000004</v>
      </c>
      <c r="CY36">
        <f t="shared" si="4"/>
        <v>1364.77</v>
      </c>
      <c r="CZ36">
        <f t="shared" si="5"/>
        <v>1364.77</v>
      </c>
      <c r="DA36">
        <f t="shared" si="6"/>
        <v>1</v>
      </c>
      <c r="DB36">
        <f t="shared" si="2"/>
        <v>3057.08</v>
      </c>
      <c r="DC36">
        <f t="shared" si="3"/>
        <v>1367.09</v>
      </c>
    </row>
    <row r="37" spans="1:107" x14ac:dyDescent="0.2">
      <c r="A37">
        <f>ROW(Source!A46)</f>
        <v>46</v>
      </c>
      <c r="B37">
        <v>37920512</v>
      </c>
      <c r="C37">
        <v>37921477</v>
      </c>
      <c r="D37">
        <v>36614773</v>
      </c>
      <c r="E37">
        <v>1</v>
      </c>
      <c r="F37">
        <v>1</v>
      </c>
      <c r="G37">
        <v>25</v>
      </c>
      <c r="H37">
        <v>2</v>
      </c>
      <c r="I37" t="s">
        <v>249</v>
      </c>
      <c r="J37" t="s">
        <v>250</v>
      </c>
      <c r="K37" t="s">
        <v>251</v>
      </c>
      <c r="L37">
        <v>1368</v>
      </c>
      <c r="N37">
        <v>1011</v>
      </c>
      <c r="O37" t="s">
        <v>230</v>
      </c>
      <c r="P37" t="s">
        <v>230</v>
      </c>
      <c r="Q37">
        <v>1</v>
      </c>
      <c r="W37">
        <v>0</v>
      </c>
      <c r="X37">
        <v>-1880632103</v>
      </c>
      <c r="Y37">
        <v>0.65</v>
      </c>
      <c r="AA37">
        <v>0</v>
      </c>
      <c r="AB37">
        <v>1179.56</v>
      </c>
      <c r="AC37">
        <v>439.28</v>
      </c>
      <c r="AD37">
        <v>0</v>
      </c>
      <c r="AE37">
        <v>0</v>
      </c>
      <c r="AF37">
        <v>1179.56</v>
      </c>
      <c r="AG37">
        <v>439.28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0.65</v>
      </c>
      <c r="AU37" t="s">
        <v>3</v>
      </c>
      <c r="AV37">
        <v>0</v>
      </c>
      <c r="AW37">
        <v>2</v>
      </c>
      <c r="AX37">
        <v>37921511</v>
      </c>
      <c r="AY37">
        <v>1</v>
      </c>
      <c r="AZ37">
        <v>0</v>
      </c>
      <c r="BA37">
        <v>37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Y37*Source!I46</f>
        <v>0.13650000000000001</v>
      </c>
      <c r="CY37">
        <f t="shared" si="4"/>
        <v>1179.56</v>
      </c>
      <c r="CZ37">
        <f t="shared" si="5"/>
        <v>1179.56</v>
      </c>
      <c r="DA37">
        <f t="shared" si="6"/>
        <v>1</v>
      </c>
      <c r="DB37">
        <f t="shared" si="2"/>
        <v>766.71</v>
      </c>
      <c r="DC37">
        <f t="shared" si="3"/>
        <v>285.52999999999997</v>
      </c>
    </row>
    <row r="38" spans="1:107" x14ac:dyDescent="0.2">
      <c r="A38">
        <f>ROW(Source!A46)</f>
        <v>46</v>
      </c>
      <c r="B38">
        <v>37920512</v>
      </c>
      <c r="C38">
        <v>37921477</v>
      </c>
      <c r="D38">
        <v>36616742</v>
      </c>
      <c r="E38">
        <v>1</v>
      </c>
      <c r="F38">
        <v>1</v>
      </c>
      <c r="G38">
        <v>25</v>
      </c>
      <c r="H38">
        <v>3</v>
      </c>
      <c r="I38" t="s">
        <v>267</v>
      </c>
      <c r="J38" t="s">
        <v>268</v>
      </c>
      <c r="K38" t="s">
        <v>269</v>
      </c>
      <c r="L38">
        <v>1339</v>
      </c>
      <c r="N38">
        <v>1007</v>
      </c>
      <c r="O38" t="s">
        <v>36</v>
      </c>
      <c r="P38" t="s">
        <v>36</v>
      </c>
      <c r="Q38">
        <v>1</v>
      </c>
      <c r="W38">
        <v>0</v>
      </c>
      <c r="X38">
        <v>-832921520</v>
      </c>
      <c r="Y38">
        <v>126</v>
      </c>
      <c r="AA38">
        <v>1806.27</v>
      </c>
      <c r="AB38">
        <v>0</v>
      </c>
      <c r="AC38">
        <v>0</v>
      </c>
      <c r="AD38">
        <v>0</v>
      </c>
      <c r="AE38">
        <v>1806.27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126</v>
      </c>
      <c r="AU38" t="s">
        <v>3</v>
      </c>
      <c r="AV38">
        <v>0</v>
      </c>
      <c r="AW38">
        <v>2</v>
      </c>
      <c r="AX38">
        <v>37921512</v>
      </c>
      <c r="AY38">
        <v>1</v>
      </c>
      <c r="AZ38">
        <v>0</v>
      </c>
      <c r="BA38">
        <v>38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Y38*Source!I46</f>
        <v>26.459999999999997</v>
      </c>
      <c r="CY38">
        <f>AA38</f>
        <v>1806.27</v>
      </c>
      <c r="CZ38">
        <f>AE38</f>
        <v>1806.27</v>
      </c>
      <c r="DA38">
        <f>AI38</f>
        <v>1</v>
      </c>
      <c r="DB38">
        <f t="shared" si="2"/>
        <v>227590.02</v>
      </c>
      <c r="DC38">
        <f t="shared" si="3"/>
        <v>0</v>
      </c>
    </row>
    <row r="39" spans="1:107" x14ac:dyDescent="0.2">
      <c r="A39">
        <f>ROW(Source!A46)</f>
        <v>46</v>
      </c>
      <c r="B39">
        <v>37920512</v>
      </c>
      <c r="C39">
        <v>37921477</v>
      </c>
      <c r="D39">
        <v>36617459</v>
      </c>
      <c r="E39">
        <v>1</v>
      </c>
      <c r="F39">
        <v>1</v>
      </c>
      <c r="G39">
        <v>25</v>
      </c>
      <c r="H39">
        <v>3</v>
      </c>
      <c r="I39" t="s">
        <v>255</v>
      </c>
      <c r="J39" t="s">
        <v>256</v>
      </c>
      <c r="K39" t="s">
        <v>257</v>
      </c>
      <c r="L39">
        <v>1339</v>
      </c>
      <c r="N39">
        <v>1007</v>
      </c>
      <c r="O39" t="s">
        <v>36</v>
      </c>
      <c r="P39" t="s">
        <v>36</v>
      </c>
      <c r="Q39">
        <v>1</v>
      </c>
      <c r="W39">
        <v>0</v>
      </c>
      <c r="X39">
        <v>924487879</v>
      </c>
      <c r="Y39">
        <v>7</v>
      </c>
      <c r="AA39">
        <v>33.729999999999997</v>
      </c>
      <c r="AB39">
        <v>0</v>
      </c>
      <c r="AC39">
        <v>0</v>
      </c>
      <c r="AD39">
        <v>0</v>
      </c>
      <c r="AE39">
        <v>33.729999999999997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7</v>
      </c>
      <c r="AU39" t="s">
        <v>3</v>
      </c>
      <c r="AV39">
        <v>0</v>
      </c>
      <c r="AW39">
        <v>2</v>
      </c>
      <c r="AX39">
        <v>37921513</v>
      </c>
      <c r="AY39">
        <v>1</v>
      </c>
      <c r="AZ39">
        <v>0</v>
      </c>
      <c r="BA39">
        <v>39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Y39*Source!I46</f>
        <v>1.47</v>
      </c>
      <c r="CY39">
        <f>AA39</f>
        <v>33.729999999999997</v>
      </c>
      <c r="CZ39">
        <f>AE39</f>
        <v>33.729999999999997</v>
      </c>
      <c r="DA39">
        <f>AI39</f>
        <v>1</v>
      </c>
      <c r="DB39">
        <f t="shared" si="2"/>
        <v>236.11</v>
      </c>
      <c r="DC39">
        <f t="shared" si="3"/>
        <v>0</v>
      </c>
    </row>
    <row r="40" spans="1:107" x14ac:dyDescent="0.2">
      <c r="A40">
        <f>ROW(Source!A47)</f>
        <v>47</v>
      </c>
      <c r="B40">
        <v>37920513</v>
      </c>
      <c r="C40">
        <v>37921477</v>
      </c>
      <c r="D40">
        <v>36602148</v>
      </c>
      <c r="E40">
        <v>25</v>
      </c>
      <c r="F40">
        <v>1</v>
      </c>
      <c r="G40">
        <v>25</v>
      </c>
      <c r="H40">
        <v>1</v>
      </c>
      <c r="I40" t="s">
        <v>224</v>
      </c>
      <c r="J40" t="s">
        <v>3</v>
      </c>
      <c r="K40" t="s">
        <v>225</v>
      </c>
      <c r="L40">
        <v>1191</v>
      </c>
      <c r="N40">
        <v>1013</v>
      </c>
      <c r="O40" t="s">
        <v>226</v>
      </c>
      <c r="P40" t="s">
        <v>226</v>
      </c>
      <c r="Q40">
        <v>1</v>
      </c>
      <c r="W40">
        <v>0</v>
      </c>
      <c r="X40">
        <v>476480486</v>
      </c>
      <c r="Y40">
        <v>24.84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24.84</v>
      </c>
      <c r="AU40" t="s">
        <v>3</v>
      </c>
      <c r="AV40">
        <v>1</v>
      </c>
      <c r="AW40">
        <v>2</v>
      </c>
      <c r="AX40">
        <v>37921505</v>
      </c>
      <c r="AY40">
        <v>1</v>
      </c>
      <c r="AZ40">
        <v>0</v>
      </c>
      <c r="BA40">
        <v>40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Y40*Source!I47</f>
        <v>5.2164000000000001</v>
      </c>
      <c r="CY40">
        <f>AD40</f>
        <v>0</v>
      </c>
      <c r="CZ40">
        <f>AH40</f>
        <v>0</v>
      </c>
      <c r="DA40">
        <f>AL40</f>
        <v>1</v>
      </c>
      <c r="DB40">
        <f t="shared" si="2"/>
        <v>0</v>
      </c>
      <c r="DC40">
        <f t="shared" si="3"/>
        <v>0</v>
      </c>
    </row>
    <row r="41" spans="1:107" x14ac:dyDescent="0.2">
      <c r="A41">
        <f>ROW(Source!A47)</f>
        <v>47</v>
      </c>
      <c r="B41">
        <v>37920513</v>
      </c>
      <c r="C41">
        <v>37921477</v>
      </c>
      <c r="D41">
        <v>36614602</v>
      </c>
      <c r="E41">
        <v>1</v>
      </c>
      <c r="F41">
        <v>1</v>
      </c>
      <c r="G41">
        <v>25</v>
      </c>
      <c r="H41">
        <v>2</v>
      </c>
      <c r="I41" t="s">
        <v>258</v>
      </c>
      <c r="J41" t="s">
        <v>259</v>
      </c>
      <c r="K41" t="s">
        <v>260</v>
      </c>
      <c r="L41">
        <v>1368</v>
      </c>
      <c r="N41">
        <v>1011</v>
      </c>
      <c r="O41" t="s">
        <v>230</v>
      </c>
      <c r="P41" t="s">
        <v>230</v>
      </c>
      <c r="Q41">
        <v>1</v>
      </c>
      <c r="W41">
        <v>0</v>
      </c>
      <c r="X41">
        <v>-727636115</v>
      </c>
      <c r="Y41">
        <v>2.94</v>
      </c>
      <c r="AA41">
        <v>0</v>
      </c>
      <c r="AB41">
        <v>923.83</v>
      </c>
      <c r="AC41">
        <v>342.06</v>
      </c>
      <c r="AD41">
        <v>0</v>
      </c>
      <c r="AE41">
        <v>0</v>
      </c>
      <c r="AF41">
        <v>923.83</v>
      </c>
      <c r="AG41">
        <v>342.06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2.94</v>
      </c>
      <c r="AU41" t="s">
        <v>3</v>
      </c>
      <c r="AV41">
        <v>0</v>
      </c>
      <c r="AW41">
        <v>2</v>
      </c>
      <c r="AX41">
        <v>37921506</v>
      </c>
      <c r="AY41">
        <v>1</v>
      </c>
      <c r="AZ41">
        <v>0</v>
      </c>
      <c r="BA41">
        <v>41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Y41*Source!I47</f>
        <v>0.61739999999999995</v>
      </c>
      <c r="CY41">
        <f t="shared" ref="CY41:CY46" si="7">AB41</f>
        <v>923.83</v>
      </c>
      <c r="CZ41">
        <f t="shared" ref="CZ41:CZ46" si="8">AF41</f>
        <v>923.83</v>
      </c>
      <c r="DA41">
        <f t="shared" ref="DA41:DA46" si="9">AJ41</f>
        <v>1</v>
      </c>
      <c r="DB41">
        <f t="shared" si="2"/>
        <v>2716.06</v>
      </c>
      <c r="DC41">
        <f t="shared" si="3"/>
        <v>1005.66</v>
      </c>
    </row>
    <row r="42" spans="1:107" x14ac:dyDescent="0.2">
      <c r="A42">
        <f>ROW(Source!A47)</f>
        <v>47</v>
      </c>
      <c r="B42">
        <v>37920513</v>
      </c>
      <c r="C42">
        <v>37921477</v>
      </c>
      <c r="D42">
        <v>36614783</v>
      </c>
      <c r="E42">
        <v>1</v>
      </c>
      <c r="F42">
        <v>1</v>
      </c>
      <c r="G42">
        <v>25</v>
      </c>
      <c r="H42">
        <v>2</v>
      </c>
      <c r="I42" t="s">
        <v>243</v>
      </c>
      <c r="J42" t="s">
        <v>244</v>
      </c>
      <c r="K42" t="s">
        <v>245</v>
      </c>
      <c r="L42">
        <v>1368</v>
      </c>
      <c r="N42">
        <v>1011</v>
      </c>
      <c r="O42" t="s">
        <v>230</v>
      </c>
      <c r="P42" t="s">
        <v>230</v>
      </c>
      <c r="Q42">
        <v>1</v>
      </c>
      <c r="W42">
        <v>0</v>
      </c>
      <c r="X42">
        <v>-95869070</v>
      </c>
      <c r="Y42">
        <v>1.1399999999999999</v>
      </c>
      <c r="AA42">
        <v>0</v>
      </c>
      <c r="AB42">
        <v>1942.21</v>
      </c>
      <c r="AC42">
        <v>436.39</v>
      </c>
      <c r="AD42">
        <v>0</v>
      </c>
      <c r="AE42">
        <v>0</v>
      </c>
      <c r="AF42">
        <v>1942.21</v>
      </c>
      <c r="AG42">
        <v>436.39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1.1399999999999999</v>
      </c>
      <c r="AU42" t="s">
        <v>3</v>
      </c>
      <c r="AV42">
        <v>0</v>
      </c>
      <c r="AW42">
        <v>2</v>
      </c>
      <c r="AX42">
        <v>37921507</v>
      </c>
      <c r="AY42">
        <v>1</v>
      </c>
      <c r="AZ42">
        <v>0</v>
      </c>
      <c r="BA42">
        <v>42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Y42*Source!I47</f>
        <v>0.23939999999999997</v>
      </c>
      <c r="CY42">
        <f t="shared" si="7"/>
        <v>1942.21</v>
      </c>
      <c r="CZ42">
        <f t="shared" si="8"/>
        <v>1942.21</v>
      </c>
      <c r="DA42">
        <f t="shared" si="9"/>
        <v>1</v>
      </c>
      <c r="DB42">
        <f t="shared" si="2"/>
        <v>2214.12</v>
      </c>
      <c r="DC42">
        <f t="shared" si="3"/>
        <v>497.48</v>
      </c>
    </row>
    <row r="43" spans="1:107" x14ac:dyDescent="0.2">
      <c r="A43">
        <f>ROW(Source!A47)</f>
        <v>47</v>
      </c>
      <c r="B43">
        <v>37920513</v>
      </c>
      <c r="C43">
        <v>37921477</v>
      </c>
      <c r="D43">
        <v>36614768</v>
      </c>
      <c r="E43">
        <v>1</v>
      </c>
      <c r="F43">
        <v>1</v>
      </c>
      <c r="G43">
        <v>25</v>
      </c>
      <c r="H43">
        <v>2</v>
      </c>
      <c r="I43" t="s">
        <v>261</v>
      </c>
      <c r="J43" t="s">
        <v>262</v>
      </c>
      <c r="K43" t="s">
        <v>263</v>
      </c>
      <c r="L43">
        <v>1368</v>
      </c>
      <c r="N43">
        <v>1011</v>
      </c>
      <c r="O43" t="s">
        <v>230</v>
      </c>
      <c r="P43" t="s">
        <v>230</v>
      </c>
      <c r="Q43">
        <v>1</v>
      </c>
      <c r="W43">
        <v>0</v>
      </c>
      <c r="X43">
        <v>-1771798638</v>
      </c>
      <c r="Y43">
        <v>8.9600000000000009</v>
      </c>
      <c r="AA43">
        <v>0</v>
      </c>
      <c r="AB43">
        <v>1207.81</v>
      </c>
      <c r="AC43">
        <v>504.4</v>
      </c>
      <c r="AD43">
        <v>0</v>
      </c>
      <c r="AE43">
        <v>0</v>
      </c>
      <c r="AF43">
        <v>1207.81</v>
      </c>
      <c r="AG43">
        <v>504.4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8.9600000000000009</v>
      </c>
      <c r="AU43" t="s">
        <v>3</v>
      </c>
      <c r="AV43">
        <v>0</v>
      </c>
      <c r="AW43">
        <v>2</v>
      </c>
      <c r="AX43">
        <v>37921508</v>
      </c>
      <c r="AY43">
        <v>1</v>
      </c>
      <c r="AZ43">
        <v>0</v>
      </c>
      <c r="BA43">
        <v>43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Y43*Source!I47</f>
        <v>1.8816000000000002</v>
      </c>
      <c r="CY43">
        <f t="shared" si="7"/>
        <v>1207.81</v>
      </c>
      <c r="CZ43">
        <f t="shared" si="8"/>
        <v>1207.81</v>
      </c>
      <c r="DA43">
        <f t="shared" si="9"/>
        <v>1</v>
      </c>
      <c r="DB43">
        <f t="shared" si="2"/>
        <v>10821.98</v>
      </c>
      <c r="DC43">
        <f t="shared" si="3"/>
        <v>4519.42</v>
      </c>
    </row>
    <row r="44" spans="1:107" x14ac:dyDescent="0.2">
      <c r="A44">
        <f>ROW(Source!A47)</f>
        <v>47</v>
      </c>
      <c r="B44">
        <v>37920513</v>
      </c>
      <c r="C44">
        <v>37921477</v>
      </c>
      <c r="D44">
        <v>36614769</v>
      </c>
      <c r="E44">
        <v>1</v>
      </c>
      <c r="F44">
        <v>1</v>
      </c>
      <c r="G44">
        <v>25</v>
      </c>
      <c r="H44">
        <v>2</v>
      </c>
      <c r="I44" t="s">
        <v>264</v>
      </c>
      <c r="J44" t="s">
        <v>265</v>
      </c>
      <c r="K44" t="s">
        <v>266</v>
      </c>
      <c r="L44">
        <v>1368</v>
      </c>
      <c r="N44">
        <v>1011</v>
      </c>
      <c r="O44" t="s">
        <v>230</v>
      </c>
      <c r="P44" t="s">
        <v>230</v>
      </c>
      <c r="Q44">
        <v>1</v>
      </c>
      <c r="W44">
        <v>0</v>
      </c>
      <c r="X44">
        <v>1774579904</v>
      </c>
      <c r="Y44">
        <v>18.25</v>
      </c>
      <c r="AA44">
        <v>0</v>
      </c>
      <c r="AB44">
        <v>1741.23</v>
      </c>
      <c r="AC44">
        <v>685.71</v>
      </c>
      <c r="AD44">
        <v>0</v>
      </c>
      <c r="AE44">
        <v>0</v>
      </c>
      <c r="AF44">
        <v>1741.23</v>
      </c>
      <c r="AG44">
        <v>685.71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18.25</v>
      </c>
      <c r="AU44" t="s">
        <v>3</v>
      </c>
      <c r="AV44">
        <v>0</v>
      </c>
      <c r="AW44">
        <v>2</v>
      </c>
      <c r="AX44">
        <v>37921509</v>
      </c>
      <c r="AY44">
        <v>1</v>
      </c>
      <c r="AZ44">
        <v>0</v>
      </c>
      <c r="BA44">
        <v>44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Y44*Source!I47</f>
        <v>3.8325</v>
      </c>
      <c r="CY44">
        <f t="shared" si="7"/>
        <v>1741.23</v>
      </c>
      <c r="CZ44">
        <f t="shared" si="8"/>
        <v>1741.23</v>
      </c>
      <c r="DA44">
        <f t="shared" si="9"/>
        <v>1</v>
      </c>
      <c r="DB44">
        <f t="shared" si="2"/>
        <v>31777.45</v>
      </c>
      <c r="DC44">
        <f t="shared" si="3"/>
        <v>12514.21</v>
      </c>
    </row>
    <row r="45" spans="1:107" x14ac:dyDescent="0.2">
      <c r="A45">
        <f>ROW(Source!A47)</f>
        <v>47</v>
      </c>
      <c r="B45">
        <v>37920513</v>
      </c>
      <c r="C45">
        <v>37921477</v>
      </c>
      <c r="D45">
        <v>36614807</v>
      </c>
      <c r="E45">
        <v>1</v>
      </c>
      <c r="F45">
        <v>1</v>
      </c>
      <c r="G45">
        <v>25</v>
      </c>
      <c r="H45">
        <v>2</v>
      </c>
      <c r="I45" t="s">
        <v>246</v>
      </c>
      <c r="J45" t="s">
        <v>247</v>
      </c>
      <c r="K45" t="s">
        <v>248</v>
      </c>
      <c r="L45">
        <v>1368</v>
      </c>
      <c r="N45">
        <v>1011</v>
      </c>
      <c r="O45" t="s">
        <v>230</v>
      </c>
      <c r="P45" t="s">
        <v>230</v>
      </c>
      <c r="Q45">
        <v>1</v>
      </c>
      <c r="W45">
        <v>0</v>
      </c>
      <c r="X45">
        <v>-282859921</v>
      </c>
      <c r="Y45">
        <v>2.2400000000000002</v>
      </c>
      <c r="AA45">
        <v>0</v>
      </c>
      <c r="AB45">
        <v>1364.77</v>
      </c>
      <c r="AC45">
        <v>610.30999999999995</v>
      </c>
      <c r="AD45">
        <v>0</v>
      </c>
      <c r="AE45">
        <v>0</v>
      </c>
      <c r="AF45">
        <v>1364.77</v>
      </c>
      <c r="AG45">
        <v>610.30999999999995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2.2400000000000002</v>
      </c>
      <c r="AU45" t="s">
        <v>3</v>
      </c>
      <c r="AV45">
        <v>0</v>
      </c>
      <c r="AW45">
        <v>2</v>
      </c>
      <c r="AX45">
        <v>37921510</v>
      </c>
      <c r="AY45">
        <v>1</v>
      </c>
      <c r="AZ45">
        <v>0</v>
      </c>
      <c r="BA45">
        <v>45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Y45*Source!I47</f>
        <v>0.47040000000000004</v>
      </c>
      <c r="CY45">
        <f t="shared" si="7"/>
        <v>1364.77</v>
      </c>
      <c r="CZ45">
        <f t="shared" si="8"/>
        <v>1364.77</v>
      </c>
      <c r="DA45">
        <f t="shared" si="9"/>
        <v>1</v>
      </c>
      <c r="DB45">
        <f t="shared" si="2"/>
        <v>3057.08</v>
      </c>
      <c r="DC45">
        <f t="shared" si="3"/>
        <v>1367.09</v>
      </c>
    </row>
    <row r="46" spans="1:107" x14ac:dyDescent="0.2">
      <c r="A46">
        <f>ROW(Source!A47)</f>
        <v>47</v>
      </c>
      <c r="B46">
        <v>37920513</v>
      </c>
      <c r="C46">
        <v>37921477</v>
      </c>
      <c r="D46">
        <v>36614773</v>
      </c>
      <c r="E46">
        <v>1</v>
      </c>
      <c r="F46">
        <v>1</v>
      </c>
      <c r="G46">
        <v>25</v>
      </c>
      <c r="H46">
        <v>2</v>
      </c>
      <c r="I46" t="s">
        <v>249</v>
      </c>
      <c r="J46" t="s">
        <v>250</v>
      </c>
      <c r="K46" t="s">
        <v>251</v>
      </c>
      <c r="L46">
        <v>1368</v>
      </c>
      <c r="N46">
        <v>1011</v>
      </c>
      <c r="O46" t="s">
        <v>230</v>
      </c>
      <c r="P46" t="s">
        <v>230</v>
      </c>
      <c r="Q46">
        <v>1</v>
      </c>
      <c r="W46">
        <v>0</v>
      </c>
      <c r="X46">
        <v>-1880632103</v>
      </c>
      <c r="Y46">
        <v>0.65</v>
      </c>
      <c r="AA46">
        <v>0</v>
      </c>
      <c r="AB46">
        <v>1179.56</v>
      </c>
      <c r="AC46">
        <v>439.28</v>
      </c>
      <c r="AD46">
        <v>0</v>
      </c>
      <c r="AE46">
        <v>0</v>
      </c>
      <c r="AF46">
        <v>1179.56</v>
      </c>
      <c r="AG46">
        <v>439.28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0.65</v>
      </c>
      <c r="AU46" t="s">
        <v>3</v>
      </c>
      <c r="AV46">
        <v>0</v>
      </c>
      <c r="AW46">
        <v>2</v>
      </c>
      <c r="AX46">
        <v>37921511</v>
      </c>
      <c r="AY46">
        <v>1</v>
      </c>
      <c r="AZ46">
        <v>0</v>
      </c>
      <c r="BA46">
        <v>46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Y46*Source!I47</f>
        <v>0.13650000000000001</v>
      </c>
      <c r="CY46">
        <f t="shared" si="7"/>
        <v>1179.56</v>
      </c>
      <c r="CZ46">
        <f t="shared" si="8"/>
        <v>1179.56</v>
      </c>
      <c r="DA46">
        <f t="shared" si="9"/>
        <v>1</v>
      </c>
      <c r="DB46">
        <f t="shared" si="2"/>
        <v>766.71</v>
      </c>
      <c r="DC46">
        <f t="shared" si="3"/>
        <v>285.52999999999997</v>
      </c>
    </row>
    <row r="47" spans="1:107" x14ac:dyDescent="0.2">
      <c r="A47">
        <f>ROW(Source!A47)</f>
        <v>47</v>
      </c>
      <c r="B47">
        <v>37920513</v>
      </c>
      <c r="C47">
        <v>37921477</v>
      </c>
      <c r="D47">
        <v>36616742</v>
      </c>
      <c r="E47">
        <v>1</v>
      </c>
      <c r="F47">
        <v>1</v>
      </c>
      <c r="G47">
        <v>25</v>
      </c>
      <c r="H47">
        <v>3</v>
      </c>
      <c r="I47" t="s">
        <v>267</v>
      </c>
      <c r="J47" t="s">
        <v>268</v>
      </c>
      <c r="K47" t="s">
        <v>269</v>
      </c>
      <c r="L47">
        <v>1339</v>
      </c>
      <c r="N47">
        <v>1007</v>
      </c>
      <c r="O47" t="s">
        <v>36</v>
      </c>
      <c r="P47" t="s">
        <v>36</v>
      </c>
      <c r="Q47">
        <v>1</v>
      </c>
      <c r="W47">
        <v>0</v>
      </c>
      <c r="X47">
        <v>-832921520</v>
      </c>
      <c r="Y47">
        <v>126</v>
      </c>
      <c r="AA47">
        <v>1806.27</v>
      </c>
      <c r="AB47">
        <v>0</v>
      </c>
      <c r="AC47">
        <v>0</v>
      </c>
      <c r="AD47">
        <v>0</v>
      </c>
      <c r="AE47">
        <v>1806.27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126</v>
      </c>
      <c r="AU47" t="s">
        <v>3</v>
      </c>
      <c r="AV47">
        <v>0</v>
      </c>
      <c r="AW47">
        <v>2</v>
      </c>
      <c r="AX47">
        <v>37921512</v>
      </c>
      <c r="AY47">
        <v>1</v>
      </c>
      <c r="AZ47">
        <v>0</v>
      </c>
      <c r="BA47">
        <v>47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Y47*Source!I47</f>
        <v>26.459999999999997</v>
      </c>
      <c r="CY47">
        <f>AA47</f>
        <v>1806.27</v>
      </c>
      <c r="CZ47">
        <f>AE47</f>
        <v>1806.27</v>
      </c>
      <c r="DA47">
        <f>AI47</f>
        <v>1</v>
      </c>
      <c r="DB47">
        <f t="shared" ref="DB47:DB78" si="10">ROUND(ROUND(AT47*CZ47,2),6)</f>
        <v>227590.02</v>
      </c>
      <c r="DC47">
        <f t="shared" ref="DC47:DC78" si="11">ROUND(ROUND(AT47*AG47,2),6)</f>
        <v>0</v>
      </c>
    </row>
    <row r="48" spans="1:107" x14ac:dyDescent="0.2">
      <c r="A48">
        <f>ROW(Source!A47)</f>
        <v>47</v>
      </c>
      <c r="B48">
        <v>37920513</v>
      </c>
      <c r="C48">
        <v>37921477</v>
      </c>
      <c r="D48">
        <v>36617459</v>
      </c>
      <c r="E48">
        <v>1</v>
      </c>
      <c r="F48">
        <v>1</v>
      </c>
      <c r="G48">
        <v>25</v>
      </c>
      <c r="H48">
        <v>3</v>
      </c>
      <c r="I48" t="s">
        <v>255</v>
      </c>
      <c r="J48" t="s">
        <v>256</v>
      </c>
      <c r="K48" t="s">
        <v>257</v>
      </c>
      <c r="L48">
        <v>1339</v>
      </c>
      <c r="N48">
        <v>1007</v>
      </c>
      <c r="O48" t="s">
        <v>36</v>
      </c>
      <c r="P48" t="s">
        <v>36</v>
      </c>
      <c r="Q48">
        <v>1</v>
      </c>
      <c r="W48">
        <v>0</v>
      </c>
      <c r="X48">
        <v>924487879</v>
      </c>
      <c r="Y48">
        <v>7</v>
      </c>
      <c r="AA48">
        <v>33.729999999999997</v>
      </c>
      <c r="AB48">
        <v>0</v>
      </c>
      <c r="AC48">
        <v>0</v>
      </c>
      <c r="AD48">
        <v>0</v>
      </c>
      <c r="AE48">
        <v>33.729999999999997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7</v>
      </c>
      <c r="AU48" t="s">
        <v>3</v>
      </c>
      <c r="AV48">
        <v>0</v>
      </c>
      <c r="AW48">
        <v>2</v>
      </c>
      <c r="AX48">
        <v>37921513</v>
      </c>
      <c r="AY48">
        <v>1</v>
      </c>
      <c r="AZ48">
        <v>0</v>
      </c>
      <c r="BA48">
        <v>48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Y48*Source!I47</f>
        <v>1.47</v>
      </c>
      <c r="CY48">
        <f>AA48</f>
        <v>33.729999999999997</v>
      </c>
      <c r="CZ48">
        <f>AE48</f>
        <v>33.729999999999997</v>
      </c>
      <c r="DA48">
        <f>AI48</f>
        <v>1</v>
      </c>
      <c r="DB48">
        <f t="shared" si="10"/>
        <v>236.11</v>
      </c>
      <c r="DC48">
        <f t="shared" si="11"/>
        <v>0</v>
      </c>
    </row>
    <row r="49" spans="1:107" x14ac:dyDescent="0.2">
      <c r="A49">
        <f>ROW(Source!A48)</f>
        <v>48</v>
      </c>
      <c r="B49">
        <v>37920512</v>
      </c>
      <c r="C49">
        <v>37921514</v>
      </c>
      <c r="D49">
        <v>36602148</v>
      </c>
      <c r="E49">
        <v>25</v>
      </c>
      <c r="F49">
        <v>1</v>
      </c>
      <c r="G49">
        <v>25</v>
      </c>
      <c r="H49">
        <v>1</v>
      </c>
      <c r="I49" t="s">
        <v>224</v>
      </c>
      <c r="J49" t="s">
        <v>3</v>
      </c>
      <c r="K49" t="s">
        <v>225</v>
      </c>
      <c r="L49">
        <v>1191</v>
      </c>
      <c r="N49">
        <v>1013</v>
      </c>
      <c r="O49" t="s">
        <v>226</v>
      </c>
      <c r="P49" t="s">
        <v>226</v>
      </c>
      <c r="Q49">
        <v>1</v>
      </c>
      <c r="W49">
        <v>0</v>
      </c>
      <c r="X49">
        <v>476480486</v>
      </c>
      <c r="Y49">
        <v>13.57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13.57</v>
      </c>
      <c r="AU49" t="s">
        <v>3</v>
      </c>
      <c r="AV49">
        <v>1</v>
      </c>
      <c r="AW49">
        <v>2</v>
      </c>
      <c r="AX49">
        <v>37921527</v>
      </c>
      <c r="AY49">
        <v>1</v>
      </c>
      <c r="AZ49">
        <v>0</v>
      </c>
      <c r="BA49">
        <v>49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Y49*Source!I48</f>
        <v>28.497000000000003</v>
      </c>
      <c r="CY49">
        <f>AD49</f>
        <v>0</v>
      </c>
      <c r="CZ49">
        <f>AH49</f>
        <v>0</v>
      </c>
      <c r="DA49">
        <f>AL49</f>
        <v>1</v>
      </c>
      <c r="DB49">
        <f t="shared" si="10"/>
        <v>0</v>
      </c>
      <c r="DC49">
        <f t="shared" si="11"/>
        <v>0</v>
      </c>
    </row>
    <row r="50" spans="1:107" x14ac:dyDescent="0.2">
      <c r="A50">
        <f>ROW(Source!A48)</f>
        <v>48</v>
      </c>
      <c r="B50">
        <v>37920512</v>
      </c>
      <c r="C50">
        <v>37921514</v>
      </c>
      <c r="D50">
        <v>36614770</v>
      </c>
      <c r="E50">
        <v>1</v>
      </c>
      <c r="F50">
        <v>1</v>
      </c>
      <c r="G50">
        <v>25</v>
      </c>
      <c r="H50">
        <v>2</v>
      </c>
      <c r="I50" t="s">
        <v>270</v>
      </c>
      <c r="J50" t="s">
        <v>271</v>
      </c>
      <c r="K50" t="s">
        <v>272</v>
      </c>
      <c r="L50">
        <v>1368</v>
      </c>
      <c r="N50">
        <v>1011</v>
      </c>
      <c r="O50" t="s">
        <v>230</v>
      </c>
      <c r="P50" t="s">
        <v>230</v>
      </c>
      <c r="Q50">
        <v>1</v>
      </c>
      <c r="W50">
        <v>0</v>
      </c>
      <c r="X50">
        <v>-179004561</v>
      </c>
      <c r="Y50">
        <v>0.46</v>
      </c>
      <c r="AA50">
        <v>0</v>
      </c>
      <c r="AB50">
        <v>790.63</v>
      </c>
      <c r="AC50">
        <v>491.94</v>
      </c>
      <c r="AD50">
        <v>0</v>
      </c>
      <c r="AE50">
        <v>0</v>
      </c>
      <c r="AF50">
        <v>790.63</v>
      </c>
      <c r="AG50">
        <v>491.94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0.46</v>
      </c>
      <c r="AU50" t="s">
        <v>3</v>
      </c>
      <c r="AV50">
        <v>0</v>
      </c>
      <c r="AW50">
        <v>2</v>
      </c>
      <c r="AX50">
        <v>37921528</v>
      </c>
      <c r="AY50">
        <v>1</v>
      </c>
      <c r="AZ50">
        <v>0</v>
      </c>
      <c r="BA50">
        <v>50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Y50*Source!I48</f>
        <v>0.96600000000000008</v>
      </c>
      <c r="CY50">
        <f>AB50</f>
        <v>790.63</v>
      </c>
      <c r="CZ50">
        <f>AF50</f>
        <v>790.63</v>
      </c>
      <c r="DA50">
        <f>AJ50</f>
        <v>1</v>
      </c>
      <c r="DB50">
        <f t="shared" si="10"/>
        <v>363.69</v>
      </c>
      <c r="DC50">
        <f t="shared" si="11"/>
        <v>226.29</v>
      </c>
    </row>
    <row r="51" spans="1:107" x14ac:dyDescent="0.2">
      <c r="A51">
        <f>ROW(Source!A48)</f>
        <v>48</v>
      </c>
      <c r="B51">
        <v>37920512</v>
      </c>
      <c r="C51">
        <v>37921514</v>
      </c>
      <c r="D51">
        <v>36614771</v>
      </c>
      <c r="E51">
        <v>1</v>
      </c>
      <c r="F51">
        <v>1</v>
      </c>
      <c r="G51">
        <v>25</v>
      </c>
      <c r="H51">
        <v>2</v>
      </c>
      <c r="I51" t="s">
        <v>273</v>
      </c>
      <c r="J51" t="s">
        <v>274</v>
      </c>
      <c r="K51" t="s">
        <v>275</v>
      </c>
      <c r="L51">
        <v>1368</v>
      </c>
      <c r="N51">
        <v>1011</v>
      </c>
      <c r="O51" t="s">
        <v>230</v>
      </c>
      <c r="P51" t="s">
        <v>230</v>
      </c>
      <c r="Q51">
        <v>1</v>
      </c>
      <c r="W51">
        <v>0</v>
      </c>
      <c r="X51">
        <v>-878247302</v>
      </c>
      <c r="Y51">
        <v>1.39</v>
      </c>
      <c r="AA51">
        <v>0</v>
      </c>
      <c r="AB51">
        <v>845.77</v>
      </c>
      <c r="AC51">
        <v>508.2</v>
      </c>
      <c r="AD51">
        <v>0</v>
      </c>
      <c r="AE51">
        <v>0</v>
      </c>
      <c r="AF51">
        <v>845.77</v>
      </c>
      <c r="AG51">
        <v>508.2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1.39</v>
      </c>
      <c r="AU51" t="s">
        <v>3</v>
      </c>
      <c r="AV51">
        <v>0</v>
      </c>
      <c r="AW51">
        <v>2</v>
      </c>
      <c r="AX51">
        <v>37921529</v>
      </c>
      <c r="AY51">
        <v>1</v>
      </c>
      <c r="AZ51">
        <v>0</v>
      </c>
      <c r="BA51">
        <v>51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Y51*Source!I48</f>
        <v>2.919</v>
      </c>
      <c r="CY51">
        <f>AB51</f>
        <v>845.77</v>
      </c>
      <c r="CZ51">
        <f>AF51</f>
        <v>845.77</v>
      </c>
      <c r="DA51">
        <f>AJ51</f>
        <v>1</v>
      </c>
      <c r="DB51">
        <f t="shared" si="10"/>
        <v>1175.6199999999999</v>
      </c>
      <c r="DC51">
        <f t="shared" si="11"/>
        <v>706.4</v>
      </c>
    </row>
    <row r="52" spans="1:107" x14ac:dyDescent="0.2">
      <c r="A52">
        <f>ROW(Source!A48)</f>
        <v>48</v>
      </c>
      <c r="B52">
        <v>37920512</v>
      </c>
      <c r="C52">
        <v>37921514</v>
      </c>
      <c r="D52">
        <v>36618611</v>
      </c>
      <c r="E52">
        <v>1</v>
      </c>
      <c r="F52">
        <v>1</v>
      </c>
      <c r="G52">
        <v>25</v>
      </c>
      <c r="H52">
        <v>3</v>
      </c>
      <c r="I52" t="s">
        <v>63</v>
      </c>
      <c r="J52" t="s">
        <v>65</v>
      </c>
      <c r="K52" t="s">
        <v>64</v>
      </c>
      <c r="L52">
        <v>1348</v>
      </c>
      <c r="N52">
        <v>1009</v>
      </c>
      <c r="O52" t="s">
        <v>47</v>
      </c>
      <c r="P52" t="s">
        <v>47</v>
      </c>
      <c r="Q52">
        <v>1000</v>
      </c>
      <c r="W52">
        <v>1</v>
      </c>
      <c r="X52">
        <v>1866054802</v>
      </c>
      <c r="Y52">
        <v>-9.58</v>
      </c>
      <c r="AA52">
        <v>2727.65</v>
      </c>
      <c r="AB52">
        <v>0</v>
      </c>
      <c r="AC52">
        <v>0</v>
      </c>
      <c r="AD52">
        <v>0</v>
      </c>
      <c r="AE52">
        <v>2727.65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-9.58</v>
      </c>
      <c r="AU52" t="s">
        <v>3</v>
      </c>
      <c r="AV52">
        <v>0</v>
      </c>
      <c r="AW52">
        <v>2</v>
      </c>
      <c r="AX52">
        <v>37921530</v>
      </c>
      <c r="AY52">
        <v>1</v>
      </c>
      <c r="AZ52">
        <v>6144</v>
      </c>
      <c r="BA52">
        <v>52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Y52*Source!I48</f>
        <v>-20.118000000000002</v>
      </c>
      <c r="CY52">
        <f>AA52</f>
        <v>2727.65</v>
      </c>
      <c r="CZ52">
        <f>AE52</f>
        <v>2727.65</v>
      </c>
      <c r="DA52">
        <f>AI52</f>
        <v>1</v>
      </c>
      <c r="DB52">
        <f t="shared" si="10"/>
        <v>-26130.89</v>
      </c>
      <c r="DC52">
        <f t="shared" si="11"/>
        <v>0</v>
      </c>
    </row>
    <row r="53" spans="1:107" x14ac:dyDescent="0.2">
      <c r="A53">
        <f>ROW(Source!A48)</f>
        <v>48</v>
      </c>
      <c r="B53">
        <v>37920512</v>
      </c>
      <c r="C53">
        <v>37921514</v>
      </c>
      <c r="D53">
        <v>36618627</v>
      </c>
      <c r="E53">
        <v>1</v>
      </c>
      <c r="F53">
        <v>1</v>
      </c>
      <c r="G53">
        <v>25</v>
      </c>
      <c r="H53">
        <v>3</v>
      </c>
      <c r="I53" t="s">
        <v>67</v>
      </c>
      <c r="J53" t="s">
        <v>69</v>
      </c>
      <c r="K53" t="s">
        <v>68</v>
      </c>
      <c r="L53">
        <v>1348</v>
      </c>
      <c r="N53">
        <v>1009</v>
      </c>
      <c r="O53" t="s">
        <v>47</v>
      </c>
      <c r="P53" t="s">
        <v>47</v>
      </c>
      <c r="Q53">
        <v>1000</v>
      </c>
      <c r="W53">
        <v>0</v>
      </c>
      <c r="X53">
        <v>1680765387</v>
      </c>
      <c r="Y53">
        <v>9.33</v>
      </c>
      <c r="AA53">
        <v>2628.2</v>
      </c>
      <c r="AB53">
        <v>0</v>
      </c>
      <c r="AC53">
        <v>0</v>
      </c>
      <c r="AD53">
        <v>0</v>
      </c>
      <c r="AE53">
        <v>2628.2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 t="s">
        <v>3</v>
      </c>
      <c r="AT53">
        <v>9.33</v>
      </c>
      <c r="AU53" t="s">
        <v>3</v>
      </c>
      <c r="AV53">
        <v>0</v>
      </c>
      <c r="AW53">
        <v>1</v>
      </c>
      <c r="AX53">
        <v>-1</v>
      </c>
      <c r="AY53">
        <v>0</v>
      </c>
      <c r="AZ53">
        <v>0</v>
      </c>
      <c r="BA53" t="s">
        <v>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Y53*Source!I48</f>
        <v>19.593</v>
      </c>
      <c r="CY53">
        <f>AA53</f>
        <v>2628.2</v>
      </c>
      <c r="CZ53">
        <f>AE53</f>
        <v>2628.2</v>
      </c>
      <c r="DA53">
        <f>AI53</f>
        <v>1</v>
      </c>
      <c r="DB53">
        <f t="shared" si="10"/>
        <v>24521.11</v>
      </c>
      <c r="DC53">
        <f t="shared" si="11"/>
        <v>0</v>
      </c>
    </row>
    <row r="54" spans="1:107" x14ac:dyDescent="0.2">
      <c r="A54">
        <f>ROW(Source!A49)</f>
        <v>49</v>
      </c>
      <c r="B54">
        <v>37920513</v>
      </c>
      <c r="C54">
        <v>37921514</v>
      </c>
      <c r="D54">
        <v>36602148</v>
      </c>
      <c r="E54">
        <v>25</v>
      </c>
      <c r="F54">
        <v>1</v>
      </c>
      <c r="G54">
        <v>25</v>
      </c>
      <c r="H54">
        <v>1</v>
      </c>
      <c r="I54" t="s">
        <v>224</v>
      </c>
      <c r="J54" t="s">
        <v>3</v>
      </c>
      <c r="K54" t="s">
        <v>225</v>
      </c>
      <c r="L54">
        <v>1191</v>
      </c>
      <c r="N54">
        <v>1013</v>
      </c>
      <c r="O54" t="s">
        <v>226</v>
      </c>
      <c r="P54" t="s">
        <v>226</v>
      </c>
      <c r="Q54">
        <v>1</v>
      </c>
      <c r="W54">
        <v>0</v>
      </c>
      <c r="X54">
        <v>476480486</v>
      </c>
      <c r="Y54">
        <v>13.57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13.57</v>
      </c>
      <c r="AU54" t="s">
        <v>3</v>
      </c>
      <c r="AV54">
        <v>1</v>
      </c>
      <c r="AW54">
        <v>2</v>
      </c>
      <c r="AX54">
        <v>37921527</v>
      </c>
      <c r="AY54">
        <v>1</v>
      </c>
      <c r="AZ54">
        <v>0</v>
      </c>
      <c r="BA54">
        <v>53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Y54*Source!I49</f>
        <v>28.497000000000003</v>
      </c>
      <c r="CY54">
        <f>AD54</f>
        <v>0</v>
      </c>
      <c r="CZ54">
        <f>AH54</f>
        <v>0</v>
      </c>
      <c r="DA54">
        <f>AL54</f>
        <v>1</v>
      </c>
      <c r="DB54">
        <f t="shared" si="10"/>
        <v>0</v>
      </c>
      <c r="DC54">
        <f t="shared" si="11"/>
        <v>0</v>
      </c>
    </row>
    <row r="55" spans="1:107" x14ac:dyDescent="0.2">
      <c r="A55">
        <f>ROW(Source!A49)</f>
        <v>49</v>
      </c>
      <c r="B55">
        <v>37920513</v>
      </c>
      <c r="C55">
        <v>37921514</v>
      </c>
      <c r="D55">
        <v>36614770</v>
      </c>
      <c r="E55">
        <v>1</v>
      </c>
      <c r="F55">
        <v>1</v>
      </c>
      <c r="G55">
        <v>25</v>
      </c>
      <c r="H55">
        <v>2</v>
      </c>
      <c r="I55" t="s">
        <v>270</v>
      </c>
      <c r="J55" t="s">
        <v>271</v>
      </c>
      <c r="K55" t="s">
        <v>272</v>
      </c>
      <c r="L55">
        <v>1368</v>
      </c>
      <c r="N55">
        <v>1011</v>
      </c>
      <c r="O55" t="s">
        <v>230</v>
      </c>
      <c r="P55" t="s">
        <v>230</v>
      </c>
      <c r="Q55">
        <v>1</v>
      </c>
      <c r="W55">
        <v>0</v>
      </c>
      <c r="X55">
        <v>-179004561</v>
      </c>
      <c r="Y55">
        <v>0.46</v>
      </c>
      <c r="AA55">
        <v>0</v>
      </c>
      <c r="AB55">
        <v>790.63</v>
      </c>
      <c r="AC55">
        <v>491.94</v>
      </c>
      <c r="AD55">
        <v>0</v>
      </c>
      <c r="AE55">
        <v>0</v>
      </c>
      <c r="AF55">
        <v>790.63</v>
      </c>
      <c r="AG55">
        <v>491.94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0.46</v>
      </c>
      <c r="AU55" t="s">
        <v>3</v>
      </c>
      <c r="AV55">
        <v>0</v>
      </c>
      <c r="AW55">
        <v>2</v>
      </c>
      <c r="AX55">
        <v>37921528</v>
      </c>
      <c r="AY55">
        <v>1</v>
      </c>
      <c r="AZ55">
        <v>0</v>
      </c>
      <c r="BA55">
        <v>54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Y55*Source!I49</f>
        <v>0.96600000000000008</v>
      </c>
      <c r="CY55">
        <f>AB55</f>
        <v>790.63</v>
      </c>
      <c r="CZ55">
        <f>AF55</f>
        <v>790.63</v>
      </c>
      <c r="DA55">
        <f>AJ55</f>
        <v>1</v>
      </c>
      <c r="DB55">
        <f t="shared" si="10"/>
        <v>363.69</v>
      </c>
      <c r="DC55">
        <f t="shared" si="11"/>
        <v>226.29</v>
      </c>
    </row>
    <row r="56" spans="1:107" x14ac:dyDescent="0.2">
      <c r="A56">
        <f>ROW(Source!A49)</f>
        <v>49</v>
      </c>
      <c r="B56">
        <v>37920513</v>
      </c>
      <c r="C56">
        <v>37921514</v>
      </c>
      <c r="D56">
        <v>36614771</v>
      </c>
      <c r="E56">
        <v>1</v>
      </c>
      <c r="F56">
        <v>1</v>
      </c>
      <c r="G56">
        <v>25</v>
      </c>
      <c r="H56">
        <v>2</v>
      </c>
      <c r="I56" t="s">
        <v>273</v>
      </c>
      <c r="J56" t="s">
        <v>274</v>
      </c>
      <c r="K56" t="s">
        <v>275</v>
      </c>
      <c r="L56">
        <v>1368</v>
      </c>
      <c r="N56">
        <v>1011</v>
      </c>
      <c r="O56" t="s">
        <v>230</v>
      </c>
      <c r="P56" t="s">
        <v>230</v>
      </c>
      <c r="Q56">
        <v>1</v>
      </c>
      <c r="W56">
        <v>0</v>
      </c>
      <c r="X56">
        <v>-878247302</v>
      </c>
      <c r="Y56">
        <v>1.39</v>
      </c>
      <c r="AA56">
        <v>0</v>
      </c>
      <c r="AB56">
        <v>845.77</v>
      </c>
      <c r="AC56">
        <v>508.2</v>
      </c>
      <c r="AD56">
        <v>0</v>
      </c>
      <c r="AE56">
        <v>0</v>
      </c>
      <c r="AF56">
        <v>845.77</v>
      </c>
      <c r="AG56">
        <v>508.2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1.39</v>
      </c>
      <c r="AU56" t="s">
        <v>3</v>
      </c>
      <c r="AV56">
        <v>0</v>
      </c>
      <c r="AW56">
        <v>2</v>
      </c>
      <c r="AX56">
        <v>37921529</v>
      </c>
      <c r="AY56">
        <v>1</v>
      </c>
      <c r="AZ56">
        <v>0</v>
      </c>
      <c r="BA56">
        <v>55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Y56*Source!I49</f>
        <v>2.919</v>
      </c>
      <c r="CY56">
        <f>AB56</f>
        <v>845.77</v>
      </c>
      <c r="CZ56">
        <f>AF56</f>
        <v>845.77</v>
      </c>
      <c r="DA56">
        <f>AJ56</f>
        <v>1</v>
      </c>
      <c r="DB56">
        <f t="shared" si="10"/>
        <v>1175.6199999999999</v>
      </c>
      <c r="DC56">
        <f t="shared" si="11"/>
        <v>706.4</v>
      </c>
    </row>
    <row r="57" spans="1:107" x14ac:dyDescent="0.2">
      <c r="A57">
        <f>ROW(Source!A49)</f>
        <v>49</v>
      </c>
      <c r="B57">
        <v>37920513</v>
      </c>
      <c r="C57">
        <v>37921514</v>
      </c>
      <c r="D57">
        <v>36618611</v>
      </c>
      <c r="E57">
        <v>1</v>
      </c>
      <c r="F57">
        <v>1</v>
      </c>
      <c r="G57">
        <v>25</v>
      </c>
      <c r="H57">
        <v>3</v>
      </c>
      <c r="I57" t="s">
        <v>63</v>
      </c>
      <c r="J57" t="s">
        <v>65</v>
      </c>
      <c r="K57" t="s">
        <v>64</v>
      </c>
      <c r="L57">
        <v>1348</v>
      </c>
      <c r="N57">
        <v>1009</v>
      </c>
      <c r="O57" t="s">
        <v>47</v>
      </c>
      <c r="P57" t="s">
        <v>47</v>
      </c>
      <c r="Q57">
        <v>1000</v>
      </c>
      <c r="W57">
        <v>1</v>
      </c>
      <c r="X57">
        <v>1866054802</v>
      </c>
      <c r="Y57">
        <v>-9.58</v>
      </c>
      <c r="AA57">
        <v>2727.65</v>
      </c>
      <c r="AB57">
        <v>0</v>
      </c>
      <c r="AC57">
        <v>0</v>
      </c>
      <c r="AD57">
        <v>0</v>
      </c>
      <c r="AE57">
        <v>2727.65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-9.58</v>
      </c>
      <c r="AU57" t="s">
        <v>3</v>
      </c>
      <c r="AV57">
        <v>0</v>
      </c>
      <c r="AW57">
        <v>2</v>
      </c>
      <c r="AX57">
        <v>37921530</v>
      </c>
      <c r="AY57">
        <v>1</v>
      </c>
      <c r="AZ57">
        <v>6144</v>
      </c>
      <c r="BA57">
        <v>56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Y57*Source!I49</f>
        <v>-20.118000000000002</v>
      </c>
      <c r="CY57">
        <f>AA57</f>
        <v>2727.65</v>
      </c>
      <c r="CZ57">
        <f>AE57</f>
        <v>2727.65</v>
      </c>
      <c r="DA57">
        <f>AI57</f>
        <v>1</v>
      </c>
      <c r="DB57">
        <f t="shared" si="10"/>
        <v>-26130.89</v>
      </c>
      <c r="DC57">
        <f t="shared" si="11"/>
        <v>0</v>
      </c>
    </row>
    <row r="58" spans="1:107" x14ac:dyDescent="0.2">
      <c r="A58">
        <f>ROW(Source!A49)</f>
        <v>49</v>
      </c>
      <c r="B58">
        <v>37920513</v>
      </c>
      <c r="C58">
        <v>37921514</v>
      </c>
      <c r="D58">
        <v>36618627</v>
      </c>
      <c r="E58">
        <v>1</v>
      </c>
      <c r="F58">
        <v>1</v>
      </c>
      <c r="G58">
        <v>25</v>
      </c>
      <c r="H58">
        <v>3</v>
      </c>
      <c r="I58" t="s">
        <v>67</v>
      </c>
      <c r="J58" t="s">
        <v>69</v>
      </c>
      <c r="K58" t="s">
        <v>68</v>
      </c>
      <c r="L58">
        <v>1348</v>
      </c>
      <c r="N58">
        <v>1009</v>
      </c>
      <c r="O58" t="s">
        <v>47</v>
      </c>
      <c r="P58" t="s">
        <v>47</v>
      </c>
      <c r="Q58">
        <v>1000</v>
      </c>
      <c r="W58">
        <v>0</v>
      </c>
      <c r="X58">
        <v>1680765387</v>
      </c>
      <c r="Y58">
        <v>9.33</v>
      </c>
      <c r="AA58">
        <v>2628.2</v>
      </c>
      <c r="AB58">
        <v>0</v>
      </c>
      <c r="AC58">
        <v>0</v>
      </c>
      <c r="AD58">
        <v>0</v>
      </c>
      <c r="AE58">
        <v>2628.2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3</v>
      </c>
      <c r="AT58">
        <v>9.33</v>
      </c>
      <c r="AU58" t="s">
        <v>3</v>
      </c>
      <c r="AV58">
        <v>0</v>
      </c>
      <c r="AW58">
        <v>1</v>
      </c>
      <c r="AX58">
        <v>-1</v>
      </c>
      <c r="AY58">
        <v>0</v>
      </c>
      <c r="AZ58">
        <v>0</v>
      </c>
      <c r="BA58" t="s">
        <v>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Y58*Source!I49</f>
        <v>19.593</v>
      </c>
      <c r="CY58">
        <f>AA58</f>
        <v>2628.2</v>
      </c>
      <c r="CZ58">
        <f>AE58</f>
        <v>2628.2</v>
      </c>
      <c r="DA58">
        <f>AI58</f>
        <v>1</v>
      </c>
      <c r="DB58">
        <f t="shared" si="10"/>
        <v>24521.11</v>
      </c>
      <c r="DC58">
        <f t="shared" si="11"/>
        <v>0</v>
      </c>
    </row>
    <row r="59" spans="1:107" x14ac:dyDescent="0.2">
      <c r="A59">
        <f>ROW(Source!A89)</f>
        <v>89</v>
      </c>
      <c r="B59">
        <v>37920512</v>
      </c>
      <c r="C59">
        <v>37921533</v>
      </c>
      <c r="D59">
        <v>36602148</v>
      </c>
      <c r="E59">
        <v>25</v>
      </c>
      <c r="F59">
        <v>1</v>
      </c>
      <c r="G59">
        <v>25</v>
      </c>
      <c r="H59">
        <v>1</v>
      </c>
      <c r="I59" t="s">
        <v>224</v>
      </c>
      <c r="J59" t="s">
        <v>3</v>
      </c>
      <c r="K59" t="s">
        <v>225</v>
      </c>
      <c r="L59">
        <v>1191</v>
      </c>
      <c r="N59">
        <v>1013</v>
      </c>
      <c r="O59" t="s">
        <v>226</v>
      </c>
      <c r="P59" t="s">
        <v>226</v>
      </c>
      <c r="Q59">
        <v>1</v>
      </c>
      <c r="W59">
        <v>0</v>
      </c>
      <c r="X59">
        <v>476480486</v>
      </c>
      <c r="Y59">
        <v>80.27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80.27</v>
      </c>
      <c r="AU59" t="s">
        <v>3</v>
      </c>
      <c r="AV59">
        <v>1</v>
      </c>
      <c r="AW59">
        <v>2</v>
      </c>
      <c r="AX59">
        <v>37921539</v>
      </c>
      <c r="AY59">
        <v>1</v>
      </c>
      <c r="AZ59">
        <v>0</v>
      </c>
      <c r="BA59">
        <v>57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Y59*Source!I89</f>
        <v>223.15059999999997</v>
      </c>
      <c r="CY59">
        <f>AD59</f>
        <v>0</v>
      </c>
      <c r="CZ59">
        <f>AH59</f>
        <v>0</v>
      </c>
      <c r="DA59">
        <f>AL59</f>
        <v>1</v>
      </c>
      <c r="DB59">
        <f t="shared" si="10"/>
        <v>0</v>
      </c>
      <c r="DC59">
        <f t="shared" si="11"/>
        <v>0</v>
      </c>
    </row>
    <row r="60" spans="1:107" x14ac:dyDescent="0.2">
      <c r="A60">
        <f>ROW(Source!A89)</f>
        <v>89</v>
      </c>
      <c r="B60">
        <v>37920512</v>
      </c>
      <c r="C60">
        <v>37921533</v>
      </c>
      <c r="D60">
        <v>36618398</v>
      </c>
      <c r="E60">
        <v>1</v>
      </c>
      <c r="F60">
        <v>1</v>
      </c>
      <c r="G60">
        <v>25</v>
      </c>
      <c r="H60">
        <v>3</v>
      </c>
      <c r="I60" t="s">
        <v>276</v>
      </c>
      <c r="J60" t="s">
        <v>277</v>
      </c>
      <c r="K60" t="s">
        <v>278</v>
      </c>
      <c r="L60">
        <v>1339</v>
      </c>
      <c r="N60">
        <v>1007</v>
      </c>
      <c r="O60" t="s">
        <v>36</v>
      </c>
      <c r="P60" t="s">
        <v>36</v>
      </c>
      <c r="Q60">
        <v>1</v>
      </c>
      <c r="W60">
        <v>0</v>
      </c>
      <c r="X60">
        <v>1637047911</v>
      </c>
      <c r="Y60">
        <v>5.9</v>
      </c>
      <c r="AA60">
        <v>3869.68</v>
      </c>
      <c r="AB60">
        <v>0</v>
      </c>
      <c r="AC60">
        <v>0</v>
      </c>
      <c r="AD60">
        <v>0</v>
      </c>
      <c r="AE60">
        <v>3869.68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5.9</v>
      </c>
      <c r="AU60" t="s">
        <v>3</v>
      </c>
      <c r="AV60">
        <v>0</v>
      </c>
      <c r="AW60">
        <v>2</v>
      </c>
      <c r="AX60">
        <v>37921540</v>
      </c>
      <c r="AY60">
        <v>1</v>
      </c>
      <c r="AZ60">
        <v>0</v>
      </c>
      <c r="BA60">
        <v>58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Y60*Source!I89</f>
        <v>16.402000000000001</v>
      </c>
      <c r="CY60">
        <f>AA60</f>
        <v>3869.68</v>
      </c>
      <c r="CZ60">
        <f>AE60</f>
        <v>3869.68</v>
      </c>
      <c r="DA60">
        <f>AI60</f>
        <v>1</v>
      </c>
      <c r="DB60">
        <f t="shared" si="10"/>
        <v>22831.11</v>
      </c>
      <c r="DC60">
        <f t="shared" si="11"/>
        <v>0</v>
      </c>
    </row>
    <row r="61" spans="1:107" x14ac:dyDescent="0.2">
      <c r="A61">
        <f>ROW(Source!A89)</f>
        <v>89</v>
      </c>
      <c r="B61">
        <v>37920512</v>
      </c>
      <c r="C61">
        <v>37921533</v>
      </c>
      <c r="D61">
        <v>36618474</v>
      </c>
      <c r="E61">
        <v>1</v>
      </c>
      <c r="F61">
        <v>1</v>
      </c>
      <c r="G61">
        <v>25</v>
      </c>
      <c r="H61">
        <v>3</v>
      </c>
      <c r="I61" t="s">
        <v>279</v>
      </c>
      <c r="J61" t="s">
        <v>280</v>
      </c>
      <c r="K61" t="s">
        <v>281</v>
      </c>
      <c r="L61">
        <v>1339</v>
      </c>
      <c r="N61">
        <v>1007</v>
      </c>
      <c r="O61" t="s">
        <v>36</v>
      </c>
      <c r="P61" t="s">
        <v>36</v>
      </c>
      <c r="Q61">
        <v>1</v>
      </c>
      <c r="W61">
        <v>0</v>
      </c>
      <c r="X61">
        <v>1273343709</v>
      </c>
      <c r="Y61">
        <v>0.06</v>
      </c>
      <c r="AA61">
        <v>3003.56</v>
      </c>
      <c r="AB61">
        <v>0</v>
      </c>
      <c r="AC61">
        <v>0</v>
      </c>
      <c r="AD61">
        <v>0</v>
      </c>
      <c r="AE61">
        <v>3003.56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0.06</v>
      </c>
      <c r="AU61" t="s">
        <v>3</v>
      </c>
      <c r="AV61">
        <v>0</v>
      </c>
      <c r="AW61">
        <v>2</v>
      </c>
      <c r="AX61">
        <v>37921541</v>
      </c>
      <c r="AY61">
        <v>1</v>
      </c>
      <c r="AZ61">
        <v>0</v>
      </c>
      <c r="BA61">
        <v>59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Y61*Source!I89</f>
        <v>0.16679999999999998</v>
      </c>
      <c r="CY61">
        <f>AA61</f>
        <v>3003.56</v>
      </c>
      <c r="CZ61">
        <f>AE61</f>
        <v>3003.56</v>
      </c>
      <c r="DA61">
        <f>AI61</f>
        <v>1</v>
      </c>
      <c r="DB61">
        <f t="shared" si="10"/>
        <v>180.21</v>
      </c>
      <c r="DC61">
        <f t="shared" si="11"/>
        <v>0</v>
      </c>
    </row>
    <row r="62" spans="1:107" x14ac:dyDescent="0.2">
      <c r="A62">
        <f>ROW(Source!A89)</f>
        <v>89</v>
      </c>
      <c r="B62">
        <v>37920512</v>
      </c>
      <c r="C62">
        <v>37921533</v>
      </c>
      <c r="D62">
        <v>36619214</v>
      </c>
      <c r="E62">
        <v>1</v>
      </c>
      <c r="F62">
        <v>1</v>
      </c>
      <c r="G62">
        <v>25</v>
      </c>
      <c r="H62">
        <v>3</v>
      </c>
      <c r="I62" t="s">
        <v>131</v>
      </c>
      <c r="J62" t="s">
        <v>133</v>
      </c>
      <c r="K62" t="s">
        <v>132</v>
      </c>
      <c r="L62">
        <v>1339</v>
      </c>
      <c r="N62">
        <v>1007</v>
      </c>
      <c r="O62" t="s">
        <v>36</v>
      </c>
      <c r="P62" t="s">
        <v>36</v>
      </c>
      <c r="Q62">
        <v>1</v>
      </c>
      <c r="W62">
        <v>1</v>
      </c>
      <c r="X62">
        <v>1588202194</v>
      </c>
      <c r="Y62">
        <v>-4.3</v>
      </c>
      <c r="AA62">
        <v>6544.04</v>
      </c>
      <c r="AB62">
        <v>0</v>
      </c>
      <c r="AC62">
        <v>0</v>
      </c>
      <c r="AD62">
        <v>0</v>
      </c>
      <c r="AE62">
        <v>6544.04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-4.3</v>
      </c>
      <c r="AU62" t="s">
        <v>3</v>
      </c>
      <c r="AV62">
        <v>0</v>
      </c>
      <c r="AW62">
        <v>2</v>
      </c>
      <c r="AX62">
        <v>37921542</v>
      </c>
      <c r="AY62">
        <v>1</v>
      </c>
      <c r="AZ62">
        <v>6144</v>
      </c>
      <c r="BA62">
        <v>60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Y62*Source!I89</f>
        <v>-11.953999999999999</v>
      </c>
      <c r="CY62">
        <f>AA62</f>
        <v>6544.04</v>
      </c>
      <c r="CZ62">
        <f>AE62</f>
        <v>6544.04</v>
      </c>
      <c r="DA62">
        <f>AI62</f>
        <v>1</v>
      </c>
      <c r="DB62">
        <f t="shared" si="10"/>
        <v>-28139.37</v>
      </c>
      <c r="DC62">
        <f t="shared" si="11"/>
        <v>0</v>
      </c>
    </row>
    <row r="63" spans="1:107" x14ac:dyDescent="0.2">
      <c r="A63">
        <f>ROW(Source!A90)</f>
        <v>90</v>
      </c>
      <c r="B63">
        <v>37920513</v>
      </c>
      <c r="C63">
        <v>37921533</v>
      </c>
      <c r="D63">
        <v>36602148</v>
      </c>
      <c r="E63">
        <v>25</v>
      </c>
      <c r="F63">
        <v>1</v>
      </c>
      <c r="G63">
        <v>25</v>
      </c>
      <c r="H63">
        <v>1</v>
      </c>
      <c r="I63" t="s">
        <v>224</v>
      </c>
      <c r="J63" t="s">
        <v>3</v>
      </c>
      <c r="K63" t="s">
        <v>225</v>
      </c>
      <c r="L63">
        <v>1191</v>
      </c>
      <c r="N63">
        <v>1013</v>
      </c>
      <c r="O63" t="s">
        <v>226</v>
      </c>
      <c r="P63" t="s">
        <v>226</v>
      </c>
      <c r="Q63">
        <v>1</v>
      </c>
      <c r="W63">
        <v>0</v>
      </c>
      <c r="X63">
        <v>476480486</v>
      </c>
      <c r="Y63">
        <v>80.27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80.27</v>
      </c>
      <c r="AU63" t="s">
        <v>3</v>
      </c>
      <c r="AV63">
        <v>1</v>
      </c>
      <c r="AW63">
        <v>2</v>
      </c>
      <c r="AX63">
        <v>37921539</v>
      </c>
      <c r="AY63">
        <v>1</v>
      </c>
      <c r="AZ63">
        <v>0</v>
      </c>
      <c r="BA63">
        <v>61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Y63*Source!I90</f>
        <v>223.15059999999997</v>
      </c>
      <c r="CY63">
        <f>AD63</f>
        <v>0</v>
      </c>
      <c r="CZ63">
        <f>AH63</f>
        <v>0</v>
      </c>
      <c r="DA63">
        <f>AL63</f>
        <v>1</v>
      </c>
      <c r="DB63">
        <f t="shared" si="10"/>
        <v>0</v>
      </c>
      <c r="DC63">
        <f t="shared" si="11"/>
        <v>0</v>
      </c>
    </row>
    <row r="64" spans="1:107" x14ac:dyDescent="0.2">
      <c r="A64">
        <f>ROW(Source!A90)</f>
        <v>90</v>
      </c>
      <c r="B64">
        <v>37920513</v>
      </c>
      <c r="C64">
        <v>37921533</v>
      </c>
      <c r="D64">
        <v>36618398</v>
      </c>
      <c r="E64">
        <v>1</v>
      </c>
      <c r="F64">
        <v>1</v>
      </c>
      <c r="G64">
        <v>25</v>
      </c>
      <c r="H64">
        <v>3</v>
      </c>
      <c r="I64" t="s">
        <v>276</v>
      </c>
      <c r="J64" t="s">
        <v>277</v>
      </c>
      <c r="K64" t="s">
        <v>278</v>
      </c>
      <c r="L64">
        <v>1339</v>
      </c>
      <c r="N64">
        <v>1007</v>
      </c>
      <c r="O64" t="s">
        <v>36</v>
      </c>
      <c r="P64" t="s">
        <v>36</v>
      </c>
      <c r="Q64">
        <v>1</v>
      </c>
      <c r="W64">
        <v>0</v>
      </c>
      <c r="X64">
        <v>1637047911</v>
      </c>
      <c r="Y64">
        <v>5.9</v>
      </c>
      <c r="AA64">
        <v>3869.68</v>
      </c>
      <c r="AB64">
        <v>0</v>
      </c>
      <c r="AC64">
        <v>0</v>
      </c>
      <c r="AD64">
        <v>0</v>
      </c>
      <c r="AE64">
        <v>3869.68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5.9</v>
      </c>
      <c r="AU64" t="s">
        <v>3</v>
      </c>
      <c r="AV64">
        <v>0</v>
      </c>
      <c r="AW64">
        <v>2</v>
      </c>
      <c r="AX64">
        <v>37921540</v>
      </c>
      <c r="AY64">
        <v>1</v>
      </c>
      <c r="AZ64">
        <v>0</v>
      </c>
      <c r="BA64">
        <v>62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Y64*Source!I90</f>
        <v>16.402000000000001</v>
      </c>
      <c r="CY64">
        <f>AA64</f>
        <v>3869.68</v>
      </c>
      <c r="CZ64">
        <f>AE64</f>
        <v>3869.68</v>
      </c>
      <c r="DA64">
        <f>AI64</f>
        <v>1</v>
      </c>
      <c r="DB64">
        <f t="shared" si="10"/>
        <v>22831.11</v>
      </c>
      <c r="DC64">
        <f t="shared" si="11"/>
        <v>0</v>
      </c>
    </row>
    <row r="65" spans="1:107" x14ac:dyDescent="0.2">
      <c r="A65">
        <f>ROW(Source!A90)</f>
        <v>90</v>
      </c>
      <c r="B65">
        <v>37920513</v>
      </c>
      <c r="C65">
        <v>37921533</v>
      </c>
      <c r="D65">
        <v>36618474</v>
      </c>
      <c r="E65">
        <v>1</v>
      </c>
      <c r="F65">
        <v>1</v>
      </c>
      <c r="G65">
        <v>25</v>
      </c>
      <c r="H65">
        <v>3</v>
      </c>
      <c r="I65" t="s">
        <v>279</v>
      </c>
      <c r="J65" t="s">
        <v>280</v>
      </c>
      <c r="K65" t="s">
        <v>281</v>
      </c>
      <c r="L65">
        <v>1339</v>
      </c>
      <c r="N65">
        <v>1007</v>
      </c>
      <c r="O65" t="s">
        <v>36</v>
      </c>
      <c r="P65" t="s">
        <v>36</v>
      </c>
      <c r="Q65">
        <v>1</v>
      </c>
      <c r="W65">
        <v>0</v>
      </c>
      <c r="X65">
        <v>1273343709</v>
      </c>
      <c r="Y65">
        <v>0.06</v>
      </c>
      <c r="AA65">
        <v>3003.56</v>
      </c>
      <c r="AB65">
        <v>0</v>
      </c>
      <c r="AC65">
        <v>0</v>
      </c>
      <c r="AD65">
        <v>0</v>
      </c>
      <c r="AE65">
        <v>3003.56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0.06</v>
      </c>
      <c r="AU65" t="s">
        <v>3</v>
      </c>
      <c r="AV65">
        <v>0</v>
      </c>
      <c r="AW65">
        <v>2</v>
      </c>
      <c r="AX65">
        <v>37921541</v>
      </c>
      <c r="AY65">
        <v>1</v>
      </c>
      <c r="AZ65">
        <v>0</v>
      </c>
      <c r="BA65">
        <v>63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Y65*Source!I90</f>
        <v>0.16679999999999998</v>
      </c>
      <c r="CY65">
        <f>AA65</f>
        <v>3003.56</v>
      </c>
      <c r="CZ65">
        <f>AE65</f>
        <v>3003.56</v>
      </c>
      <c r="DA65">
        <f>AI65</f>
        <v>1</v>
      </c>
      <c r="DB65">
        <f t="shared" si="10"/>
        <v>180.21</v>
      </c>
      <c r="DC65">
        <f t="shared" si="11"/>
        <v>0</v>
      </c>
    </row>
    <row r="66" spans="1:107" x14ac:dyDescent="0.2">
      <c r="A66">
        <f>ROW(Source!A90)</f>
        <v>90</v>
      </c>
      <c r="B66">
        <v>37920513</v>
      </c>
      <c r="C66">
        <v>37921533</v>
      </c>
      <c r="D66">
        <v>36619214</v>
      </c>
      <c r="E66">
        <v>1</v>
      </c>
      <c r="F66">
        <v>1</v>
      </c>
      <c r="G66">
        <v>25</v>
      </c>
      <c r="H66">
        <v>3</v>
      </c>
      <c r="I66" t="s">
        <v>131</v>
      </c>
      <c r="J66" t="s">
        <v>133</v>
      </c>
      <c r="K66" t="s">
        <v>132</v>
      </c>
      <c r="L66">
        <v>1339</v>
      </c>
      <c r="N66">
        <v>1007</v>
      </c>
      <c r="O66" t="s">
        <v>36</v>
      </c>
      <c r="P66" t="s">
        <v>36</v>
      </c>
      <c r="Q66">
        <v>1</v>
      </c>
      <c r="W66">
        <v>1</v>
      </c>
      <c r="X66">
        <v>1588202194</v>
      </c>
      <c r="Y66">
        <v>-4.3</v>
      </c>
      <c r="AA66">
        <v>6544.04</v>
      </c>
      <c r="AB66">
        <v>0</v>
      </c>
      <c r="AC66">
        <v>0</v>
      </c>
      <c r="AD66">
        <v>0</v>
      </c>
      <c r="AE66">
        <v>6544.04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-4.3</v>
      </c>
      <c r="AU66" t="s">
        <v>3</v>
      </c>
      <c r="AV66">
        <v>0</v>
      </c>
      <c r="AW66">
        <v>2</v>
      </c>
      <c r="AX66">
        <v>37921542</v>
      </c>
      <c r="AY66">
        <v>1</v>
      </c>
      <c r="AZ66">
        <v>6144</v>
      </c>
      <c r="BA66">
        <v>64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Y66*Source!I90</f>
        <v>-11.953999999999999</v>
      </c>
      <c r="CY66">
        <f>AA66</f>
        <v>6544.04</v>
      </c>
      <c r="CZ66">
        <f>AE66</f>
        <v>6544.04</v>
      </c>
      <c r="DA66">
        <f>AI66</f>
        <v>1</v>
      </c>
      <c r="DB66">
        <f t="shared" si="10"/>
        <v>-28139.37</v>
      </c>
      <c r="DC66">
        <f t="shared" si="11"/>
        <v>0</v>
      </c>
    </row>
    <row r="67" spans="1:107" x14ac:dyDescent="0.2">
      <c r="A67">
        <f>ROW(Source!A162)</f>
        <v>162</v>
      </c>
      <c r="B67">
        <v>37920512</v>
      </c>
      <c r="C67">
        <v>37921156</v>
      </c>
      <c r="D67">
        <v>36602148</v>
      </c>
      <c r="E67">
        <v>25</v>
      </c>
      <c r="F67">
        <v>1</v>
      </c>
      <c r="G67">
        <v>25</v>
      </c>
      <c r="H67">
        <v>1</v>
      </c>
      <c r="I67" t="s">
        <v>224</v>
      </c>
      <c r="J67" t="s">
        <v>3</v>
      </c>
      <c r="K67" t="s">
        <v>225</v>
      </c>
      <c r="L67">
        <v>1191</v>
      </c>
      <c r="N67">
        <v>1013</v>
      </c>
      <c r="O67" t="s">
        <v>226</v>
      </c>
      <c r="P67" t="s">
        <v>226</v>
      </c>
      <c r="Q67">
        <v>1</v>
      </c>
      <c r="W67">
        <v>0</v>
      </c>
      <c r="X67">
        <v>476480486</v>
      </c>
      <c r="Y67">
        <v>1.21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1.21</v>
      </c>
      <c r="AU67" t="s">
        <v>3</v>
      </c>
      <c r="AV67">
        <v>1</v>
      </c>
      <c r="AW67">
        <v>2</v>
      </c>
      <c r="AX67">
        <v>37921166</v>
      </c>
      <c r="AY67">
        <v>1</v>
      </c>
      <c r="AZ67">
        <v>0</v>
      </c>
      <c r="BA67">
        <v>65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Y67*Source!I162</f>
        <v>2.8880279999999998</v>
      </c>
      <c r="CY67">
        <f>AD67</f>
        <v>0</v>
      </c>
      <c r="CZ67">
        <f>AH67</f>
        <v>0</v>
      </c>
      <c r="DA67">
        <f>AL67</f>
        <v>1</v>
      </c>
      <c r="DB67">
        <f t="shared" si="10"/>
        <v>0</v>
      </c>
      <c r="DC67">
        <f t="shared" si="11"/>
        <v>0</v>
      </c>
    </row>
    <row r="68" spans="1:107" x14ac:dyDescent="0.2">
      <c r="A68">
        <f>ROW(Source!A162)</f>
        <v>162</v>
      </c>
      <c r="B68">
        <v>37920512</v>
      </c>
      <c r="C68">
        <v>37921156</v>
      </c>
      <c r="D68">
        <v>36614603</v>
      </c>
      <c r="E68">
        <v>1</v>
      </c>
      <c r="F68">
        <v>1</v>
      </c>
      <c r="G68">
        <v>25</v>
      </c>
      <c r="H68">
        <v>2</v>
      </c>
      <c r="I68" t="s">
        <v>227</v>
      </c>
      <c r="J68" t="s">
        <v>228</v>
      </c>
      <c r="K68" t="s">
        <v>229</v>
      </c>
      <c r="L68">
        <v>1368</v>
      </c>
      <c r="N68">
        <v>1011</v>
      </c>
      <c r="O68" t="s">
        <v>230</v>
      </c>
      <c r="P68" t="s">
        <v>230</v>
      </c>
      <c r="Q68">
        <v>1</v>
      </c>
      <c r="W68">
        <v>0</v>
      </c>
      <c r="X68">
        <v>643133334</v>
      </c>
      <c r="Y68">
        <v>0.95</v>
      </c>
      <c r="AA68">
        <v>0</v>
      </c>
      <c r="AB68">
        <v>1035.49</v>
      </c>
      <c r="AC68">
        <v>465.1</v>
      </c>
      <c r="AD68">
        <v>0</v>
      </c>
      <c r="AE68">
        <v>0</v>
      </c>
      <c r="AF68">
        <v>1035.49</v>
      </c>
      <c r="AG68">
        <v>465.1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0.95</v>
      </c>
      <c r="AU68" t="s">
        <v>3</v>
      </c>
      <c r="AV68">
        <v>0</v>
      </c>
      <c r="AW68">
        <v>2</v>
      </c>
      <c r="AX68">
        <v>37921167</v>
      </c>
      <c r="AY68">
        <v>1</v>
      </c>
      <c r="AZ68">
        <v>0</v>
      </c>
      <c r="BA68">
        <v>66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Y68*Source!I162</f>
        <v>2.2674599999999998</v>
      </c>
      <c r="CY68">
        <f>AB68</f>
        <v>1035.49</v>
      </c>
      <c r="CZ68">
        <f>AF68</f>
        <v>1035.49</v>
      </c>
      <c r="DA68">
        <f>AJ68</f>
        <v>1</v>
      </c>
      <c r="DB68">
        <f t="shared" si="10"/>
        <v>983.72</v>
      </c>
      <c r="DC68">
        <f t="shared" si="11"/>
        <v>441.85</v>
      </c>
    </row>
    <row r="69" spans="1:107" x14ac:dyDescent="0.2">
      <c r="A69">
        <f>ROW(Source!A162)</f>
        <v>162</v>
      </c>
      <c r="B69">
        <v>37920512</v>
      </c>
      <c r="C69">
        <v>37921156</v>
      </c>
      <c r="D69">
        <v>36614581</v>
      </c>
      <c r="E69">
        <v>1</v>
      </c>
      <c r="F69">
        <v>1</v>
      </c>
      <c r="G69">
        <v>25</v>
      </c>
      <c r="H69">
        <v>2</v>
      </c>
      <c r="I69" t="s">
        <v>231</v>
      </c>
      <c r="J69" t="s">
        <v>232</v>
      </c>
      <c r="K69" t="s">
        <v>233</v>
      </c>
      <c r="L69">
        <v>1368</v>
      </c>
      <c r="N69">
        <v>1011</v>
      </c>
      <c r="O69" t="s">
        <v>230</v>
      </c>
      <c r="P69" t="s">
        <v>230</v>
      </c>
      <c r="Q69">
        <v>1</v>
      </c>
      <c r="W69">
        <v>0</v>
      </c>
      <c r="X69">
        <v>930788895</v>
      </c>
      <c r="Y69">
        <v>3.79</v>
      </c>
      <c r="AA69">
        <v>0</v>
      </c>
      <c r="AB69">
        <v>1451.71</v>
      </c>
      <c r="AC69">
        <v>457.95</v>
      </c>
      <c r="AD69">
        <v>0</v>
      </c>
      <c r="AE69">
        <v>0</v>
      </c>
      <c r="AF69">
        <v>1451.71</v>
      </c>
      <c r="AG69">
        <v>457.95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3.79</v>
      </c>
      <c r="AU69" t="s">
        <v>3</v>
      </c>
      <c r="AV69">
        <v>0</v>
      </c>
      <c r="AW69">
        <v>2</v>
      </c>
      <c r="AX69">
        <v>37921168</v>
      </c>
      <c r="AY69">
        <v>1</v>
      </c>
      <c r="AZ69">
        <v>0</v>
      </c>
      <c r="BA69">
        <v>67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Y69*Source!I162</f>
        <v>9.0459720000000008</v>
      </c>
      <c r="CY69">
        <f>AB69</f>
        <v>1451.71</v>
      </c>
      <c r="CZ69">
        <f>AF69</f>
        <v>1451.71</v>
      </c>
      <c r="DA69">
        <f>AJ69</f>
        <v>1</v>
      </c>
      <c r="DB69">
        <f t="shared" si="10"/>
        <v>5501.98</v>
      </c>
      <c r="DC69">
        <f t="shared" si="11"/>
        <v>1735.63</v>
      </c>
    </row>
    <row r="70" spans="1:107" x14ac:dyDescent="0.2">
      <c r="A70">
        <f>ROW(Source!A163)</f>
        <v>163</v>
      </c>
      <c r="B70">
        <v>37920513</v>
      </c>
      <c r="C70">
        <v>37921156</v>
      </c>
      <c r="D70">
        <v>36602148</v>
      </c>
      <c r="E70">
        <v>25</v>
      </c>
      <c r="F70">
        <v>1</v>
      </c>
      <c r="G70">
        <v>25</v>
      </c>
      <c r="H70">
        <v>1</v>
      </c>
      <c r="I70" t="s">
        <v>224</v>
      </c>
      <c r="J70" t="s">
        <v>3</v>
      </c>
      <c r="K70" t="s">
        <v>225</v>
      </c>
      <c r="L70">
        <v>1191</v>
      </c>
      <c r="N70">
        <v>1013</v>
      </c>
      <c r="O70" t="s">
        <v>226</v>
      </c>
      <c r="P70" t="s">
        <v>226</v>
      </c>
      <c r="Q70">
        <v>1</v>
      </c>
      <c r="W70">
        <v>0</v>
      </c>
      <c r="X70">
        <v>476480486</v>
      </c>
      <c r="Y70">
        <v>1.21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1.21</v>
      </c>
      <c r="AU70" t="s">
        <v>3</v>
      </c>
      <c r="AV70">
        <v>1</v>
      </c>
      <c r="AW70">
        <v>2</v>
      </c>
      <c r="AX70">
        <v>37921166</v>
      </c>
      <c r="AY70">
        <v>1</v>
      </c>
      <c r="AZ70">
        <v>0</v>
      </c>
      <c r="BA70">
        <v>68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Y70*Source!I163</f>
        <v>2.8880279999999998</v>
      </c>
      <c r="CY70">
        <f>AD70</f>
        <v>0</v>
      </c>
      <c r="CZ70">
        <f>AH70</f>
        <v>0</v>
      </c>
      <c r="DA70">
        <f>AL70</f>
        <v>1</v>
      </c>
      <c r="DB70">
        <f t="shared" si="10"/>
        <v>0</v>
      </c>
      <c r="DC70">
        <f t="shared" si="11"/>
        <v>0</v>
      </c>
    </row>
    <row r="71" spans="1:107" x14ac:dyDescent="0.2">
      <c r="A71">
        <f>ROW(Source!A163)</f>
        <v>163</v>
      </c>
      <c r="B71">
        <v>37920513</v>
      </c>
      <c r="C71">
        <v>37921156</v>
      </c>
      <c r="D71">
        <v>36614603</v>
      </c>
      <c r="E71">
        <v>1</v>
      </c>
      <c r="F71">
        <v>1</v>
      </c>
      <c r="G71">
        <v>25</v>
      </c>
      <c r="H71">
        <v>2</v>
      </c>
      <c r="I71" t="s">
        <v>227</v>
      </c>
      <c r="J71" t="s">
        <v>228</v>
      </c>
      <c r="K71" t="s">
        <v>229</v>
      </c>
      <c r="L71">
        <v>1368</v>
      </c>
      <c r="N71">
        <v>1011</v>
      </c>
      <c r="O71" t="s">
        <v>230</v>
      </c>
      <c r="P71" t="s">
        <v>230</v>
      </c>
      <c r="Q71">
        <v>1</v>
      </c>
      <c r="W71">
        <v>0</v>
      </c>
      <c r="X71">
        <v>643133334</v>
      </c>
      <c r="Y71">
        <v>0.95</v>
      </c>
      <c r="AA71">
        <v>0</v>
      </c>
      <c r="AB71">
        <v>1035.49</v>
      </c>
      <c r="AC71">
        <v>465.1</v>
      </c>
      <c r="AD71">
        <v>0</v>
      </c>
      <c r="AE71">
        <v>0</v>
      </c>
      <c r="AF71">
        <v>1035.49</v>
      </c>
      <c r="AG71">
        <v>465.1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0.95</v>
      </c>
      <c r="AU71" t="s">
        <v>3</v>
      </c>
      <c r="AV71">
        <v>0</v>
      </c>
      <c r="AW71">
        <v>2</v>
      </c>
      <c r="AX71">
        <v>37921167</v>
      </c>
      <c r="AY71">
        <v>1</v>
      </c>
      <c r="AZ71">
        <v>0</v>
      </c>
      <c r="BA71">
        <v>69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Y71*Source!I163</f>
        <v>2.2674599999999998</v>
      </c>
      <c r="CY71">
        <f>AB71</f>
        <v>1035.49</v>
      </c>
      <c r="CZ71">
        <f>AF71</f>
        <v>1035.49</v>
      </c>
      <c r="DA71">
        <f>AJ71</f>
        <v>1</v>
      </c>
      <c r="DB71">
        <f t="shared" si="10"/>
        <v>983.72</v>
      </c>
      <c r="DC71">
        <f t="shared" si="11"/>
        <v>441.85</v>
      </c>
    </row>
    <row r="72" spans="1:107" x14ac:dyDescent="0.2">
      <c r="A72">
        <f>ROW(Source!A163)</f>
        <v>163</v>
      </c>
      <c r="B72">
        <v>37920513</v>
      </c>
      <c r="C72">
        <v>37921156</v>
      </c>
      <c r="D72">
        <v>36614581</v>
      </c>
      <c r="E72">
        <v>1</v>
      </c>
      <c r="F72">
        <v>1</v>
      </c>
      <c r="G72">
        <v>25</v>
      </c>
      <c r="H72">
        <v>2</v>
      </c>
      <c r="I72" t="s">
        <v>231</v>
      </c>
      <c r="J72" t="s">
        <v>232</v>
      </c>
      <c r="K72" t="s">
        <v>233</v>
      </c>
      <c r="L72">
        <v>1368</v>
      </c>
      <c r="N72">
        <v>1011</v>
      </c>
      <c r="O72" t="s">
        <v>230</v>
      </c>
      <c r="P72" t="s">
        <v>230</v>
      </c>
      <c r="Q72">
        <v>1</v>
      </c>
      <c r="W72">
        <v>0</v>
      </c>
      <c r="X72">
        <v>930788895</v>
      </c>
      <c r="Y72">
        <v>3.79</v>
      </c>
      <c r="AA72">
        <v>0</v>
      </c>
      <c r="AB72">
        <v>1451.71</v>
      </c>
      <c r="AC72">
        <v>457.95</v>
      </c>
      <c r="AD72">
        <v>0</v>
      </c>
      <c r="AE72">
        <v>0</v>
      </c>
      <c r="AF72">
        <v>1451.71</v>
      </c>
      <c r="AG72">
        <v>457.95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3.79</v>
      </c>
      <c r="AU72" t="s">
        <v>3</v>
      </c>
      <c r="AV72">
        <v>0</v>
      </c>
      <c r="AW72">
        <v>2</v>
      </c>
      <c r="AX72">
        <v>37921168</v>
      </c>
      <c r="AY72">
        <v>1</v>
      </c>
      <c r="AZ72">
        <v>0</v>
      </c>
      <c r="BA72">
        <v>70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Y72*Source!I163</f>
        <v>9.0459720000000008</v>
      </c>
      <c r="CY72">
        <f>AB72</f>
        <v>1451.71</v>
      </c>
      <c r="CZ72">
        <f>AF72</f>
        <v>1451.71</v>
      </c>
      <c r="DA72">
        <f>AJ72</f>
        <v>1</v>
      </c>
      <c r="DB72">
        <f t="shared" si="10"/>
        <v>5501.98</v>
      </c>
      <c r="DC72">
        <f t="shared" si="11"/>
        <v>1735.63</v>
      </c>
    </row>
    <row r="73" spans="1:107" x14ac:dyDescent="0.2">
      <c r="A73">
        <f>ROW(Source!A164)</f>
        <v>164</v>
      </c>
      <c r="B73">
        <v>37920512</v>
      </c>
      <c r="C73">
        <v>37921169</v>
      </c>
      <c r="D73">
        <v>36602148</v>
      </c>
      <c r="E73">
        <v>25</v>
      </c>
      <c r="F73">
        <v>1</v>
      </c>
      <c r="G73">
        <v>25</v>
      </c>
      <c r="H73">
        <v>1</v>
      </c>
      <c r="I73" t="s">
        <v>224</v>
      </c>
      <c r="J73" t="s">
        <v>3</v>
      </c>
      <c r="K73" t="s">
        <v>225</v>
      </c>
      <c r="L73">
        <v>1191</v>
      </c>
      <c r="N73">
        <v>1013</v>
      </c>
      <c r="O73" t="s">
        <v>226</v>
      </c>
      <c r="P73" t="s">
        <v>226</v>
      </c>
      <c r="Q73">
        <v>1</v>
      </c>
      <c r="W73">
        <v>0</v>
      </c>
      <c r="X73">
        <v>476480486</v>
      </c>
      <c r="Y73">
        <v>221.6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221.6</v>
      </c>
      <c r="AU73" t="s">
        <v>3</v>
      </c>
      <c r="AV73">
        <v>1</v>
      </c>
      <c r="AW73">
        <v>2</v>
      </c>
      <c r="AX73">
        <v>37921173</v>
      </c>
      <c r="AY73">
        <v>1</v>
      </c>
      <c r="AZ73">
        <v>0</v>
      </c>
      <c r="BA73">
        <v>71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Y73*Source!I164</f>
        <v>58.768319999999996</v>
      </c>
      <c r="CY73">
        <f>AD73</f>
        <v>0</v>
      </c>
      <c r="CZ73">
        <f>AH73</f>
        <v>0</v>
      </c>
      <c r="DA73">
        <f>AL73</f>
        <v>1</v>
      </c>
      <c r="DB73">
        <f t="shared" si="10"/>
        <v>0</v>
      </c>
      <c r="DC73">
        <f t="shared" si="11"/>
        <v>0</v>
      </c>
    </row>
    <row r="74" spans="1:107" x14ac:dyDescent="0.2">
      <c r="A74">
        <f>ROW(Source!A165)</f>
        <v>165</v>
      </c>
      <c r="B74">
        <v>37920513</v>
      </c>
      <c r="C74">
        <v>37921169</v>
      </c>
      <c r="D74">
        <v>36602148</v>
      </c>
      <c r="E74">
        <v>25</v>
      </c>
      <c r="F74">
        <v>1</v>
      </c>
      <c r="G74">
        <v>25</v>
      </c>
      <c r="H74">
        <v>1</v>
      </c>
      <c r="I74" t="s">
        <v>224</v>
      </c>
      <c r="J74" t="s">
        <v>3</v>
      </c>
      <c r="K74" t="s">
        <v>225</v>
      </c>
      <c r="L74">
        <v>1191</v>
      </c>
      <c r="N74">
        <v>1013</v>
      </c>
      <c r="O74" t="s">
        <v>226</v>
      </c>
      <c r="P74" t="s">
        <v>226</v>
      </c>
      <c r="Q74">
        <v>1</v>
      </c>
      <c r="W74">
        <v>0</v>
      </c>
      <c r="X74">
        <v>476480486</v>
      </c>
      <c r="Y74">
        <v>221.6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221.6</v>
      </c>
      <c r="AU74" t="s">
        <v>3</v>
      </c>
      <c r="AV74">
        <v>1</v>
      </c>
      <c r="AW74">
        <v>2</v>
      </c>
      <c r="AX74">
        <v>37921173</v>
      </c>
      <c r="AY74">
        <v>1</v>
      </c>
      <c r="AZ74">
        <v>0</v>
      </c>
      <c r="BA74">
        <v>72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Y74*Source!I165</f>
        <v>58.768319999999996</v>
      </c>
      <c r="CY74">
        <f>AD74</f>
        <v>0</v>
      </c>
      <c r="CZ74">
        <f>AH74</f>
        <v>0</v>
      </c>
      <c r="DA74">
        <f>AL74</f>
        <v>1</v>
      </c>
      <c r="DB74">
        <f t="shared" si="10"/>
        <v>0</v>
      </c>
      <c r="DC74">
        <f t="shared" si="11"/>
        <v>0</v>
      </c>
    </row>
    <row r="75" spans="1:107" x14ac:dyDescent="0.2">
      <c r="A75">
        <f>ROW(Source!A166)</f>
        <v>166</v>
      </c>
      <c r="B75">
        <v>37920512</v>
      </c>
      <c r="C75">
        <v>37921174</v>
      </c>
      <c r="D75">
        <v>36602148</v>
      </c>
      <c r="E75">
        <v>25</v>
      </c>
      <c r="F75">
        <v>1</v>
      </c>
      <c r="G75">
        <v>25</v>
      </c>
      <c r="H75">
        <v>1</v>
      </c>
      <c r="I75" t="s">
        <v>224</v>
      </c>
      <c r="J75" t="s">
        <v>3</v>
      </c>
      <c r="K75" t="s">
        <v>225</v>
      </c>
      <c r="L75">
        <v>1191</v>
      </c>
      <c r="N75">
        <v>1013</v>
      </c>
      <c r="O75" t="s">
        <v>226</v>
      </c>
      <c r="P75" t="s">
        <v>226</v>
      </c>
      <c r="Q75">
        <v>1</v>
      </c>
      <c r="W75">
        <v>0</v>
      </c>
      <c r="X75">
        <v>476480486</v>
      </c>
      <c r="Y75">
        <v>83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83</v>
      </c>
      <c r="AU75" t="s">
        <v>3</v>
      </c>
      <c r="AV75">
        <v>1</v>
      </c>
      <c r="AW75">
        <v>2</v>
      </c>
      <c r="AX75">
        <v>37921178</v>
      </c>
      <c r="AY75">
        <v>1</v>
      </c>
      <c r="AZ75">
        <v>0</v>
      </c>
      <c r="BA75">
        <v>73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Y75*Source!I166</f>
        <v>22.011599999999998</v>
      </c>
      <c r="CY75">
        <f>AD75</f>
        <v>0</v>
      </c>
      <c r="CZ75">
        <f>AH75</f>
        <v>0</v>
      </c>
      <c r="DA75">
        <f>AL75</f>
        <v>1</v>
      </c>
      <c r="DB75">
        <f t="shared" si="10"/>
        <v>0</v>
      </c>
      <c r="DC75">
        <f t="shared" si="11"/>
        <v>0</v>
      </c>
    </row>
    <row r="76" spans="1:107" x14ac:dyDescent="0.2">
      <c r="A76">
        <f>ROW(Source!A167)</f>
        <v>167</v>
      </c>
      <c r="B76">
        <v>37920513</v>
      </c>
      <c r="C76">
        <v>37921174</v>
      </c>
      <c r="D76">
        <v>36602148</v>
      </c>
      <c r="E76">
        <v>25</v>
      </c>
      <c r="F76">
        <v>1</v>
      </c>
      <c r="G76">
        <v>25</v>
      </c>
      <c r="H76">
        <v>1</v>
      </c>
      <c r="I76" t="s">
        <v>224</v>
      </c>
      <c r="J76" t="s">
        <v>3</v>
      </c>
      <c r="K76" t="s">
        <v>225</v>
      </c>
      <c r="L76">
        <v>1191</v>
      </c>
      <c r="N76">
        <v>1013</v>
      </c>
      <c r="O76" t="s">
        <v>226</v>
      </c>
      <c r="P76" t="s">
        <v>226</v>
      </c>
      <c r="Q76">
        <v>1</v>
      </c>
      <c r="W76">
        <v>0</v>
      </c>
      <c r="X76">
        <v>476480486</v>
      </c>
      <c r="Y76">
        <v>83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83</v>
      </c>
      <c r="AU76" t="s">
        <v>3</v>
      </c>
      <c r="AV76">
        <v>1</v>
      </c>
      <c r="AW76">
        <v>2</v>
      </c>
      <c r="AX76">
        <v>37921178</v>
      </c>
      <c r="AY76">
        <v>1</v>
      </c>
      <c r="AZ76">
        <v>0</v>
      </c>
      <c r="BA76">
        <v>74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Y76*Source!I167</f>
        <v>22.011599999999998</v>
      </c>
      <c r="CY76">
        <f>AD76</f>
        <v>0</v>
      </c>
      <c r="CZ76">
        <f>AH76</f>
        <v>0</v>
      </c>
      <c r="DA76">
        <f>AL76</f>
        <v>1</v>
      </c>
      <c r="DB76">
        <f t="shared" si="10"/>
        <v>0</v>
      </c>
      <c r="DC76">
        <f t="shared" si="11"/>
        <v>0</v>
      </c>
    </row>
    <row r="77" spans="1:107" x14ac:dyDescent="0.2">
      <c r="A77">
        <f>ROW(Source!A168)</f>
        <v>168</v>
      </c>
      <c r="B77">
        <v>37920512</v>
      </c>
      <c r="C77">
        <v>37921179</v>
      </c>
      <c r="D77">
        <v>36615369</v>
      </c>
      <c r="E77">
        <v>1</v>
      </c>
      <c r="F77">
        <v>1</v>
      </c>
      <c r="G77">
        <v>25</v>
      </c>
      <c r="H77">
        <v>2</v>
      </c>
      <c r="I77" t="s">
        <v>234</v>
      </c>
      <c r="J77" t="s">
        <v>235</v>
      </c>
      <c r="K77" t="s">
        <v>236</v>
      </c>
      <c r="L77">
        <v>1368</v>
      </c>
      <c r="N77">
        <v>1011</v>
      </c>
      <c r="O77" t="s">
        <v>230</v>
      </c>
      <c r="P77" t="s">
        <v>230</v>
      </c>
      <c r="Q77">
        <v>1</v>
      </c>
      <c r="W77">
        <v>0</v>
      </c>
      <c r="X77">
        <v>1852708047</v>
      </c>
      <c r="Y77">
        <v>3.1E-2</v>
      </c>
      <c r="AA77">
        <v>0</v>
      </c>
      <c r="AB77">
        <v>993.6</v>
      </c>
      <c r="AC77">
        <v>301.8</v>
      </c>
      <c r="AD77">
        <v>0</v>
      </c>
      <c r="AE77">
        <v>0</v>
      </c>
      <c r="AF77">
        <v>993.6</v>
      </c>
      <c r="AG77">
        <v>301.8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3.1E-2</v>
      </c>
      <c r="AU77" t="s">
        <v>3</v>
      </c>
      <c r="AV77">
        <v>0</v>
      </c>
      <c r="AW77">
        <v>2</v>
      </c>
      <c r="AX77">
        <v>37921183</v>
      </c>
      <c r="AY77">
        <v>1</v>
      </c>
      <c r="AZ77">
        <v>0</v>
      </c>
      <c r="BA77">
        <v>75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Y77*Source!I168</f>
        <v>8.2211999999999996</v>
      </c>
      <c r="CY77">
        <f>AB77</f>
        <v>993.6</v>
      </c>
      <c r="CZ77">
        <f>AF77</f>
        <v>993.6</v>
      </c>
      <c r="DA77">
        <f>AJ77</f>
        <v>1</v>
      </c>
      <c r="DB77">
        <f t="shared" si="10"/>
        <v>30.8</v>
      </c>
      <c r="DC77">
        <f t="shared" si="11"/>
        <v>9.36</v>
      </c>
    </row>
    <row r="78" spans="1:107" x14ac:dyDescent="0.2">
      <c r="A78">
        <f>ROW(Source!A169)</f>
        <v>169</v>
      </c>
      <c r="B78">
        <v>37920513</v>
      </c>
      <c r="C78">
        <v>37921179</v>
      </c>
      <c r="D78">
        <v>36615369</v>
      </c>
      <c r="E78">
        <v>1</v>
      </c>
      <c r="F78">
        <v>1</v>
      </c>
      <c r="G78">
        <v>25</v>
      </c>
      <c r="H78">
        <v>2</v>
      </c>
      <c r="I78" t="s">
        <v>234</v>
      </c>
      <c r="J78" t="s">
        <v>235</v>
      </c>
      <c r="K78" t="s">
        <v>236</v>
      </c>
      <c r="L78">
        <v>1368</v>
      </c>
      <c r="N78">
        <v>1011</v>
      </c>
      <c r="O78" t="s">
        <v>230</v>
      </c>
      <c r="P78" t="s">
        <v>230</v>
      </c>
      <c r="Q78">
        <v>1</v>
      </c>
      <c r="W78">
        <v>0</v>
      </c>
      <c r="X78">
        <v>1852708047</v>
      </c>
      <c r="Y78">
        <v>3.1E-2</v>
      </c>
      <c r="AA78">
        <v>0</v>
      </c>
      <c r="AB78">
        <v>993.6</v>
      </c>
      <c r="AC78">
        <v>301.8</v>
      </c>
      <c r="AD78">
        <v>0</v>
      </c>
      <c r="AE78">
        <v>0</v>
      </c>
      <c r="AF78">
        <v>993.6</v>
      </c>
      <c r="AG78">
        <v>301.8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3.1E-2</v>
      </c>
      <c r="AU78" t="s">
        <v>3</v>
      </c>
      <c r="AV78">
        <v>0</v>
      </c>
      <c r="AW78">
        <v>2</v>
      </c>
      <c r="AX78">
        <v>37921183</v>
      </c>
      <c r="AY78">
        <v>1</v>
      </c>
      <c r="AZ78">
        <v>0</v>
      </c>
      <c r="BA78">
        <v>76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Y78*Source!I169</f>
        <v>8.2211999999999996</v>
      </c>
      <c r="CY78">
        <f>AB78</f>
        <v>993.6</v>
      </c>
      <c r="CZ78">
        <f>AF78</f>
        <v>993.6</v>
      </c>
      <c r="DA78">
        <f>AJ78</f>
        <v>1</v>
      </c>
      <c r="DB78">
        <f t="shared" si="10"/>
        <v>30.8</v>
      </c>
      <c r="DC78">
        <f t="shared" si="11"/>
        <v>9.36</v>
      </c>
    </row>
    <row r="79" spans="1:107" x14ac:dyDescent="0.2">
      <c r="A79">
        <f>ROW(Source!A170)</f>
        <v>170</v>
      </c>
      <c r="B79">
        <v>37920512</v>
      </c>
      <c r="C79">
        <v>37921184</v>
      </c>
      <c r="D79">
        <v>36615369</v>
      </c>
      <c r="E79">
        <v>1</v>
      </c>
      <c r="F79">
        <v>1</v>
      </c>
      <c r="G79">
        <v>25</v>
      </c>
      <c r="H79">
        <v>2</v>
      </c>
      <c r="I79" t="s">
        <v>234</v>
      </c>
      <c r="J79" t="s">
        <v>235</v>
      </c>
      <c r="K79" t="s">
        <v>236</v>
      </c>
      <c r="L79">
        <v>1368</v>
      </c>
      <c r="N79">
        <v>1011</v>
      </c>
      <c r="O79" t="s">
        <v>230</v>
      </c>
      <c r="P79" t="s">
        <v>230</v>
      </c>
      <c r="Q79">
        <v>1</v>
      </c>
      <c r="W79">
        <v>0</v>
      </c>
      <c r="X79">
        <v>1852708047</v>
      </c>
      <c r="Y79">
        <v>0.4</v>
      </c>
      <c r="AA79">
        <v>0</v>
      </c>
      <c r="AB79">
        <v>993.6</v>
      </c>
      <c r="AC79">
        <v>301.8</v>
      </c>
      <c r="AD79">
        <v>0</v>
      </c>
      <c r="AE79">
        <v>0</v>
      </c>
      <c r="AF79">
        <v>993.6</v>
      </c>
      <c r="AG79">
        <v>301.8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1</v>
      </c>
      <c r="AQ79">
        <v>0</v>
      </c>
      <c r="AR79">
        <v>0</v>
      </c>
      <c r="AS79" t="s">
        <v>3</v>
      </c>
      <c r="AT79">
        <v>0.01</v>
      </c>
      <c r="AU79" t="s">
        <v>43</v>
      </c>
      <c r="AV79">
        <v>0</v>
      </c>
      <c r="AW79">
        <v>2</v>
      </c>
      <c r="AX79">
        <v>37921188</v>
      </c>
      <c r="AY79">
        <v>1</v>
      </c>
      <c r="AZ79">
        <v>0</v>
      </c>
      <c r="BA79">
        <v>77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Y79*Source!I170</f>
        <v>106.08</v>
      </c>
      <c r="CY79">
        <f>AB79</f>
        <v>993.6</v>
      </c>
      <c r="CZ79">
        <f>AF79</f>
        <v>993.6</v>
      </c>
      <c r="DA79">
        <f>AJ79</f>
        <v>1</v>
      </c>
      <c r="DB79">
        <f>ROUND((ROUND(AT79*CZ79,2)*40),6)</f>
        <v>397.6</v>
      </c>
      <c r="DC79">
        <f>ROUND((ROUND(AT79*AG79,2)*40),6)</f>
        <v>120.8</v>
      </c>
    </row>
    <row r="80" spans="1:107" x14ac:dyDescent="0.2">
      <c r="A80">
        <f>ROW(Source!A171)</f>
        <v>171</v>
      </c>
      <c r="B80">
        <v>37920513</v>
      </c>
      <c r="C80">
        <v>37921184</v>
      </c>
      <c r="D80">
        <v>36615369</v>
      </c>
      <c r="E80">
        <v>1</v>
      </c>
      <c r="F80">
        <v>1</v>
      </c>
      <c r="G80">
        <v>25</v>
      </c>
      <c r="H80">
        <v>2</v>
      </c>
      <c r="I80" t="s">
        <v>234</v>
      </c>
      <c r="J80" t="s">
        <v>235</v>
      </c>
      <c r="K80" t="s">
        <v>236</v>
      </c>
      <c r="L80">
        <v>1368</v>
      </c>
      <c r="N80">
        <v>1011</v>
      </c>
      <c r="O80" t="s">
        <v>230</v>
      </c>
      <c r="P80" t="s">
        <v>230</v>
      </c>
      <c r="Q80">
        <v>1</v>
      </c>
      <c r="W80">
        <v>0</v>
      </c>
      <c r="X80">
        <v>1852708047</v>
      </c>
      <c r="Y80">
        <v>0.4</v>
      </c>
      <c r="AA80">
        <v>0</v>
      </c>
      <c r="AB80">
        <v>993.6</v>
      </c>
      <c r="AC80">
        <v>301.8</v>
      </c>
      <c r="AD80">
        <v>0</v>
      </c>
      <c r="AE80">
        <v>0</v>
      </c>
      <c r="AF80">
        <v>993.6</v>
      </c>
      <c r="AG80">
        <v>301.8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S80" t="s">
        <v>3</v>
      </c>
      <c r="AT80">
        <v>0.01</v>
      </c>
      <c r="AU80" t="s">
        <v>43</v>
      </c>
      <c r="AV80">
        <v>0</v>
      </c>
      <c r="AW80">
        <v>2</v>
      </c>
      <c r="AX80">
        <v>37921188</v>
      </c>
      <c r="AY80">
        <v>1</v>
      </c>
      <c r="AZ80">
        <v>0</v>
      </c>
      <c r="BA80">
        <v>78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Y80*Source!I171</f>
        <v>106.08</v>
      </c>
      <c r="CY80">
        <f>AB80</f>
        <v>993.6</v>
      </c>
      <c r="CZ80">
        <f>AF80</f>
        <v>993.6</v>
      </c>
      <c r="DA80">
        <f>AJ80</f>
        <v>1</v>
      </c>
      <c r="DB80">
        <f>ROUND((ROUND(AT80*CZ80,2)*40),6)</f>
        <v>397.6</v>
      </c>
      <c r="DC80">
        <f>ROUND((ROUND(AT80*AG80,2)*40),6)</f>
        <v>120.8</v>
      </c>
    </row>
    <row r="81" spans="1:107" x14ac:dyDescent="0.2">
      <c r="A81">
        <f>ROW(Source!A174)</f>
        <v>174</v>
      </c>
      <c r="B81">
        <v>37920512</v>
      </c>
      <c r="C81">
        <v>37921189</v>
      </c>
      <c r="D81">
        <v>36602148</v>
      </c>
      <c r="E81">
        <v>25</v>
      </c>
      <c r="F81">
        <v>1</v>
      </c>
      <c r="G81">
        <v>25</v>
      </c>
      <c r="H81">
        <v>1</v>
      </c>
      <c r="I81" t="s">
        <v>224</v>
      </c>
      <c r="J81" t="s">
        <v>3</v>
      </c>
      <c r="K81" t="s">
        <v>225</v>
      </c>
      <c r="L81">
        <v>1191</v>
      </c>
      <c r="N81">
        <v>1013</v>
      </c>
      <c r="O81" t="s">
        <v>226</v>
      </c>
      <c r="P81" t="s">
        <v>226</v>
      </c>
      <c r="Q81">
        <v>1</v>
      </c>
      <c r="W81">
        <v>0</v>
      </c>
      <c r="X81">
        <v>476480486</v>
      </c>
      <c r="Y81">
        <v>16.559999999999999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16.559999999999999</v>
      </c>
      <c r="AU81" t="s">
        <v>3</v>
      </c>
      <c r="AV81">
        <v>1</v>
      </c>
      <c r="AW81">
        <v>2</v>
      </c>
      <c r="AX81">
        <v>37921214</v>
      </c>
      <c r="AY81">
        <v>1</v>
      </c>
      <c r="AZ81">
        <v>0</v>
      </c>
      <c r="BA81">
        <v>79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Y81*Source!I174</f>
        <v>16.891199999999998</v>
      </c>
      <c r="CY81">
        <f>AD81</f>
        <v>0</v>
      </c>
      <c r="CZ81">
        <f>AH81</f>
        <v>0</v>
      </c>
      <c r="DA81">
        <f>AL81</f>
        <v>1</v>
      </c>
      <c r="DB81">
        <f t="shared" ref="DB81:DB112" si="12">ROUND(ROUND(AT81*CZ81,2),6)</f>
        <v>0</v>
      </c>
      <c r="DC81">
        <f t="shared" ref="DC81:DC112" si="13">ROUND(ROUND(AT81*AG81,2),6)</f>
        <v>0</v>
      </c>
    </row>
    <row r="82" spans="1:107" x14ac:dyDescent="0.2">
      <c r="A82">
        <f>ROW(Source!A174)</f>
        <v>174</v>
      </c>
      <c r="B82">
        <v>37920512</v>
      </c>
      <c r="C82">
        <v>37921189</v>
      </c>
      <c r="D82">
        <v>36614625</v>
      </c>
      <c r="E82">
        <v>1</v>
      </c>
      <c r="F82">
        <v>1</v>
      </c>
      <c r="G82">
        <v>25</v>
      </c>
      <c r="H82">
        <v>2</v>
      </c>
      <c r="I82" t="s">
        <v>237</v>
      </c>
      <c r="J82" t="s">
        <v>238</v>
      </c>
      <c r="K82" t="s">
        <v>239</v>
      </c>
      <c r="L82">
        <v>1368</v>
      </c>
      <c r="N82">
        <v>1011</v>
      </c>
      <c r="O82" t="s">
        <v>230</v>
      </c>
      <c r="P82" t="s">
        <v>230</v>
      </c>
      <c r="Q82">
        <v>1</v>
      </c>
      <c r="W82">
        <v>0</v>
      </c>
      <c r="X82">
        <v>-806024906</v>
      </c>
      <c r="Y82">
        <v>2.08</v>
      </c>
      <c r="AA82">
        <v>0</v>
      </c>
      <c r="AB82">
        <v>1159.46</v>
      </c>
      <c r="AC82">
        <v>525.74</v>
      </c>
      <c r="AD82">
        <v>0</v>
      </c>
      <c r="AE82">
        <v>0</v>
      </c>
      <c r="AF82">
        <v>1159.46</v>
      </c>
      <c r="AG82">
        <v>525.74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2.08</v>
      </c>
      <c r="AU82" t="s">
        <v>3</v>
      </c>
      <c r="AV82">
        <v>0</v>
      </c>
      <c r="AW82">
        <v>2</v>
      </c>
      <c r="AX82">
        <v>37921215</v>
      </c>
      <c r="AY82">
        <v>1</v>
      </c>
      <c r="AZ82">
        <v>0</v>
      </c>
      <c r="BA82">
        <v>80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Y82*Source!I174</f>
        <v>2.1215999999999999</v>
      </c>
      <c r="CY82">
        <f>AB82</f>
        <v>1159.46</v>
      </c>
      <c r="CZ82">
        <f>AF82</f>
        <v>1159.46</v>
      </c>
      <c r="DA82">
        <f>AJ82</f>
        <v>1</v>
      </c>
      <c r="DB82">
        <f t="shared" si="12"/>
        <v>2411.6799999999998</v>
      </c>
      <c r="DC82">
        <f t="shared" si="13"/>
        <v>1093.54</v>
      </c>
    </row>
    <row r="83" spans="1:107" x14ac:dyDescent="0.2">
      <c r="A83">
        <f>ROW(Source!A174)</f>
        <v>174</v>
      </c>
      <c r="B83">
        <v>37920512</v>
      </c>
      <c r="C83">
        <v>37921189</v>
      </c>
      <c r="D83">
        <v>36614780</v>
      </c>
      <c r="E83">
        <v>1</v>
      </c>
      <c r="F83">
        <v>1</v>
      </c>
      <c r="G83">
        <v>25</v>
      </c>
      <c r="H83">
        <v>2</v>
      </c>
      <c r="I83" t="s">
        <v>240</v>
      </c>
      <c r="J83" t="s">
        <v>241</v>
      </c>
      <c r="K83" t="s">
        <v>242</v>
      </c>
      <c r="L83">
        <v>1368</v>
      </c>
      <c r="N83">
        <v>1011</v>
      </c>
      <c r="O83" t="s">
        <v>230</v>
      </c>
      <c r="P83" t="s">
        <v>230</v>
      </c>
      <c r="Q83">
        <v>1</v>
      </c>
      <c r="W83">
        <v>0</v>
      </c>
      <c r="X83">
        <v>-1025534576</v>
      </c>
      <c r="Y83">
        <v>2.08</v>
      </c>
      <c r="AA83">
        <v>0</v>
      </c>
      <c r="AB83">
        <v>416.25</v>
      </c>
      <c r="AC83">
        <v>204.9</v>
      </c>
      <c r="AD83">
        <v>0</v>
      </c>
      <c r="AE83">
        <v>0</v>
      </c>
      <c r="AF83">
        <v>416.25</v>
      </c>
      <c r="AG83">
        <v>204.9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2.08</v>
      </c>
      <c r="AU83" t="s">
        <v>3</v>
      </c>
      <c r="AV83">
        <v>0</v>
      </c>
      <c r="AW83">
        <v>2</v>
      </c>
      <c r="AX83">
        <v>37921216</v>
      </c>
      <c r="AY83">
        <v>1</v>
      </c>
      <c r="AZ83">
        <v>0</v>
      </c>
      <c r="BA83">
        <v>81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Y83*Source!I174</f>
        <v>2.1215999999999999</v>
      </c>
      <c r="CY83">
        <f>AB83</f>
        <v>416.25</v>
      </c>
      <c r="CZ83">
        <f>AF83</f>
        <v>416.25</v>
      </c>
      <c r="DA83">
        <f>AJ83</f>
        <v>1</v>
      </c>
      <c r="DB83">
        <f t="shared" si="12"/>
        <v>865.8</v>
      </c>
      <c r="DC83">
        <f t="shared" si="13"/>
        <v>426.19</v>
      </c>
    </row>
    <row r="84" spans="1:107" x14ac:dyDescent="0.2">
      <c r="A84">
        <f>ROW(Source!A174)</f>
        <v>174</v>
      </c>
      <c r="B84">
        <v>37920512</v>
      </c>
      <c r="C84">
        <v>37921189</v>
      </c>
      <c r="D84">
        <v>36614783</v>
      </c>
      <c r="E84">
        <v>1</v>
      </c>
      <c r="F84">
        <v>1</v>
      </c>
      <c r="G84">
        <v>25</v>
      </c>
      <c r="H84">
        <v>2</v>
      </c>
      <c r="I84" t="s">
        <v>243</v>
      </c>
      <c r="J84" t="s">
        <v>244</v>
      </c>
      <c r="K84" t="s">
        <v>245</v>
      </c>
      <c r="L84">
        <v>1368</v>
      </c>
      <c r="N84">
        <v>1011</v>
      </c>
      <c r="O84" t="s">
        <v>230</v>
      </c>
      <c r="P84" t="s">
        <v>230</v>
      </c>
      <c r="Q84">
        <v>1</v>
      </c>
      <c r="W84">
        <v>0</v>
      </c>
      <c r="X84">
        <v>-95869070</v>
      </c>
      <c r="Y84">
        <v>0.81</v>
      </c>
      <c r="AA84">
        <v>0</v>
      </c>
      <c r="AB84">
        <v>1942.21</v>
      </c>
      <c r="AC84">
        <v>436.39</v>
      </c>
      <c r="AD84">
        <v>0</v>
      </c>
      <c r="AE84">
        <v>0</v>
      </c>
      <c r="AF84">
        <v>1942.21</v>
      </c>
      <c r="AG84">
        <v>436.39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0.81</v>
      </c>
      <c r="AU84" t="s">
        <v>3</v>
      </c>
      <c r="AV84">
        <v>0</v>
      </c>
      <c r="AW84">
        <v>2</v>
      </c>
      <c r="AX84">
        <v>37921217</v>
      </c>
      <c r="AY84">
        <v>1</v>
      </c>
      <c r="AZ84">
        <v>0</v>
      </c>
      <c r="BA84">
        <v>82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Y84*Source!I174</f>
        <v>0.82620000000000005</v>
      </c>
      <c r="CY84">
        <f>AB84</f>
        <v>1942.21</v>
      </c>
      <c r="CZ84">
        <f>AF84</f>
        <v>1942.21</v>
      </c>
      <c r="DA84">
        <f>AJ84</f>
        <v>1</v>
      </c>
      <c r="DB84">
        <f t="shared" si="12"/>
        <v>1573.19</v>
      </c>
      <c r="DC84">
        <f t="shared" si="13"/>
        <v>353.48</v>
      </c>
    </row>
    <row r="85" spans="1:107" x14ac:dyDescent="0.2">
      <c r="A85">
        <f>ROW(Source!A174)</f>
        <v>174</v>
      </c>
      <c r="B85">
        <v>37920512</v>
      </c>
      <c r="C85">
        <v>37921189</v>
      </c>
      <c r="D85">
        <v>36614807</v>
      </c>
      <c r="E85">
        <v>1</v>
      </c>
      <c r="F85">
        <v>1</v>
      </c>
      <c r="G85">
        <v>25</v>
      </c>
      <c r="H85">
        <v>2</v>
      </c>
      <c r="I85" t="s">
        <v>246</v>
      </c>
      <c r="J85" t="s">
        <v>247</v>
      </c>
      <c r="K85" t="s">
        <v>248</v>
      </c>
      <c r="L85">
        <v>1368</v>
      </c>
      <c r="N85">
        <v>1011</v>
      </c>
      <c r="O85" t="s">
        <v>230</v>
      </c>
      <c r="P85" t="s">
        <v>230</v>
      </c>
      <c r="Q85">
        <v>1</v>
      </c>
      <c r="W85">
        <v>0</v>
      </c>
      <c r="X85">
        <v>-282859921</v>
      </c>
      <c r="Y85">
        <v>1.94</v>
      </c>
      <c r="AA85">
        <v>0</v>
      </c>
      <c r="AB85">
        <v>1364.77</v>
      </c>
      <c r="AC85">
        <v>610.30999999999995</v>
      </c>
      <c r="AD85">
        <v>0</v>
      </c>
      <c r="AE85">
        <v>0</v>
      </c>
      <c r="AF85">
        <v>1364.77</v>
      </c>
      <c r="AG85">
        <v>610.30999999999995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1.94</v>
      </c>
      <c r="AU85" t="s">
        <v>3</v>
      </c>
      <c r="AV85">
        <v>0</v>
      </c>
      <c r="AW85">
        <v>2</v>
      </c>
      <c r="AX85">
        <v>37921218</v>
      </c>
      <c r="AY85">
        <v>1</v>
      </c>
      <c r="AZ85">
        <v>0</v>
      </c>
      <c r="BA85">
        <v>83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Y85*Source!I174</f>
        <v>1.9787999999999999</v>
      </c>
      <c r="CY85">
        <f>AB85</f>
        <v>1364.77</v>
      </c>
      <c r="CZ85">
        <f>AF85</f>
        <v>1364.77</v>
      </c>
      <c r="DA85">
        <f>AJ85</f>
        <v>1</v>
      </c>
      <c r="DB85">
        <f t="shared" si="12"/>
        <v>2647.65</v>
      </c>
      <c r="DC85">
        <f t="shared" si="13"/>
        <v>1184</v>
      </c>
    </row>
    <row r="86" spans="1:107" x14ac:dyDescent="0.2">
      <c r="A86">
        <f>ROW(Source!A174)</f>
        <v>174</v>
      </c>
      <c r="B86">
        <v>37920512</v>
      </c>
      <c r="C86">
        <v>37921189</v>
      </c>
      <c r="D86">
        <v>36614773</v>
      </c>
      <c r="E86">
        <v>1</v>
      </c>
      <c r="F86">
        <v>1</v>
      </c>
      <c r="G86">
        <v>25</v>
      </c>
      <c r="H86">
        <v>2</v>
      </c>
      <c r="I86" t="s">
        <v>249</v>
      </c>
      <c r="J86" t="s">
        <v>250</v>
      </c>
      <c r="K86" t="s">
        <v>251</v>
      </c>
      <c r="L86">
        <v>1368</v>
      </c>
      <c r="N86">
        <v>1011</v>
      </c>
      <c r="O86" t="s">
        <v>230</v>
      </c>
      <c r="P86" t="s">
        <v>230</v>
      </c>
      <c r="Q86">
        <v>1</v>
      </c>
      <c r="W86">
        <v>0</v>
      </c>
      <c r="X86">
        <v>-1880632103</v>
      </c>
      <c r="Y86">
        <v>0.65</v>
      </c>
      <c r="AA86">
        <v>0</v>
      </c>
      <c r="AB86">
        <v>1179.56</v>
      </c>
      <c r="AC86">
        <v>439.28</v>
      </c>
      <c r="AD86">
        <v>0</v>
      </c>
      <c r="AE86">
        <v>0</v>
      </c>
      <c r="AF86">
        <v>1179.56</v>
      </c>
      <c r="AG86">
        <v>439.28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0.65</v>
      </c>
      <c r="AU86" t="s">
        <v>3</v>
      </c>
      <c r="AV86">
        <v>0</v>
      </c>
      <c r="AW86">
        <v>2</v>
      </c>
      <c r="AX86">
        <v>37921219</v>
      </c>
      <c r="AY86">
        <v>1</v>
      </c>
      <c r="AZ86">
        <v>0</v>
      </c>
      <c r="BA86">
        <v>84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Y86*Source!I174</f>
        <v>0.66300000000000003</v>
      </c>
      <c r="CY86">
        <f>AB86</f>
        <v>1179.56</v>
      </c>
      <c r="CZ86">
        <f>AF86</f>
        <v>1179.56</v>
      </c>
      <c r="DA86">
        <f>AJ86</f>
        <v>1</v>
      </c>
      <c r="DB86">
        <f t="shared" si="12"/>
        <v>766.71</v>
      </c>
      <c r="DC86">
        <f t="shared" si="13"/>
        <v>285.52999999999997</v>
      </c>
    </row>
    <row r="87" spans="1:107" x14ac:dyDescent="0.2">
      <c r="A87">
        <f>ROW(Source!A174)</f>
        <v>174</v>
      </c>
      <c r="B87">
        <v>37920512</v>
      </c>
      <c r="C87">
        <v>37921189</v>
      </c>
      <c r="D87">
        <v>36616716</v>
      </c>
      <c r="E87">
        <v>1</v>
      </c>
      <c r="F87">
        <v>1</v>
      </c>
      <c r="G87">
        <v>25</v>
      </c>
      <c r="H87">
        <v>3</v>
      </c>
      <c r="I87" t="s">
        <v>252</v>
      </c>
      <c r="J87" t="s">
        <v>253</v>
      </c>
      <c r="K87" t="s">
        <v>254</v>
      </c>
      <c r="L87">
        <v>1339</v>
      </c>
      <c r="N87">
        <v>1007</v>
      </c>
      <c r="O87" t="s">
        <v>36</v>
      </c>
      <c r="P87" t="s">
        <v>36</v>
      </c>
      <c r="Q87">
        <v>1</v>
      </c>
      <c r="W87">
        <v>0</v>
      </c>
      <c r="X87">
        <v>-284110059</v>
      </c>
      <c r="Y87">
        <v>110</v>
      </c>
      <c r="AA87">
        <v>590.78</v>
      </c>
      <c r="AB87">
        <v>0</v>
      </c>
      <c r="AC87">
        <v>0</v>
      </c>
      <c r="AD87">
        <v>0</v>
      </c>
      <c r="AE87">
        <v>590.78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110</v>
      </c>
      <c r="AU87" t="s">
        <v>3</v>
      </c>
      <c r="AV87">
        <v>0</v>
      </c>
      <c r="AW87">
        <v>2</v>
      </c>
      <c r="AX87">
        <v>37921220</v>
      </c>
      <c r="AY87">
        <v>1</v>
      </c>
      <c r="AZ87">
        <v>0</v>
      </c>
      <c r="BA87">
        <v>85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Y87*Source!I174</f>
        <v>112.2</v>
      </c>
      <c r="CY87">
        <f>AA87</f>
        <v>590.78</v>
      </c>
      <c r="CZ87">
        <f>AE87</f>
        <v>590.78</v>
      </c>
      <c r="DA87">
        <f>AI87</f>
        <v>1</v>
      </c>
      <c r="DB87">
        <f t="shared" si="12"/>
        <v>64985.8</v>
      </c>
      <c r="DC87">
        <f t="shared" si="13"/>
        <v>0</v>
      </c>
    </row>
    <row r="88" spans="1:107" x14ac:dyDescent="0.2">
      <c r="A88">
        <f>ROW(Source!A174)</f>
        <v>174</v>
      </c>
      <c r="B88">
        <v>37920512</v>
      </c>
      <c r="C88">
        <v>37921189</v>
      </c>
      <c r="D88">
        <v>36617459</v>
      </c>
      <c r="E88">
        <v>1</v>
      </c>
      <c r="F88">
        <v>1</v>
      </c>
      <c r="G88">
        <v>25</v>
      </c>
      <c r="H88">
        <v>3</v>
      </c>
      <c r="I88" t="s">
        <v>255</v>
      </c>
      <c r="J88" t="s">
        <v>256</v>
      </c>
      <c r="K88" t="s">
        <v>257</v>
      </c>
      <c r="L88">
        <v>1339</v>
      </c>
      <c r="N88">
        <v>1007</v>
      </c>
      <c r="O88" t="s">
        <v>36</v>
      </c>
      <c r="P88" t="s">
        <v>36</v>
      </c>
      <c r="Q88">
        <v>1</v>
      </c>
      <c r="W88">
        <v>0</v>
      </c>
      <c r="X88">
        <v>924487879</v>
      </c>
      <c r="Y88">
        <v>5</v>
      </c>
      <c r="AA88">
        <v>33.729999999999997</v>
      </c>
      <c r="AB88">
        <v>0</v>
      </c>
      <c r="AC88">
        <v>0</v>
      </c>
      <c r="AD88">
        <v>0</v>
      </c>
      <c r="AE88">
        <v>33.729999999999997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5</v>
      </c>
      <c r="AU88" t="s">
        <v>3</v>
      </c>
      <c r="AV88">
        <v>0</v>
      </c>
      <c r="AW88">
        <v>2</v>
      </c>
      <c r="AX88">
        <v>37921221</v>
      </c>
      <c r="AY88">
        <v>1</v>
      </c>
      <c r="AZ88">
        <v>0</v>
      </c>
      <c r="BA88">
        <v>86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Y88*Source!I174</f>
        <v>5.0999999999999996</v>
      </c>
      <c r="CY88">
        <f>AA88</f>
        <v>33.729999999999997</v>
      </c>
      <c r="CZ88">
        <f>AE88</f>
        <v>33.729999999999997</v>
      </c>
      <c r="DA88">
        <f>AI88</f>
        <v>1</v>
      </c>
      <c r="DB88">
        <f t="shared" si="12"/>
        <v>168.65</v>
      </c>
      <c r="DC88">
        <f t="shared" si="13"/>
        <v>0</v>
      </c>
    </row>
    <row r="89" spans="1:107" x14ac:dyDescent="0.2">
      <c r="A89">
        <f>ROW(Source!A175)</f>
        <v>175</v>
      </c>
      <c r="B89">
        <v>37920513</v>
      </c>
      <c r="C89">
        <v>37921189</v>
      </c>
      <c r="D89">
        <v>36602148</v>
      </c>
      <c r="E89">
        <v>25</v>
      </c>
      <c r="F89">
        <v>1</v>
      </c>
      <c r="G89">
        <v>25</v>
      </c>
      <c r="H89">
        <v>1</v>
      </c>
      <c r="I89" t="s">
        <v>224</v>
      </c>
      <c r="J89" t="s">
        <v>3</v>
      </c>
      <c r="K89" t="s">
        <v>225</v>
      </c>
      <c r="L89">
        <v>1191</v>
      </c>
      <c r="N89">
        <v>1013</v>
      </c>
      <c r="O89" t="s">
        <v>226</v>
      </c>
      <c r="P89" t="s">
        <v>226</v>
      </c>
      <c r="Q89">
        <v>1</v>
      </c>
      <c r="W89">
        <v>0</v>
      </c>
      <c r="X89">
        <v>476480486</v>
      </c>
      <c r="Y89">
        <v>16.559999999999999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16.559999999999999</v>
      </c>
      <c r="AU89" t="s">
        <v>3</v>
      </c>
      <c r="AV89">
        <v>1</v>
      </c>
      <c r="AW89">
        <v>2</v>
      </c>
      <c r="AX89">
        <v>37921214</v>
      </c>
      <c r="AY89">
        <v>1</v>
      </c>
      <c r="AZ89">
        <v>0</v>
      </c>
      <c r="BA89">
        <v>87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Y89*Source!I175</f>
        <v>16.891199999999998</v>
      </c>
      <c r="CY89">
        <f>AD89</f>
        <v>0</v>
      </c>
      <c r="CZ89">
        <f>AH89</f>
        <v>0</v>
      </c>
      <c r="DA89">
        <f>AL89</f>
        <v>1</v>
      </c>
      <c r="DB89">
        <f t="shared" si="12"/>
        <v>0</v>
      </c>
      <c r="DC89">
        <f t="shared" si="13"/>
        <v>0</v>
      </c>
    </row>
    <row r="90" spans="1:107" x14ac:dyDescent="0.2">
      <c r="A90">
        <f>ROW(Source!A175)</f>
        <v>175</v>
      </c>
      <c r="B90">
        <v>37920513</v>
      </c>
      <c r="C90">
        <v>37921189</v>
      </c>
      <c r="D90">
        <v>36614625</v>
      </c>
      <c r="E90">
        <v>1</v>
      </c>
      <c r="F90">
        <v>1</v>
      </c>
      <c r="G90">
        <v>25</v>
      </c>
      <c r="H90">
        <v>2</v>
      </c>
      <c r="I90" t="s">
        <v>237</v>
      </c>
      <c r="J90" t="s">
        <v>238</v>
      </c>
      <c r="K90" t="s">
        <v>239</v>
      </c>
      <c r="L90">
        <v>1368</v>
      </c>
      <c r="N90">
        <v>1011</v>
      </c>
      <c r="O90" t="s">
        <v>230</v>
      </c>
      <c r="P90" t="s">
        <v>230</v>
      </c>
      <c r="Q90">
        <v>1</v>
      </c>
      <c r="W90">
        <v>0</v>
      </c>
      <c r="X90">
        <v>-806024906</v>
      </c>
      <c r="Y90">
        <v>2.08</v>
      </c>
      <c r="AA90">
        <v>0</v>
      </c>
      <c r="AB90">
        <v>1159.46</v>
      </c>
      <c r="AC90">
        <v>525.74</v>
      </c>
      <c r="AD90">
        <v>0</v>
      </c>
      <c r="AE90">
        <v>0</v>
      </c>
      <c r="AF90">
        <v>1159.46</v>
      </c>
      <c r="AG90">
        <v>525.74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2.08</v>
      </c>
      <c r="AU90" t="s">
        <v>3</v>
      </c>
      <c r="AV90">
        <v>0</v>
      </c>
      <c r="AW90">
        <v>2</v>
      </c>
      <c r="AX90">
        <v>37921215</v>
      </c>
      <c r="AY90">
        <v>1</v>
      </c>
      <c r="AZ90">
        <v>0</v>
      </c>
      <c r="BA90">
        <v>88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Y90*Source!I175</f>
        <v>2.1215999999999999</v>
      </c>
      <c r="CY90">
        <f>AB90</f>
        <v>1159.46</v>
      </c>
      <c r="CZ90">
        <f>AF90</f>
        <v>1159.46</v>
      </c>
      <c r="DA90">
        <f>AJ90</f>
        <v>1</v>
      </c>
      <c r="DB90">
        <f t="shared" si="12"/>
        <v>2411.6799999999998</v>
      </c>
      <c r="DC90">
        <f t="shared" si="13"/>
        <v>1093.54</v>
      </c>
    </row>
    <row r="91" spans="1:107" x14ac:dyDescent="0.2">
      <c r="A91">
        <f>ROW(Source!A175)</f>
        <v>175</v>
      </c>
      <c r="B91">
        <v>37920513</v>
      </c>
      <c r="C91">
        <v>37921189</v>
      </c>
      <c r="D91">
        <v>36614780</v>
      </c>
      <c r="E91">
        <v>1</v>
      </c>
      <c r="F91">
        <v>1</v>
      </c>
      <c r="G91">
        <v>25</v>
      </c>
      <c r="H91">
        <v>2</v>
      </c>
      <c r="I91" t="s">
        <v>240</v>
      </c>
      <c r="J91" t="s">
        <v>241</v>
      </c>
      <c r="K91" t="s">
        <v>242</v>
      </c>
      <c r="L91">
        <v>1368</v>
      </c>
      <c r="N91">
        <v>1011</v>
      </c>
      <c r="O91" t="s">
        <v>230</v>
      </c>
      <c r="P91" t="s">
        <v>230</v>
      </c>
      <c r="Q91">
        <v>1</v>
      </c>
      <c r="W91">
        <v>0</v>
      </c>
      <c r="X91">
        <v>-1025534576</v>
      </c>
      <c r="Y91">
        <v>2.08</v>
      </c>
      <c r="AA91">
        <v>0</v>
      </c>
      <c r="AB91">
        <v>416.25</v>
      </c>
      <c r="AC91">
        <v>204.9</v>
      </c>
      <c r="AD91">
        <v>0</v>
      </c>
      <c r="AE91">
        <v>0</v>
      </c>
      <c r="AF91">
        <v>416.25</v>
      </c>
      <c r="AG91">
        <v>204.9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2.08</v>
      </c>
      <c r="AU91" t="s">
        <v>3</v>
      </c>
      <c r="AV91">
        <v>0</v>
      </c>
      <c r="AW91">
        <v>2</v>
      </c>
      <c r="AX91">
        <v>37921216</v>
      </c>
      <c r="AY91">
        <v>1</v>
      </c>
      <c r="AZ91">
        <v>0</v>
      </c>
      <c r="BA91">
        <v>89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Y91*Source!I175</f>
        <v>2.1215999999999999</v>
      </c>
      <c r="CY91">
        <f>AB91</f>
        <v>416.25</v>
      </c>
      <c r="CZ91">
        <f>AF91</f>
        <v>416.25</v>
      </c>
      <c r="DA91">
        <f>AJ91</f>
        <v>1</v>
      </c>
      <c r="DB91">
        <f t="shared" si="12"/>
        <v>865.8</v>
      </c>
      <c r="DC91">
        <f t="shared" si="13"/>
        <v>426.19</v>
      </c>
    </row>
    <row r="92" spans="1:107" x14ac:dyDescent="0.2">
      <c r="A92">
        <f>ROW(Source!A175)</f>
        <v>175</v>
      </c>
      <c r="B92">
        <v>37920513</v>
      </c>
      <c r="C92">
        <v>37921189</v>
      </c>
      <c r="D92">
        <v>36614783</v>
      </c>
      <c r="E92">
        <v>1</v>
      </c>
      <c r="F92">
        <v>1</v>
      </c>
      <c r="G92">
        <v>25</v>
      </c>
      <c r="H92">
        <v>2</v>
      </c>
      <c r="I92" t="s">
        <v>243</v>
      </c>
      <c r="J92" t="s">
        <v>244</v>
      </c>
      <c r="K92" t="s">
        <v>245</v>
      </c>
      <c r="L92">
        <v>1368</v>
      </c>
      <c r="N92">
        <v>1011</v>
      </c>
      <c r="O92" t="s">
        <v>230</v>
      </c>
      <c r="P92" t="s">
        <v>230</v>
      </c>
      <c r="Q92">
        <v>1</v>
      </c>
      <c r="W92">
        <v>0</v>
      </c>
      <c r="X92">
        <v>-95869070</v>
      </c>
      <c r="Y92">
        <v>0.81</v>
      </c>
      <c r="AA92">
        <v>0</v>
      </c>
      <c r="AB92">
        <v>1942.21</v>
      </c>
      <c r="AC92">
        <v>436.39</v>
      </c>
      <c r="AD92">
        <v>0</v>
      </c>
      <c r="AE92">
        <v>0</v>
      </c>
      <c r="AF92">
        <v>1942.21</v>
      </c>
      <c r="AG92">
        <v>436.39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0.81</v>
      </c>
      <c r="AU92" t="s">
        <v>3</v>
      </c>
      <c r="AV92">
        <v>0</v>
      </c>
      <c r="AW92">
        <v>2</v>
      </c>
      <c r="AX92">
        <v>37921217</v>
      </c>
      <c r="AY92">
        <v>1</v>
      </c>
      <c r="AZ92">
        <v>0</v>
      </c>
      <c r="BA92">
        <v>90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Y92*Source!I175</f>
        <v>0.82620000000000005</v>
      </c>
      <c r="CY92">
        <f>AB92</f>
        <v>1942.21</v>
      </c>
      <c r="CZ92">
        <f>AF92</f>
        <v>1942.21</v>
      </c>
      <c r="DA92">
        <f>AJ92</f>
        <v>1</v>
      </c>
      <c r="DB92">
        <f t="shared" si="12"/>
        <v>1573.19</v>
      </c>
      <c r="DC92">
        <f t="shared" si="13"/>
        <v>353.48</v>
      </c>
    </row>
    <row r="93" spans="1:107" x14ac:dyDescent="0.2">
      <c r="A93">
        <f>ROW(Source!A175)</f>
        <v>175</v>
      </c>
      <c r="B93">
        <v>37920513</v>
      </c>
      <c r="C93">
        <v>37921189</v>
      </c>
      <c r="D93">
        <v>36614807</v>
      </c>
      <c r="E93">
        <v>1</v>
      </c>
      <c r="F93">
        <v>1</v>
      </c>
      <c r="G93">
        <v>25</v>
      </c>
      <c r="H93">
        <v>2</v>
      </c>
      <c r="I93" t="s">
        <v>246</v>
      </c>
      <c r="J93" t="s">
        <v>247</v>
      </c>
      <c r="K93" t="s">
        <v>248</v>
      </c>
      <c r="L93">
        <v>1368</v>
      </c>
      <c r="N93">
        <v>1011</v>
      </c>
      <c r="O93" t="s">
        <v>230</v>
      </c>
      <c r="P93" t="s">
        <v>230</v>
      </c>
      <c r="Q93">
        <v>1</v>
      </c>
      <c r="W93">
        <v>0</v>
      </c>
      <c r="X93">
        <v>-282859921</v>
      </c>
      <c r="Y93">
        <v>1.94</v>
      </c>
      <c r="AA93">
        <v>0</v>
      </c>
      <c r="AB93">
        <v>1364.77</v>
      </c>
      <c r="AC93">
        <v>610.30999999999995</v>
      </c>
      <c r="AD93">
        <v>0</v>
      </c>
      <c r="AE93">
        <v>0</v>
      </c>
      <c r="AF93">
        <v>1364.77</v>
      </c>
      <c r="AG93">
        <v>610.30999999999995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1.94</v>
      </c>
      <c r="AU93" t="s">
        <v>3</v>
      </c>
      <c r="AV93">
        <v>0</v>
      </c>
      <c r="AW93">
        <v>2</v>
      </c>
      <c r="AX93">
        <v>37921218</v>
      </c>
      <c r="AY93">
        <v>1</v>
      </c>
      <c r="AZ93">
        <v>0</v>
      </c>
      <c r="BA93">
        <v>91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Y93*Source!I175</f>
        <v>1.9787999999999999</v>
      </c>
      <c r="CY93">
        <f>AB93</f>
        <v>1364.77</v>
      </c>
      <c r="CZ93">
        <f>AF93</f>
        <v>1364.77</v>
      </c>
      <c r="DA93">
        <f>AJ93</f>
        <v>1</v>
      </c>
      <c r="DB93">
        <f t="shared" si="12"/>
        <v>2647.65</v>
      </c>
      <c r="DC93">
        <f t="shared" si="13"/>
        <v>1184</v>
      </c>
    </row>
    <row r="94" spans="1:107" x14ac:dyDescent="0.2">
      <c r="A94">
        <f>ROW(Source!A175)</f>
        <v>175</v>
      </c>
      <c r="B94">
        <v>37920513</v>
      </c>
      <c r="C94">
        <v>37921189</v>
      </c>
      <c r="D94">
        <v>36614773</v>
      </c>
      <c r="E94">
        <v>1</v>
      </c>
      <c r="F94">
        <v>1</v>
      </c>
      <c r="G94">
        <v>25</v>
      </c>
      <c r="H94">
        <v>2</v>
      </c>
      <c r="I94" t="s">
        <v>249</v>
      </c>
      <c r="J94" t="s">
        <v>250</v>
      </c>
      <c r="K94" t="s">
        <v>251</v>
      </c>
      <c r="L94">
        <v>1368</v>
      </c>
      <c r="N94">
        <v>1011</v>
      </c>
      <c r="O94" t="s">
        <v>230</v>
      </c>
      <c r="P94" t="s">
        <v>230</v>
      </c>
      <c r="Q94">
        <v>1</v>
      </c>
      <c r="W94">
        <v>0</v>
      </c>
      <c r="X94">
        <v>-1880632103</v>
      </c>
      <c r="Y94">
        <v>0.65</v>
      </c>
      <c r="AA94">
        <v>0</v>
      </c>
      <c r="AB94">
        <v>1179.56</v>
      </c>
      <c r="AC94">
        <v>439.28</v>
      </c>
      <c r="AD94">
        <v>0</v>
      </c>
      <c r="AE94">
        <v>0</v>
      </c>
      <c r="AF94">
        <v>1179.56</v>
      </c>
      <c r="AG94">
        <v>439.28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0.65</v>
      </c>
      <c r="AU94" t="s">
        <v>3</v>
      </c>
      <c r="AV94">
        <v>0</v>
      </c>
      <c r="AW94">
        <v>2</v>
      </c>
      <c r="AX94">
        <v>37921219</v>
      </c>
      <c r="AY94">
        <v>1</v>
      </c>
      <c r="AZ94">
        <v>0</v>
      </c>
      <c r="BA94">
        <v>92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Y94*Source!I175</f>
        <v>0.66300000000000003</v>
      </c>
      <c r="CY94">
        <f>AB94</f>
        <v>1179.56</v>
      </c>
      <c r="CZ94">
        <f>AF94</f>
        <v>1179.56</v>
      </c>
      <c r="DA94">
        <f>AJ94</f>
        <v>1</v>
      </c>
      <c r="DB94">
        <f t="shared" si="12"/>
        <v>766.71</v>
      </c>
      <c r="DC94">
        <f t="shared" si="13"/>
        <v>285.52999999999997</v>
      </c>
    </row>
    <row r="95" spans="1:107" x14ac:dyDescent="0.2">
      <c r="A95">
        <f>ROW(Source!A175)</f>
        <v>175</v>
      </c>
      <c r="B95">
        <v>37920513</v>
      </c>
      <c r="C95">
        <v>37921189</v>
      </c>
      <c r="D95">
        <v>36616716</v>
      </c>
      <c r="E95">
        <v>1</v>
      </c>
      <c r="F95">
        <v>1</v>
      </c>
      <c r="G95">
        <v>25</v>
      </c>
      <c r="H95">
        <v>3</v>
      </c>
      <c r="I95" t="s">
        <v>252</v>
      </c>
      <c r="J95" t="s">
        <v>253</v>
      </c>
      <c r="K95" t="s">
        <v>254</v>
      </c>
      <c r="L95">
        <v>1339</v>
      </c>
      <c r="N95">
        <v>1007</v>
      </c>
      <c r="O95" t="s">
        <v>36</v>
      </c>
      <c r="P95" t="s">
        <v>36</v>
      </c>
      <c r="Q95">
        <v>1</v>
      </c>
      <c r="W95">
        <v>0</v>
      </c>
      <c r="X95">
        <v>-284110059</v>
      </c>
      <c r="Y95">
        <v>110</v>
      </c>
      <c r="AA95">
        <v>590.78</v>
      </c>
      <c r="AB95">
        <v>0</v>
      </c>
      <c r="AC95">
        <v>0</v>
      </c>
      <c r="AD95">
        <v>0</v>
      </c>
      <c r="AE95">
        <v>590.78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110</v>
      </c>
      <c r="AU95" t="s">
        <v>3</v>
      </c>
      <c r="AV95">
        <v>0</v>
      </c>
      <c r="AW95">
        <v>2</v>
      </c>
      <c r="AX95">
        <v>37921220</v>
      </c>
      <c r="AY95">
        <v>1</v>
      </c>
      <c r="AZ95">
        <v>0</v>
      </c>
      <c r="BA95">
        <v>93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Y95*Source!I175</f>
        <v>112.2</v>
      </c>
      <c r="CY95">
        <f>AA95</f>
        <v>590.78</v>
      </c>
      <c r="CZ95">
        <f>AE95</f>
        <v>590.78</v>
      </c>
      <c r="DA95">
        <f>AI95</f>
        <v>1</v>
      </c>
      <c r="DB95">
        <f t="shared" si="12"/>
        <v>64985.8</v>
      </c>
      <c r="DC95">
        <f t="shared" si="13"/>
        <v>0</v>
      </c>
    </row>
    <row r="96" spans="1:107" x14ac:dyDescent="0.2">
      <c r="A96">
        <f>ROW(Source!A175)</f>
        <v>175</v>
      </c>
      <c r="B96">
        <v>37920513</v>
      </c>
      <c r="C96">
        <v>37921189</v>
      </c>
      <c r="D96">
        <v>36617459</v>
      </c>
      <c r="E96">
        <v>1</v>
      </c>
      <c r="F96">
        <v>1</v>
      </c>
      <c r="G96">
        <v>25</v>
      </c>
      <c r="H96">
        <v>3</v>
      </c>
      <c r="I96" t="s">
        <v>255</v>
      </c>
      <c r="J96" t="s">
        <v>256</v>
      </c>
      <c r="K96" t="s">
        <v>257</v>
      </c>
      <c r="L96">
        <v>1339</v>
      </c>
      <c r="N96">
        <v>1007</v>
      </c>
      <c r="O96" t="s">
        <v>36</v>
      </c>
      <c r="P96" t="s">
        <v>36</v>
      </c>
      <c r="Q96">
        <v>1</v>
      </c>
      <c r="W96">
        <v>0</v>
      </c>
      <c r="X96">
        <v>924487879</v>
      </c>
      <c r="Y96">
        <v>5</v>
      </c>
      <c r="AA96">
        <v>33.729999999999997</v>
      </c>
      <c r="AB96">
        <v>0</v>
      </c>
      <c r="AC96">
        <v>0</v>
      </c>
      <c r="AD96">
        <v>0</v>
      </c>
      <c r="AE96">
        <v>33.729999999999997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5</v>
      </c>
      <c r="AU96" t="s">
        <v>3</v>
      </c>
      <c r="AV96">
        <v>0</v>
      </c>
      <c r="AW96">
        <v>2</v>
      </c>
      <c r="AX96">
        <v>37921221</v>
      </c>
      <c r="AY96">
        <v>1</v>
      </c>
      <c r="AZ96">
        <v>0</v>
      </c>
      <c r="BA96">
        <v>94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Y96*Source!I175</f>
        <v>5.0999999999999996</v>
      </c>
      <c r="CY96">
        <f>AA96</f>
        <v>33.729999999999997</v>
      </c>
      <c r="CZ96">
        <f>AE96</f>
        <v>33.729999999999997</v>
      </c>
      <c r="DA96">
        <f>AI96</f>
        <v>1</v>
      </c>
      <c r="DB96">
        <f t="shared" si="12"/>
        <v>168.65</v>
      </c>
      <c r="DC96">
        <f t="shared" si="13"/>
        <v>0</v>
      </c>
    </row>
    <row r="97" spans="1:107" x14ac:dyDescent="0.2">
      <c r="A97">
        <f>ROW(Source!A176)</f>
        <v>176</v>
      </c>
      <c r="B97">
        <v>37920512</v>
      </c>
      <c r="C97">
        <v>37921222</v>
      </c>
      <c r="D97">
        <v>36602148</v>
      </c>
      <c r="E97">
        <v>25</v>
      </c>
      <c r="F97">
        <v>1</v>
      </c>
      <c r="G97">
        <v>25</v>
      </c>
      <c r="H97">
        <v>1</v>
      </c>
      <c r="I97" t="s">
        <v>224</v>
      </c>
      <c r="J97" t="s">
        <v>3</v>
      </c>
      <c r="K97" t="s">
        <v>225</v>
      </c>
      <c r="L97">
        <v>1191</v>
      </c>
      <c r="N97">
        <v>1013</v>
      </c>
      <c r="O97" t="s">
        <v>226</v>
      </c>
      <c r="P97" t="s">
        <v>226</v>
      </c>
      <c r="Q97">
        <v>1</v>
      </c>
      <c r="W97">
        <v>0</v>
      </c>
      <c r="X97">
        <v>476480486</v>
      </c>
      <c r="Y97">
        <v>24.84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24.84</v>
      </c>
      <c r="AU97" t="s">
        <v>3</v>
      </c>
      <c r="AV97">
        <v>1</v>
      </c>
      <c r="AW97">
        <v>2</v>
      </c>
      <c r="AX97">
        <v>37921250</v>
      </c>
      <c r="AY97">
        <v>1</v>
      </c>
      <c r="AZ97">
        <v>0</v>
      </c>
      <c r="BA97">
        <v>95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Y97*Source!I176</f>
        <v>25.3368</v>
      </c>
      <c r="CY97">
        <f>AD97</f>
        <v>0</v>
      </c>
      <c r="CZ97">
        <f>AH97</f>
        <v>0</v>
      </c>
      <c r="DA97">
        <f>AL97</f>
        <v>1</v>
      </c>
      <c r="DB97">
        <f t="shared" si="12"/>
        <v>0</v>
      </c>
      <c r="DC97">
        <f t="shared" si="13"/>
        <v>0</v>
      </c>
    </row>
    <row r="98" spans="1:107" x14ac:dyDescent="0.2">
      <c r="A98">
        <f>ROW(Source!A176)</f>
        <v>176</v>
      </c>
      <c r="B98">
        <v>37920512</v>
      </c>
      <c r="C98">
        <v>37921222</v>
      </c>
      <c r="D98">
        <v>36614602</v>
      </c>
      <c r="E98">
        <v>1</v>
      </c>
      <c r="F98">
        <v>1</v>
      </c>
      <c r="G98">
        <v>25</v>
      </c>
      <c r="H98">
        <v>2</v>
      </c>
      <c r="I98" t="s">
        <v>258</v>
      </c>
      <c r="J98" t="s">
        <v>259</v>
      </c>
      <c r="K98" t="s">
        <v>260</v>
      </c>
      <c r="L98">
        <v>1368</v>
      </c>
      <c r="N98">
        <v>1011</v>
      </c>
      <c r="O98" t="s">
        <v>230</v>
      </c>
      <c r="P98" t="s">
        <v>230</v>
      </c>
      <c r="Q98">
        <v>1</v>
      </c>
      <c r="W98">
        <v>0</v>
      </c>
      <c r="X98">
        <v>-727636115</v>
      </c>
      <c r="Y98">
        <v>2.94</v>
      </c>
      <c r="AA98">
        <v>0</v>
      </c>
      <c r="AB98">
        <v>923.83</v>
      </c>
      <c r="AC98">
        <v>342.06</v>
      </c>
      <c r="AD98">
        <v>0</v>
      </c>
      <c r="AE98">
        <v>0</v>
      </c>
      <c r="AF98">
        <v>923.83</v>
      </c>
      <c r="AG98">
        <v>342.06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2.94</v>
      </c>
      <c r="AU98" t="s">
        <v>3</v>
      </c>
      <c r="AV98">
        <v>0</v>
      </c>
      <c r="AW98">
        <v>2</v>
      </c>
      <c r="AX98">
        <v>37921251</v>
      </c>
      <c r="AY98">
        <v>1</v>
      </c>
      <c r="AZ98">
        <v>0</v>
      </c>
      <c r="BA98">
        <v>96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Y98*Source!I176</f>
        <v>2.9988000000000001</v>
      </c>
      <c r="CY98">
        <f t="shared" ref="CY98:CY103" si="14">AB98</f>
        <v>923.83</v>
      </c>
      <c r="CZ98">
        <f t="shared" ref="CZ98:CZ103" si="15">AF98</f>
        <v>923.83</v>
      </c>
      <c r="DA98">
        <f t="shared" ref="DA98:DA103" si="16">AJ98</f>
        <v>1</v>
      </c>
      <c r="DB98">
        <f t="shared" si="12"/>
        <v>2716.06</v>
      </c>
      <c r="DC98">
        <f t="shared" si="13"/>
        <v>1005.66</v>
      </c>
    </row>
    <row r="99" spans="1:107" x14ac:dyDescent="0.2">
      <c r="A99">
        <f>ROW(Source!A176)</f>
        <v>176</v>
      </c>
      <c r="B99">
        <v>37920512</v>
      </c>
      <c r="C99">
        <v>37921222</v>
      </c>
      <c r="D99">
        <v>36614783</v>
      </c>
      <c r="E99">
        <v>1</v>
      </c>
      <c r="F99">
        <v>1</v>
      </c>
      <c r="G99">
        <v>25</v>
      </c>
      <c r="H99">
        <v>2</v>
      </c>
      <c r="I99" t="s">
        <v>243</v>
      </c>
      <c r="J99" t="s">
        <v>244</v>
      </c>
      <c r="K99" t="s">
        <v>245</v>
      </c>
      <c r="L99">
        <v>1368</v>
      </c>
      <c r="N99">
        <v>1011</v>
      </c>
      <c r="O99" t="s">
        <v>230</v>
      </c>
      <c r="P99" t="s">
        <v>230</v>
      </c>
      <c r="Q99">
        <v>1</v>
      </c>
      <c r="W99">
        <v>0</v>
      </c>
      <c r="X99">
        <v>-95869070</v>
      </c>
      <c r="Y99">
        <v>1.1399999999999999</v>
      </c>
      <c r="AA99">
        <v>0</v>
      </c>
      <c r="AB99">
        <v>1942.21</v>
      </c>
      <c r="AC99">
        <v>436.39</v>
      </c>
      <c r="AD99">
        <v>0</v>
      </c>
      <c r="AE99">
        <v>0</v>
      </c>
      <c r="AF99">
        <v>1942.21</v>
      </c>
      <c r="AG99">
        <v>436.39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1.1399999999999999</v>
      </c>
      <c r="AU99" t="s">
        <v>3</v>
      </c>
      <c r="AV99">
        <v>0</v>
      </c>
      <c r="AW99">
        <v>2</v>
      </c>
      <c r="AX99">
        <v>37921252</v>
      </c>
      <c r="AY99">
        <v>1</v>
      </c>
      <c r="AZ99">
        <v>0</v>
      </c>
      <c r="BA99">
        <v>97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Y99*Source!I176</f>
        <v>1.1627999999999998</v>
      </c>
      <c r="CY99">
        <f t="shared" si="14"/>
        <v>1942.21</v>
      </c>
      <c r="CZ99">
        <f t="shared" si="15"/>
        <v>1942.21</v>
      </c>
      <c r="DA99">
        <f t="shared" si="16"/>
        <v>1</v>
      </c>
      <c r="DB99">
        <f t="shared" si="12"/>
        <v>2214.12</v>
      </c>
      <c r="DC99">
        <f t="shared" si="13"/>
        <v>497.48</v>
      </c>
    </row>
    <row r="100" spans="1:107" x14ac:dyDescent="0.2">
      <c r="A100">
        <f>ROW(Source!A176)</f>
        <v>176</v>
      </c>
      <c r="B100">
        <v>37920512</v>
      </c>
      <c r="C100">
        <v>37921222</v>
      </c>
      <c r="D100">
        <v>36614768</v>
      </c>
      <c r="E100">
        <v>1</v>
      </c>
      <c r="F100">
        <v>1</v>
      </c>
      <c r="G100">
        <v>25</v>
      </c>
      <c r="H100">
        <v>2</v>
      </c>
      <c r="I100" t="s">
        <v>261</v>
      </c>
      <c r="J100" t="s">
        <v>262</v>
      </c>
      <c r="K100" t="s">
        <v>263</v>
      </c>
      <c r="L100">
        <v>1368</v>
      </c>
      <c r="N100">
        <v>1011</v>
      </c>
      <c r="O100" t="s">
        <v>230</v>
      </c>
      <c r="P100" t="s">
        <v>230</v>
      </c>
      <c r="Q100">
        <v>1</v>
      </c>
      <c r="W100">
        <v>0</v>
      </c>
      <c r="X100">
        <v>-1771798638</v>
      </c>
      <c r="Y100">
        <v>8.9600000000000009</v>
      </c>
      <c r="AA100">
        <v>0</v>
      </c>
      <c r="AB100">
        <v>1207.81</v>
      </c>
      <c r="AC100">
        <v>504.4</v>
      </c>
      <c r="AD100">
        <v>0</v>
      </c>
      <c r="AE100">
        <v>0</v>
      </c>
      <c r="AF100">
        <v>1207.81</v>
      </c>
      <c r="AG100">
        <v>504.4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8.9600000000000009</v>
      </c>
      <c r="AU100" t="s">
        <v>3</v>
      </c>
      <c r="AV100">
        <v>0</v>
      </c>
      <c r="AW100">
        <v>2</v>
      </c>
      <c r="AX100">
        <v>37921253</v>
      </c>
      <c r="AY100">
        <v>1</v>
      </c>
      <c r="AZ100">
        <v>0</v>
      </c>
      <c r="BA100">
        <v>98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Y100*Source!I176</f>
        <v>9.1392000000000007</v>
      </c>
      <c r="CY100">
        <f t="shared" si="14"/>
        <v>1207.81</v>
      </c>
      <c r="CZ100">
        <f t="shared" si="15"/>
        <v>1207.81</v>
      </c>
      <c r="DA100">
        <f t="shared" si="16"/>
        <v>1</v>
      </c>
      <c r="DB100">
        <f t="shared" si="12"/>
        <v>10821.98</v>
      </c>
      <c r="DC100">
        <f t="shared" si="13"/>
        <v>4519.42</v>
      </c>
    </row>
    <row r="101" spans="1:107" x14ac:dyDescent="0.2">
      <c r="A101">
        <f>ROW(Source!A176)</f>
        <v>176</v>
      </c>
      <c r="B101">
        <v>37920512</v>
      </c>
      <c r="C101">
        <v>37921222</v>
      </c>
      <c r="D101">
        <v>36614769</v>
      </c>
      <c r="E101">
        <v>1</v>
      </c>
      <c r="F101">
        <v>1</v>
      </c>
      <c r="G101">
        <v>25</v>
      </c>
      <c r="H101">
        <v>2</v>
      </c>
      <c r="I101" t="s">
        <v>264</v>
      </c>
      <c r="J101" t="s">
        <v>265</v>
      </c>
      <c r="K101" t="s">
        <v>266</v>
      </c>
      <c r="L101">
        <v>1368</v>
      </c>
      <c r="N101">
        <v>1011</v>
      </c>
      <c r="O101" t="s">
        <v>230</v>
      </c>
      <c r="P101" t="s">
        <v>230</v>
      </c>
      <c r="Q101">
        <v>1</v>
      </c>
      <c r="W101">
        <v>0</v>
      </c>
      <c r="X101">
        <v>1774579904</v>
      </c>
      <c r="Y101">
        <v>18.25</v>
      </c>
      <c r="AA101">
        <v>0</v>
      </c>
      <c r="AB101">
        <v>1741.23</v>
      </c>
      <c r="AC101">
        <v>685.71</v>
      </c>
      <c r="AD101">
        <v>0</v>
      </c>
      <c r="AE101">
        <v>0</v>
      </c>
      <c r="AF101">
        <v>1741.23</v>
      </c>
      <c r="AG101">
        <v>685.71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18.25</v>
      </c>
      <c r="AU101" t="s">
        <v>3</v>
      </c>
      <c r="AV101">
        <v>0</v>
      </c>
      <c r="AW101">
        <v>2</v>
      </c>
      <c r="AX101">
        <v>37921254</v>
      </c>
      <c r="AY101">
        <v>1</v>
      </c>
      <c r="AZ101">
        <v>0</v>
      </c>
      <c r="BA101">
        <v>99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Y101*Source!I176</f>
        <v>18.615000000000002</v>
      </c>
      <c r="CY101">
        <f t="shared" si="14"/>
        <v>1741.23</v>
      </c>
      <c r="CZ101">
        <f t="shared" si="15"/>
        <v>1741.23</v>
      </c>
      <c r="DA101">
        <f t="shared" si="16"/>
        <v>1</v>
      </c>
      <c r="DB101">
        <f t="shared" si="12"/>
        <v>31777.45</v>
      </c>
      <c r="DC101">
        <f t="shared" si="13"/>
        <v>12514.21</v>
      </c>
    </row>
    <row r="102" spans="1:107" x14ac:dyDescent="0.2">
      <c r="A102">
        <f>ROW(Source!A176)</f>
        <v>176</v>
      </c>
      <c r="B102">
        <v>37920512</v>
      </c>
      <c r="C102">
        <v>37921222</v>
      </c>
      <c r="D102">
        <v>36614807</v>
      </c>
      <c r="E102">
        <v>1</v>
      </c>
      <c r="F102">
        <v>1</v>
      </c>
      <c r="G102">
        <v>25</v>
      </c>
      <c r="H102">
        <v>2</v>
      </c>
      <c r="I102" t="s">
        <v>246</v>
      </c>
      <c r="J102" t="s">
        <v>247</v>
      </c>
      <c r="K102" t="s">
        <v>248</v>
      </c>
      <c r="L102">
        <v>1368</v>
      </c>
      <c r="N102">
        <v>1011</v>
      </c>
      <c r="O102" t="s">
        <v>230</v>
      </c>
      <c r="P102" t="s">
        <v>230</v>
      </c>
      <c r="Q102">
        <v>1</v>
      </c>
      <c r="W102">
        <v>0</v>
      </c>
      <c r="X102">
        <v>-282859921</v>
      </c>
      <c r="Y102">
        <v>2.2400000000000002</v>
      </c>
      <c r="AA102">
        <v>0</v>
      </c>
      <c r="AB102">
        <v>1364.77</v>
      </c>
      <c r="AC102">
        <v>610.30999999999995</v>
      </c>
      <c r="AD102">
        <v>0</v>
      </c>
      <c r="AE102">
        <v>0</v>
      </c>
      <c r="AF102">
        <v>1364.77</v>
      </c>
      <c r="AG102">
        <v>610.30999999999995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2.2400000000000002</v>
      </c>
      <c r="AU102" t="s">
        <v>3</v>
      </c>
      <c r="AV102">
        <v>0</v>
      </c>
      <c r="AW102">
        <v>2</v>
      </c>
      <c r="AX102">
        <v>37921255</v>
      </c>
      <c r="AY102">
        <v>1</v>
      </c>
      <c r="AZ102">
        <v>0</v>
      </c>
      <c r="BA102">
        <v>100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Y102*Source!I176</f>
        <v>2.2848000000000002</v>
      </c>
      <c r="CY102">
        <f t="shared" si="14"/>
        <v>1364.77</v>
      </c>
      <c r="CZ102">
        <f t="shared" si="15"/>
        <v>1364.77</v>
      </c>
      <c r="DA102">
        <f t="shared" si="16"/>
        <v>1</v>
      </c>
      <c r="DB102">
        <f t="shared" si="12"/>
        <v>3057.08</v>
      </c>
      <c r="DC102">
        <f t="shared" si="13"/>
        <v>1367.09</v>
      </c>
    </row>
    <row r="103" spans="1:107" x14ac:dyDescent="0.2">
      <c r="A103">
        <f>ROW(Source!A176)</f>
        <v>176</v>
      </c>
      <c r="B103">
        <v>37920512</v>
      </c>
      <c r="C103">
        <v>37921222</v>
      </c>
      <c r="D103">
        <v>36614773</v>
      </c>
      <c r="E103">
        <v>1</v>
      </c>
      <c r="F103">
        <v>1</v>
      </c>
      <c r="G103">
        <v>25</v>
      </c>
      <c r="H103">
        <v>2</v>
      </c>
      <c r="I103" t="s">
        <v>249</v>
      </c>
      <c r="J103" t="s">
        <v>250</v>
      </c>
      <c r="K103" t="s">
        <v>251</v>
      </c>
      <c r="L103">
        <v>1368</v>
      </c>
      <c r="N103">
        <v>1011</v>
      </c>
      <c r="O103" t="s">
        <v>230</v>
      </c>
      <c r="P103" t="s">
        <v>230</v>
      </c>
      <c r="Q103">
        <v>1</v>
      </c>
      <c r="W103">
        <v>0</v>
      </c>
      <c r="X103">
        <v>-1880632103</v>
      </c>
      <c r="Y103">
        <v>0.65</v>
      </c>
      <c r="AA103">
        <v>0</v>
      </c>
      <c r="AB103">
        <v>1179.56</v>
      </c>
      <c r="AC103">
        <v>439.28</v>
      </c>
      <c r="AD103">
        <v>0</v>
      </c>
      <c r="AE103">
        <v>0</v>
      </c>
      <c r="AF103">
        <v>1179.56</v>
      </c>
      <c r="AG103">
        <v>439.28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0.65</v>
      </c>
      <c r="AU103" t="s">
        <v>3</v>
      </c>
      <c r="AV103">
        <v>0</v>
      </c>
      <c r="AW103">
        <v>2</v>
      </c>
      <c r="AX103">
        <v>37921256</v>
      </c>
      <c r="AY103">
        <v>1</v>
      </c>
      <c r="AZ103">
        <v>0</v>
      </c>
      <c r="BA103">
        <v>101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Y103*Source!I176</f>
        <v>0.66300000000000003</v>
      </c>
      <c r="CY103">
        <f t="shared" si="14"/>
        <v>1179.56</v>
      </c>
      <c r="CZ103">
        <f t="shared" si="15"/>
        <v>1179.56</v>
      </c>
      <c r="DA103">
        <f t="shared" si="16"/>
        <v>1</v>
      </c>
      <c r="DB103">
        <f t="shared" si="12"/>
        <v>766.71</v>
      </c>
      <c r="DC103">
        <f t="shared" si="13"/>
        <v>285.52999999999997</v>
      </c>
    </row>
    <row r="104" spans="1:107" x14ac:dyDescent="0.2">
      <c r="A104">
        <f>ROW(Source!A176)</f>
        <v>176</v>
      </c>
      <c r="B104">
        <v>37920512</v>
      </c>
      <c r="C104">
        <v>37921222</v>
      </c>
      <c r="D104">
        <v>36616742</v>
      </c>
      <c r="E104">
        <v>1</v>
      </c>
      <c r="F104">
        <v>1</v>
      </c>
      <c r="G104">
        <v>25</v>
      </c>
      <c r="H104">
        <v>3</v>
      </c>
      <c r="I104" t="s">
        <v>267</v>
      </c>
      <c r="J104" t="s">
        <v>268</v>
      </c>
      <c r="K104" t="s">
        <v>269</v>
      </c>
      <c r="L104">
        <v>1339</v>
      </c>
      <c r="N104">
        <v>1007</v>
      </c>
      <c r="O104" t="s">
        <v>36</v>
      </c>
      <c r="P104" t="s">
        <v>36</v>
      </c>
      <c r="Q104">
        <v>1</v>
      </c>
      <c r="W104">
        <v>0</v>
      </c>
      <c r="X104">
        <v>-832921520</v>
      </c>
      <c r="Y104">
        <v>126</v>
      </c>
      <c r="AA104">
        <v>1806.27</v>
      </c>
      <c r="AB104">
        <v>0</v>
      </c>
      <c r="AC104">
        <v>0</v>
      </c>
      <c r="AD104">
        <v>0</v>
      </c>
      <c r="AE104">
        <v>1806.27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126</v>
      </c>
      <c r="AU104" t="s">
        <v>3</v>
      </c>
      <c r="AV104">
        <v>0</v>
      </c>
      <c r="AW104">
        <v>2</v>
      </c>
      <c r="AX104">
        <v>37921257</v>
      </c>
      <c r="AY104">
        <v>1</v>
      </c>
      <c r="AZ104">
        <v>0</v>
      </c>
      <c r="BA104">
        <v>102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Y104*Source!I176</f>
        <v>128.52000000000001</v>
      </c>
      <c r="CY104">
        <f>AA104</f>
        <v>1806.27</v>
      </c>
      <c r="CZ104">
        <f>AE104</f>
        <v>1806.27</v>
      </c>
      <c r="DA104">
        <f>AI104</f>
        <v>1</v>
      </c>
      <c r="DB104">
        <f t="shared" si="12"/>
        <v>227590.02</v>
      </c>
      <c r="DC104">
        <f t="shared" si="13"/>
        <v>0</v>
      </c>
    </row>
    <row r="105" spans="1:107" x14ac:dyDescent="0.2">
      <c r="A105">
        <f>ROW(Source!A176)</f>
        <v>176</v>
      </c>
      <c r="B105">
        <v>37920512</v>
      </c>
      <c r="C105">
        <v>37921222</v>
      </c>
      <c r="D105">
        <v>36617459</v>
      </c>
      <c r="E105">
        <v>1</v>
      </c>
      <c r="F105">
        <v>1</v>
      </c>
      <c r="G105">
        <v>25</v>
      </c>
      <c r="H105">
        <v>3</v>
      </c>
      <c r="I105" t="s">
        <v>255</v>
      </c>
      <c r="J105" t="s">
        <v>256</v>
      </c>
      <c r="K105" t="s">
        <v>257</v>
      </c>
      <c r="L105">
        <v>1339</v>
      </c>
      <c r="N105">
        <v>1007</v>
      </c>
      <c r="O105" t="s">
        <v>36</v>
      </c>
      <c r="P105" t="s">
        <v>36</v>
      </c>
      <c r="Q105">
        <v>1</v>
      </c>
      <c r="W105">
        <v>0</v>
      </c>
      <c r="X105">
        <v>924487879</v>
      </c>
      <c r="Y105">
        <v>7</v>
      </c>
      <c r="AA105">
        <v>33.729999999999997</v>
      </c>
      <c r="AB105">
        <v>0</v>
      </c>
      <c r="AC105">
        <v>0</v>
      </c>
      <c r="AD105">
        <v>0</v>
      </c>
      <c r="AE105">
        <v>33.729999999999997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7</v>
      </c>
      <c r="AU105" t="s">
        <v>3</v>
      </c>
      <c r="AV105">
        <v>0</v>
      </c>
      <c r="AW105">
        <v>2</v>
      </c>
      <c r="AX105">
        <v>37921258</v>
      </c>
      <c r="AY105">
        <v>1</v>
      </c>
      <c r="AZ105">
        <v>0</v>
      </c>
      <c r="BA105">
        <v>103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Y105*Source!I176</f>
        <v>7.1400000000000006</v>
      </c>
      <c r="CY105">
        <f>AA105</f>
        <v>33.729999999999997</v>
      </c>
      <c r="CZ105">
        <f>AE105</f>
        <v>33.729999999999997</v>
      </c>
      <c r="DA105">
        <f>AI105</f>
        <v>1</v>
      </c>
      <c r="DB105">
        <f t="shared" si="12"/>
        <v>236.11</v>
      </c>
      <c r="DC105">
        <f t="shared" si="13"/>
        <v>0</v>
      </c>
    </row>
    <row r="106" spans="1:107" x14ac:dyDescent="0.2">
      <c r="A106">
        <f>ROW(Source!A177)</f>
        <v>177</v>
      </c>
      <c r="B106">
        <v>37920513</v>
      </c>
      <c r="C106">
        <v>37921222</v>
      </c>
      <c r="D106">
        <v>36602148</v>
      </c>
      <c r="E106">
        <v>25</v>
      </c>
      <c r="F106">
        <v>1</v>
      </c>
      <c r="G106">
        <v>25</v>
      </c>
      <c r="H106">
        <v>1</v>
      </c>
      <c r="I106" t="s">
        <v>224</v>
      </c>
      <c r="J106" t="s">
        <v>3</v>
      </c>
      <c r="K106" t="s">
        <v>225</v>
      </c>
      <c r="L106">
        <v>1191</v>
      </c>
      <c r="N106">
        <v>1013</v>
      </c>
      <c r="O106" t="s">
        <v>226</v>
      </c>
      <c r="P106" t="s">
        <v>226</v>
      </c>
      <c r="Q106">
        <v>1</v>
      </c>
      <c r="W106">
        <v>0</v>
      </c>
      <c r="X106">
        <v>476480486</v>
      </c>
      <c r="Y106">
        <v>24.84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24.84</v>
      </c>
      <c r="AU106" t="s">
        <v>3</v>
      </c>
      <c r="AV106">
        <v>1</v>
      </c>
      <c r="AW106">
        <v>2</v>
      </c>
      <c r="AX106">
        <v>37921250</v>
      </c>
      <c r="AY106">
        <v>1</v>
      </c>
      <c r="AZ106">
        <v>0</v>
      </c>
      <c r="BA106">
        <v>104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Y106*Source!I177</f>
        <v>25.3368</v>
      </c>
      <c r="CY106">
        <f>AD106</f>
        <v>0</v>
      </c>
      <c r="CZ106">
        <f>AH106</f>
        <v>0</v>
      </c>
      <c r="DA106">
        <f>AL106</f>
        <v>1</v>
      </c>
      <c r="DB106">
        <f t="shared" si="12"/>
        <v>0</v>
      </c>
      <c r="DC106">
        <f t="shared" si="13"/>
        <v>0</v>
      </c>
    </row>
    <row r="107" spans="1:107" x14ac:dyDescent="0.2">
      <c r="A107">
        <f>ROW(Source!A177)</f>
        <v>177</v>
      </c>
      <c r="B107">
        <v>37920513</v>
      </c>
      <c r="C107">
        <v>37921222</v>
      </c>
      <c r="D107">
        <v>36614602</v>
      </c>
      <c r="E107">
        <v>1</v>
      </c>
      <c r="F107">
        <v>1</v>
      </c>
      <c r="G107">
        <v>25</v>
      </c>
      <c r="H107">
        <v>2</v>
      </c>
      <c r="I107" t="s">
        <v>258</v>
      </c>
      <c r="J107" t="s">
        <v>259</v>
      </c>
      <c r="K107" t="s">
        <v>260</v>
      </c>
      <c r="L107">
        <v>1368</v>
      </c>
      <c r="N107">
        <v>1011</v>
      </c>
      <c r="O107" t="s">
        <v>230</v>
      </c>
      <c r="P107" t="s">
        <v>230</v>
      </c>
      <c r="Q107">
        <v>1</v>
      </c>
      <c r="W107">
        <v>0</v>
      </c>
      <c r="X107">
        <v>-727636115</v>
      </c>
      <c r="Y107">
        <v>2.94</v>
      </c>
      <c r="AA107">
        <v>0</v>
      </c>
      <c r="AB107">
        <v>923.83</v>
      </c>
      <c r="AC107">
        <v>342.06</v>
      </c>
      <c r="AD107">
        <v>0</v>
      </c>
      <c r="AE107">
        <v>0</v>
      </c>
      <c r="AF107">
        <v>923.83</v>
      </c>
      <c r="AG107">
        <v>342.06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2.94</v>
      </c>
      <c r="AU107" t="s">
        <v>3</v>
      </c>
      <c r="AV107">
        <v>0</v>
      </c>
      <c r="AW107">
        <v>2</v>
      </c>
      <c r="AX107">
        <v>37921251</v>
      </c>
      <c r="AY107">
        <v>1</v>
      </c>
      <c r="AZ107">
        <v>0</v>
      </c>
      <c r="BA107">
        <v>105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Y107*Source!I177</f>
        <v>2.9988000000000001</v>
      </c>
      <c r="CY107">
        <f t="shared" ref="CY107:CY112" si="17">AB107</f>
        <v>923.83</v>
      </c>
      <c r="CZ107">
        <f t="shared" ref="CZ107:CZ112" si="18">AF107</f>
        <v>923.83</v>
      </c>
      <c r="DA107">
        <f t="shared" ref="DA107:DA112" si="19">AJ107</f>
        <v>1</v>
      </c>
      <c r="DB107">
        <f t="shared" si="12"/>
        <v>2716.06</v>
      </c>
      <c r="DC107">
        <f t="shared" si="13"/>
        <v>1005.66</v>
      </c>
    </row>
    <row r="108" spans="1:107" x14ac:dyDescent="0.2">
      <c r="A108">
        <f>ROW(Source!A177)</f>
        <v>177</v>
      </c>
      <c r="B108">
        <v>37920513</v>
      </c>
      <c r="C108">
        <v>37921222</v>
      </c>
      <c r="D108">
        <v>36614783</v>
      </c>
      <c r="E108">
        <v>1</v>
      </c>
      <c r="F108">
        <v>1</v>
      </c>
      <c r="G108">
        <v>25</v>
      </c>
      <c r="H108">
        <v>2</v>
      </c>
      <c r="I108" t="s">
        <v>243</v>
      </c>
      <c r="J108" t="s">
        <v>244</v>
      </c>
      <c r="K108" t="s">
        <v>245</v>
      </c>
      <c r="L108">
        <v>1368</v>
      </c>
      <c r="N108">
        <v>1011</v>
      </c>
      <c r="O108" t="s">
        <v>230</v>
      </c>
      <c r="P108" t="s">
        <v>230</v>
      </c>
      <c r="Q108">
        <v>1</v>
      </c>
      <c r="W108">
        <v>0</v>
      </c>
      <c r="X108">
        <v>-95869070</v>
      </c>
      <c r="Y108">
        <v>1.1399999999999999</v>
      </c>
      <c r="AA108">
        <v>0</v>
      </c>
      <c r="AB108">
        <v>1942.21</v>
      </c>
      <c r="AC108">
        <v>436.39</v>
      </c>
      <c r="AD108">
        <v>0</v>
      </c>
      <c r="AE108">
        <v>0</v>
      </c>
      <c r="AF108">
        <v>1942.21</v>
      </c>
      <c r="AG108">
        <v>436.39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1.1399999999999999</v>
      </c>
      <c r="AU108" t="s">
        <v>3</v>
      </c>
      <c r="AV108">
        <v>0</v>
      </c>
      <c r="AW108">
        <v>2</v>
      </c>
      <c r="AX108">
        <v>37921252</v>
      </c>
      <c r="AY108">
        <v>1</v>
      </c>
      <c r="AZ108">
        <v>0</v>
      </c>
      <c r="BA108">
        <v>106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Y108*Source!I177</f>
        <v>1.1627999999999998</v>
      </c>
      <c r="CY108">
        <f t="shared" si="17"/>
        <v>1942.21</v>
      </c>
      <c r="CZ108">
        <f t="shared" si="18"/>
        <v>1942.21</v>
      </c>
      <c r="DA108">
        <f t="shared" si="19"/>
        <v>1</v>
      </c>
      <c r="DB108">
        <f t="shared" si="12"/>
        <v>2214.12</v>
      </c>
      <c r="DC108">
        <f t="shared" si="13"/>
        <v>497.48</v>
      </c>
    </row>
    <row r="109" spans="1:107" x14ac:dyDescent="0.2">
      <c r="A109">
        <f>ROW(Source!A177)</f>
        <v>177</v>
      </c>
      <c r="B109">
        <v>37920513</v>
      </c>
      <c r="C109">
        <v>37921222</v>
      </c>
      <c r="D109">
        <v>36614768</v>
      </c>
      <c r="E109">
        <v>1</v>
      </c>
      <c r="F109">
        <v>1</v>
      </c>
      <c r="G109">
        <v>25</v>
      </c>
      <c r="H109">
        <v>2</v>
      </c>
      <c r="I109" t="s">
        <v>261</v>
      </c>
      <c r="J109" t="s">
        <v>262</v>
      </c>
      <c r="K109" t="s">
        <v>263</v>
      </c>
      <c r="L109">
        <v>1368</v>
      </c>
      <c r="N109">
        <v>1011</v>
      </c>
      <c r="O109" t="s">
        <v>230</v>
      </c>
      <c r="P109" t="s">
        <v>230</v>
      </c>
      <c r="Q109">
        <v>1</v>
      </c>
      <c r="W109">
        <v>0</v>
      </c>
      <c r="X109">
        <v>-1771798638</v>
      </c>
      <c r="Y109">
        <v>8.9600000000000009</v>
      </c>
      <c r="AA109">
        <v>0</v>
      </c>
      <c r="AB109">
        <v>1207.81</v>
      </c>
      <c r="AC109">
        <v>504.4</v>
      </c>
      <c r="AD109">
        <v>0</v>
      </c>
      <c r="AE109">
        <v>0</v>
      </c>
      <c r="AF109">
        <v>1207.81</v>
      </c>
      <c r="AG109">
        <v>504.4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8.9600000000000009</v>
      </c>
      <c r="AU109" t="s">
        <v>3</v>
      </c>
      <c r="AV109">
        <v>0</v>
      </c>
      <c r="AW109">
        <v>2</v>
      </c>
      <c r="AX109">
        <v>37921253</v>
      </c>
      <c r="AY109">
        <v>1</v>
      </c>
      <c r="AZ109">
        <v>0</v>
      </c>
      <c r="BA109">
        <v>107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Y109*Source!I177</f>
        <v>9.1392000000000007</v>
      </c>
      <c r="CY109">
        <f t="shared" si="17"/>
        <v>1207.81</v>
      </c>
      <c r="CZ109">
        <f t="shared" si="18"/>
        <v>1207.81</v>
      </c>
      <c r="DA109">
        <f t="shared" si="19"/>
        <v>1</v>
      </c>
      <c r="DB109">
        <f t="shared" si="12"/>
        <v>10821.98</v>
      </c>
      <c r="DC109">
        <f t="shared" si="13"/>
        <v>4519.42</v>
      </c>
    </row>
    <row r="110" spans="1:107" x14ac:dyDescent="0.2">
      <c r="A110">
        <f>ROW(Source!A177)</f>
        <v>177</v>
      </c>
      <c r="B110">
        <v>37920513</v>
      </c>
      <c r="C110">
        <v>37921222</v>
      </c>
      <c r="D110">
        <v>36614769</v>
      </c>
      <c r="E110">
        <v>1</v>
      </c>
      <c r="F110">
        <v>1</v>
      </c>
      <c r="G110">
        <v>25</v>
      </c>
      <c r="H110">
        <v>2</v>
      </c>
      <c r="I110" t="s">
        <v>264</v>
      </c>
      <c r="J110" t="s">
        <v>265</v>
      </c>
      <c r="K110" t="s">
        <v>266</v>
      </c>
      <c r="L110">
        <v>1368</v>
      </c>
      <c r="N110">
        <v>1011</v>
      </c>
      <c r="O110" t="s">
        <v>230</v>
      </c>
      <c r="P110" t="s">
        <v>230</v>
      </c>
      <c r="Q110">
        <v>1</v>
      </c>
      <c r="W110">
        <v>0</v>
      </c>
      <c r="X110">
        <v>1774579904</v>
      </c>
      <c r="Y110">
        <v>18.25</v>
      </c>
      <c r="AA110">
        <v>0</v>
      </c>
      <c r="AB110">
        <v>1741.23</v>
      </c>
      <c r="AC110">
        <v>685.71</v>
      </c>
      <c r="AD110">
        <v>0</v>
      </c>
      <c r="AE110">
        <v>0</v>
      </c>
      <c r="AF110">
        <v>1741.23</v>
      </c>
      <c r="AG110">
        <v>685.71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3</v>
      </c>
      <c r="AT110">
        <v>18.25</v>
      </c>
      <c r="AU110" t="s">
        <v>3</v>
      </c>
      <c r="AV110">
        <v>0</v>
      </c>
      <c r="AW110">
        <v>2</v>
      </c>
      <c r="AX110">
        <v>37921254</v>
      </c>
      <c r="AY110">
        <v>1</v>
      </c>
      <c r="AZ110">
        <v>0</v>
      </c>
      <c r="BA110">
        <v>108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Y110*Source!I177</f>
        <v>18.615000000000002</v>
      </c>
      <c r="CY110">
        <f t="shared" si="17"/>
        <v>1741.23</v>
      </c>
      <c r="CZ110">
        <f t="shared" si="18"/>
        <v>1741.23</v>
      </c>
      <c r="DA110">
        <f t="shared" si="19"/>
        <v>1</v>
      </c>
      <c r="DB110">
        <f t="shared" si="12"/>
        <v>31777.45</v>
      </c>
      <c r="DC110">
        <f t="shared" si="13"/>
        <v>12514.21</v>
      </c>
    </row>
    <row r="111" spans="1:107" x14ac:dyDescent="0.2">
      <c r="A111">
        <f>ROW(Source!A177)</f>
        <v>177</v>
      </c>
      <c r="B111">
        <v>37920513</v>
      </c>
      <c r="C111">
        <v>37921222</v>
      </c>
      <c r="D111">
        <v>36614807</v>
      </c>
      <c r="E111">
        <v>1</v>
      </c>
      <c r="F111">
        <v>1</v>
      </c>
      <c r="G111">
        <v>25</v>
      </c>
      <c r="H111">
        <v>2</v>
      </c>
      <c r="I111" t="s">
        <v>246</v>
      </c>
      <c r="J111" t="s">
        <v>247</v>
      </c>
      <c r="K111" t="s">
        <v>248</v>
      </c>
      <c r="L111">
        <v>1368</v>
      </c>
      <c r="N111">
        <v>1011</v>
      </c>
      <c r="O111" t="s">
        <v>230</v>
      </c>
      <c r="P111" t="s">
        <v>230</v>
      </c>
      <c r="Q111">
        <v>1</v>
      </c>
      <c r="W111">
        <v>0</v>
      </c>
      <c r="X111">
        <v>-282859921</v>
      </c>
      <c r="Y111">
        <v>2.2400000000000002</v>
      </c>
      <c r="AA111">
        <v>0</v>
      </c>
      <c r="AB111">
        <v>1364.77</v>
      </c>
      <c r="AC111">
        <v>610.30999999999995</v>
      </c>
      <c r="AD111">
        <v>0</v>
      </c>
      <c r="AE111">
        <v>0</v>
      </c>
      <c r="AF111">
        <v>1364.77</v>
      </c>
      <c r="AG111">
        <v>610.30999999999995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2.2400000000000002</v>
      </c>
      <c r="AU111" t="s">
        <v>3</v>
      </c>
      <c r="AV111">
        <v>0</v>
      </c>
      <c r="AW111">
        <v>2</v>
      </c>
      <c r="AX111">
        <v>37921255</v>
      </c>
      <c r="AY111">
        <v>1</v>
      </c>
      <c r="AZ111">
        <v>0</v>
      </c>
      <c r="BA111">
        <v>109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Y111*Source!I177</f>
        <v>2.2848000000000002</v>
      </c>
      <c r="CY111">
        <f t="shared" si="17"/>
        <v>1364.77</v>
      </c>
      <c r="CZ111">
        <f t="shared" si="18"/>
        <v>1364.77</v>
      </c>
      <c r="DA111">
        <f t="shared" si="19"/>
        <v>1</v>
      </c>
      <c r="DB111">
        <f t="shared" si="12"/>
        <v>3057.08</v>
      </c>
      <c r="DC111">
        <f t="shared" si="13"/>
        <v>1367.09</v>
      </c>
    </row>
    <row r="112" spans="1:107" x14ac:dyDescent="0.2">
      <c r="A112">
        <f>ROW(Source!A177)</f>
        <v>177</v>
      </c>
      <c r="B112">
        <v>37920513</v>
      </c>
      <c r="C112">
        <v>37921222</v>
      </c>
      <c r="D112">
        <v>36614773</v>
      </c>
      <c r="E112">
        <v>1</v>
      </c>
      <c r="F112">
        <v>1</v>
      </c>
      <c r="G112">
        <v>25</v>
      </c>
      <c r="H112">
        <v>2</v>
      </c>
      <c r="I112" t="s">
        <v>249</v>
      </c>
      <c r="J112" t="s">
        <v>250</v>
      </c>
      <c r="K112" t="s">
        <v>251</v>
      </c>
      <c r="L112">
        <v>1368</v>
      </c>
      <c r="N112">
        <v>1011</v>
      </c>
      <c r="O112" t="s">
        <v>230</v>
      </c>
      <c r="P112" t="s">
        <v>230</v>
      </c>
      <c r="Q112">
        <v>1</v>
      </c>
      <c r="W112">
        <v>0</v>
      </c>
      <c r="X112">
        <v>-1880632103</v>
      </c>
      <c r="Y112">
        <v>0.65</v>
      </c>
      <c r="AA112">
        <v>0</v>
      </c>
      <c r="AB112">
        <v>1179.56</v>
      </c>
      <c r="AC112">
        <v>439.28</v>
      </c>
      <c r="AD112">
        <v>0</v>
      </c>
      <c r="AE112">
        <v>0</v>
      </c>
      <c r="AF112">
        <v>1179.56</v>
      </c>
      <c r="AG112">
        <v>439.28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0.65</v>
      </c>
      <c r="AU112" t="s">
        <v>3</v>
      </c>
      <c r="AV112">
        <v>0</v>
      </c>
      <c r="AW112">
        <v>2</v>
      </c>
      <c r="AX112">
        <v>37921256</v>
      </c>
      <c r="AY112">
        <v>1</v>
      </c>
      <c r="AZ112">
        <v>0</v>
      </c>
      <c r="BA112">
        <v>110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Y112*Source!I177</f>
        <v>0.66300000000000003</v>
      </c>
      <c r="CY112">
        <f t="shared" si="17"/>
        <v>1179.56</v>
      </c>
      <c r="CZ112">
        <f t="shared" si="18"/>
        <v>1179.56</v>
      </c>
      <c r="DA112">
        <f t="shared" si="19"/>
        <v>1</v>
      </c>
      <c r="DB112">
        <f t="shared" si="12"/>
        <v>766.71</v>
      </c>
      <c r="DC112">
        <f t="shared" si="13"/>
        <v>285.52999999999997</v>
      </c>
    </row>
    <row r="113" spans="1:107" x14ac:dyDescent="0.2">
      <c r="A113">
        <f>ROW(Source!A177)</f>
        <v>177</v>
      </c>
      <c r="B113">
        <v>37920513</v>
      </c>
      <c r="C113">
        <v>37921222</v>
      </c>
      <c r="D113">
        <v>36616742</v>
      </c>
      <c r="E113">
        <v>1</v>
      </c>
      <c r="F113">
        <v>1</v>
      </c>
      <c r="G113">
        <v>25</v>
      </c>
      <c r="H113">
        <v>3</v>
      </c>
      <c r="I113" t="s">
        <v>267</v>
      </c>
      <c r="J113" t="s">
        <v>268</v>
      </c>
      <c r="K113" t="s">
        <v>269</v>
      </c>
      <c r="L113">
        <v>1339</v>
      </c>
      <c r="N113">
        <v>1007</v>
      </c>
      <c r="O113" t="s">
        <v>36</v>
      </c>
      <c r="P113" t="s">
        <v>36</v>
      </c>
      <c r="Q113">
        <v>1</v>
      </c>
      <c r="W113">
        <v>0</v>
      </c>
      <c r="X113">
        <v>-832921520</v>
      </c>
      <c r="Y113">
        <v>126</v>
      </c>
      <c r="AA113">
        <v>1806.27</v>
      </c>
      <c r="AB113">
        <v>0</v>
      </c>
      <c r="AC113">
        <v>0</v>
      </c>
      <c r="AD113">
        <v>0</v>
      </c>
      <c r="AE113">
        <v>1806.27</v>
      </c>
      <c r="AF113">
        <v>0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126</v>
      </c>
      <c r="AU113" t="s">
        <v>3</v>
      </c>
      <c r="AV113">
        <v>0</v>
      </c>
      <c r="AW113">
        <v>2</v>
      </c>
      <c r="AX113">
        <v>37921257</v>
      </c>
      <c r="AY113">
        <v>1</v>
      </c>
      <c r="AZ113">
        <v>0</v>
      </c>
      <c r="BA113">
        <v>111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Y113*Source!I177</f>
        <v>128.52000000000001</v>
      </c>
      <c r="CY113">
        <f>AA113</f>
        <v>1806.27</v>
      </c>
      <c r="CZ113">
        <f>AE113</f>
        <v>1806.27</v>
      </c>
      <c r="DA113">
        <f>AI113</f>
        <v>1</v>
      </c>
      <c r="DB113">
        <f t="shared" ref="DB113:DB146" si="20">ROUND(ROUND(AT113*CZ113,2),6)</f>
        <v>227590.02</v>
      </c>
      <c r="DC113">
        <f t="shared" ref="DC113:DC146" si="21">ROUND(ROUND(AT113*AG113,2),6)</f>
        <v>0</v>
      </c>
    </row>
    <row r="114" spans="1:107" x14ac:dyDescent="0.2">
      <c r="A114">
        <f>ROW(Source!A177)</f>
        <v>177</v>
      </c>
      <c r="B114">
        <v>37920513</v>
      </c>
      <c r="C114">
        <v>37921222</v>
      </c>
      <c r="D114">
        <v>36617459</v>
      </c>
      <c r="E114">
        <v>1</v>
      </c>
      <c r="F114">
        <v>1</v>
      </c>
      <c r="G114">
        <v>25</v>
      </c>
      <c r="H114">
        <v>3</v>
      </c>
      <c r="I114" t="s">
        <v>255</v>
      </c>
      <c r="J114" t="s">
        <v>256</v>
      </c>
      <c r="K114" t="s">
        <v>257</v>
      </c>
      <c r="L114">
        <v>1339</v>
      </c>
      <c r="N114">
        <v>1007</v>
      </c>
      <c r="O114" t="s">
        <v>36</v>
      </c>
      <c r="P114" t="s">
        <v>36</v>
      </c>
      <c r="Q114">
        <v>1</v>
      </c>
      <c r="W114">
        <v>0</v>
      </c>
      <c r="X114">
        <v>924487879</v>
      </c>
      <c r="Y114">
        <v>7</v>
      </c>
      <c r="AA114">
        <v>33.729999999999997</v>
      </c>
      <c r="AB114">
        <v>0</v>
      </c>
      <c r="AC114">
        <v>0</v>
      </c>
      <c r="AD114">
        <v>0</v>
      </c>
      <c r="AE114">
        <v>33.729999999999997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7</v>
      </c>
      <c r="AU114" t="s">
        <v>3</v>
      </c>
      <c r="AV114">
        <v>0</v>
      </c>
      <c r="AW114">
        <v>2</v>
      </c>
      <c r="AX114">
        <v>37921258</v>
      </c>
      <c r="AY114">
        <v>1</v>
      </c>
      <c r="AZ114">
        <v>0</v>
      </c>
      <c r="BA114">
        <v>112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Y114*Source!I177</f>
        <v>7.1400000000000006</v>
      </c>
      <c r="CY114">
        <f>AA114</f>
        <v>33.729999999999997</v>
      </c>
      <c r="CZ114">
        <f>AE114</f>
        <v>33.729999999999997</v>
      </c>
      <c r="DA114">
        <f>AI114</f>
        <v>1</v>
      </c>
      <c r="DB114">
        <f t="shared" si="20"/>
        <v>236.11</v>
      </c>
      <c r="DC114">
        <f t="shared" si="21"/>
        <v>0</v>
      </c>
    </row>
    <row r="115" spans="1:107" x14ac:dyDescent="0.2">
      <c r="A115">
        <f>ROW(Source!A178)</f>
        <v>178</v>
      </c>
      <c r="B115">
        <v>37920512</v>
      </c>
      <c r="C115">
        <v>37921259</v>
      </c>
      <c r="D115">
        <v>36602148</v>
      </c>
      <c r="E115">
        <v>25</v>
      </c>
      <c r="F115">
        <v>1</v>
      </c>
      <c r="G115">
        <v>25</v>
      </c>
      <c r="H115">
        <v>1</v>
      </c>
      <c r="I115" t="s">
        <v>224</v>
      </c>
      <c r="J115" t="s">
        <v>3</v>
      </c>
      <c r="K115" t="s">
        <v>225</v>
      </c>
      <c r="L115">
        <v>1191</v>
      </c>
      <c r="N115">
        <v>1013</v>
      </c>
      <c r="O115" t="s">
        <v>226</v>
      </c>
      <c r="P115" t="s">
        <v>226</v>
      </c>
      <c r="Q115">
        <v>1</v>
      </c>
      <c r="W115">
        <v>0</v>
      </c>
      <c r="X115">
        <v>476480486</v>
      </c>
      <c r="Y115">
        <v>13.57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13.57</v>
      </c>
      <c r="AU115" t="s">
        <v>3</v>
      </c>
      <c r="AV115">
        <v>1</v>
      </c>
      <c r="AW115">
        <v>2</v>
      </c>
      <c r="AX115">
        <v>37921272</v>
      </c>
      <c r="AY115">
        <v>1</v>
      </c>
      <c r="AZ115">
        <v>0</v>
      </c>
      <c r="BA115">
        <v>113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Y115*Source!I178</f>
        <v>138.41399999999999</v>
      </c>
      <c r="CY115">
        <f>AD115</f>
        <v>0</v>
      </c>
      <c r="CZ115">
        <f>AH115</f>
        <v>0</v>
      </c>
      <c r="DA115">
        <f>AL115</f>
        <v>1</v>
      </c>
      <c r="DB115">
        <f t="shared" si="20"/>
        <v>0</v>
      </c>
      <c r="DC115">
        <f t="shared" si="21"/>
        <v>0</v>
      </c>
    </row>
    <row r="116" spans="1:107" x14ac:dyDescent="0.2">
      <c r="A116">
        <f>ROW(Source!A178)</f>
        <v>178</v>
      </c>
      <c r="B116">
        <v>37920512</v>
      </c>
      <c r="C116">
        <v>37921259</v>
      </c>
      <c r="D116">
        <v>36614770</v>
      </c>
      <c r="E116">
        <v>1</v>
      </c>
      <c r="F116">
        <v>1</v>
      </c>
      <c r="G116">
        <v>25</v>
      </c>
      <c r="H116">
        <v>2</v>
      </c>
      <c r="I116" t="s">
        <v>270</v>
      </c>
      <c r="J116" t="s">
        <v>271</v>
      </c>
      <c r="K116" t="s">
        <v>272</v>
      </c>
      <c r="L116">
        <v>1368</v>
      </c>
      <c r="N116">
        <v>1011</v>
      </c>
      <c r="O116" t="s">
        <v>230</v>
      </c>
      <c r="P116" t="s">
        <v>230</v>
      </c>
      <c r="Q116">
        <v>1</v>
      </c>
      <c r="W116">
        <v>0</v>
      </c>
      <c r="X116">
        <v>-179004561</v>
      </c>
      <c r="Y116">
        <v>0.46</v>
      </c>
      <c r="AA116">
        <v>0</v>
      </c>
      <c r="AB116">
        <v>790.63</v>
      </c>
      <c r="AC116">
        <v>491.94</v>
      </c>
      <c r="AD116">
        <v>0</v>
      </c>
      <c r="AE116">
        <v>0</v>
      </c>
      <c r="AF116">
        <v>790.63</v>
      </c>
      <c r="AG116">
        <v>491.94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0.46</v>
      </c>
      <c r="AU116" t="s">
        <v>3</v>
      </c>
      <c r="AV116">
        <v>0</v>
      </c>
      <c r="AW116">
        <v>2</v>
      </c>
      <c r="AX116">
        <v>37921273</v>
      </c>
      <c r="AY116">
        <v>1</v>
      </c>
      <c r="AZ116">
        <v>0</v>
      </c>
      <c r="BA116">
        <v>114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Y116*Source!I178</f>
        <v>4.6920000000000002</v>
      </c>
      <c r="CY116">
        <f>AB116</f>
        <v>790.63</v>
      </c>
      <c r="CZ116">
        <f>AF116</f>
        <v>790.63</v>
      </c>
      <c r="DA116">
        <f>AJ116</f>
        <v>1</v>
      </c>
      <c r="DB116">
        <f t="shared" si="20"/>
        <v>363.69</v>
      </c>
      <c r="DC116">
        <f t="shared" si="21"/>
        <v>226.29</v>
      </c>
    </row>
    <row r="117" spans="1:107" x14ac:dyDescent="0.2">
      <c r="A117">
        <f>ROW(Source!A178)</f>
        <v>178</v>
      </c>
      <c r="B117">
        <v>37920512</v>
      </c>
      <c r="C117">
        <v>37921259</v>
      </c>
      <c r="D117">
        <v>36614771</v>
      </c>
      <c r="E117">
        <v>1</v>
      </c>
      <c r="F117">
        <v>1</v>
      </c>
      <c r="G117">
        <v>25</v>
      </c>
      <c r="H117">
        <v>2</v>
      </c>
      <c r="I117" t="s">
        <v>273</v>
      </c>
      <c r="J117" t="s">
        <v>274</v>
      </c>
      <c r="K117" t="s">
        <v>275</v>
      </c>
      <c r="L117">
        <v>1368</v>
      </c>
      <c r="N117">
        <v>1011</v>
      </c>
      <c r="O117" t="s">
        <v>230</v>
      </c>
      <c r="P117" t="s">
        <v>230</v>
      </c>
      <c r="Q117">
        <v>1</v>
      </c>
      <c r="W117">
        <v>0</v>
      </c>
      <c r="X117">
        <v>-878247302</v>
      </c>
      <c r="Y117">
        <v>1.39</v>
      </c>
      <c r="AA117">
        <v>0</v>
      </c>
      <c r="AB117">
        <v>845.77</v>
      </c>
      <c r="AC117">
        <v>508.2</v>
      </c>
      <c r="AD117">
        <v>0</v>
      </c>
      <c r="AE117">
        <v>0</v>
      </c>
      <c r="AF117">
        <v>845.77</v>
      </c>
      <c r="AG117">
        <v>508.2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1.39</v>
      </c>
      <c r="AU117" t="s">
        <v>3</v>
      </c>
      <c r="AV117">
        <v>0</v>
      </c>
      <c r="AW117">
        <v>2</v>
      </c>
      <c r="AX117">
        <v>37921274</v>
      </c>
      <c r="AY117">
        <v>1</v>
      </c>
      <c r="AZ117">
        <v>0</v>
      </c>
      <c r="BA117">
        <v>115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Y117*Source!I178</f>
        <v>14.177999999999997</v>
      </c>
      <c r="CY117">
        <f>AB117</f>
        <v>845.77</v>
      </c>
      <c r="CZ117">
        <f>AF117</f>
        <v>845.77</v>
      </c>
      <c r="DA117">
        <f>AJ117</f>
        <v>1</v>
      </c>
      <c r="DB117">
        <f t="shared" si="20"/>
        <v>1175.6199999999999</v>
      </c>
      <c r="DC117">
        <f t="shared" si="21"/>
        <v>706.4</v>
      </c>
    </row>
    <row r="118" spans="1:107" x14ac:dyDescent="0.2">
      <c r="A118">
        <f>ROW(Source!A178)</f>
        <v>178</v>
      </c>
      <c r="B118">
        <v>37920512</v>
      </c>
      <c r="C118">
        <v>37921259</v>
      </c>
      <c r="D118">
        <v>36618611</v>
      </c>
      <c r="E118">
        <v>1</v>
      </c>
      <c r="F118">
        <v>1</v>
      </c>
      <c r="G118">
        <v>25</v>
      </c>
      <c r="H118">
        <v>3</v>
      </c>
      <c r="I118" t="s">
        <v>63</v>
      </c>
      <c r="J118" t="s">
        <v>65</v>
      </c>
      <c r="K118" t="s">
        <v>64</v>
      </c>
      <c r="L118">
        <v>1348</v>
      </c>
      <c r="N118">
        <v>1009</v>
      </c>
      <c r="O118" t="s">
        <v>47</v>
      </c>
      <c r="P118" t="s">
        <v>47</v>
      </c>
      <c r="Q118">
        <v>1000</v>
      </c>
      <c r="W118">
        <v>1</v>
      </c>
      <c r="X118">
        <v>1866054802</v>
      </c>
      <c r="Y118">
        <v>-9.58</v>
      </c>
      <c r="AA118">
        <v>2727.65</v>
      </c>
      <c r="AB118">
        <v>0</v>
      </c>
      <c r="AC118">
        <v>0</v>
      </c>
      <c r="AD118">
        <v>0</v>
      </c>
      <c r="AE118">
        <v>2727.65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-9.58</v>
      </c>
      <c r="AU118" t="s">
        <v>3</v>
      </c>
      <c r="AV118">
        <v>0</v>
      </c>
      <c r="AW118">
        <v>2</v>
      </c>
      <c r="AX118">
        <v>37921275</v>
      </c>
      <c r="AY118">
        <v>1</v>
      </c>
      <c r="AZ118">
        <v>6144</v>
      </c>
      <c r="BA118">
        <v>116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Y118*Source!I178</f>
        <v>-97.715999999999994</v>
      </c>
      <c r="CY118">
        <f>AA118</f>
        <v>2727.65</v>
      </c>
      <c r="CZ118">
        <f>AE118</f>
        <v>2727.65</v>
      </c>
      <c r="DA118">
        <f>AI118</f>
        <v>1</v>
      </c>
      <c r="DB118">
        <f t="shared" si="20"/>
        <v>-26130.89</v>
      </c>
      <c r="DC118">
        <f t="shared" si="21"/>
        <v>0</v>
      </c>
    </row>
    <row r="119" spans="1:107" x14ac:dyDescent="0.2">
      <c r="A119">
        <f>ROW(Source!A178)</f>
        <v>178</v>
      </c>
      <c r="B119">
        <v>37920512</v>
      </c>
      <c r="C119">
        <v>37921259</v>
      </c>
      <c r="D119">
        <v>36618627</v>
      </c>
      <c r="E119">
        <v>1</v>
      </c>
      <c r="F119">
        <v>1</v>
      </c>
      <c r="G119">
        <v>25</v>
      </c>
      <c r="H119">
        <v>3</v>
      </c>
      <c r="I119" t="s">
        <v>67</v>
      </c>
      <c r="J119" t="s">
        <v>69</v>
      </c>
      <c r="K119" t="s">
        <v>68</v>
      </c>
      <c r="L119">
        <v>1348</v>
      </c>
      <c r="N119">
        <v>1009</v>
      </c>
      <c r="O119" t="s">
        <v>47</v>
      </c>
      <c r="P119" t="s">
        <v>47</v>
      </c>
      <c r="Q119">
        <v>1000</v>
      </c>
      <c r="W119">
        <v>0</v>
      </c>
      <c r="X119">
        <v>1680765387</v>
      </c>
      <c r="Y119">
        <v>9.33</v>
      </c>
      <c r="AA119">
        <v>2628.2</v>
      </c>
      <c r="AB119">
        <v>0</v>
      </c>
      <c r="AC119">
        <v>0</v>
      </c>
      <c r="AD119">
        <v>0</v>
      </c>
      <c r="AE119">
        <v>2628.2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 t="s">
        <v>3</v>
      </c>
      <c r="AT119">
        <v>9.33</v>
      </c>
      <c r="AU119" t="s">
        <v>3</v>
      </c>
      <c r="AV119">
        <v>0</v>
      </c>
      <c r="AW119">
        <v>1</v>
      </c>
      <c r="AX119">
        <v>-1</v>
      </c>
      <c r="AY119">
        <v>0</v>
      </c>
      <c r="AZ119">
        <v>0</v>
      </c>
      <c r="BA119" t="s">
        <v>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Y119*Source!I178</f>
        <v>95.165999999999997</v>
      </c>
      <c r="CY119">
        <f>AA119</f>
        <v>2628.2</v>
      </c>
      <c r="CZ119">
        <f>AE119</f>
        <v>2628.2</v>
      </c>
      <c r="DA119">
        <f>AI119</f>
        <v>1</v>
      </c>
      <c r="DB119">
        <f t="shared" si="20"/>
        <v>24521.11</v>
      </c>
      <c r="DC119">
        <f t="shared" si="21"/>
        <v>0</v>
      </c>
    </row>
    <row r="120" spans="1:107" x14ac:dyDescent="0.2">
      <c r="A120">
        <f>ROW(Source!A179)</f>
        <v>179</v>
      </c>
      <c r="B120">
        <v>37920513</v>
      </c>
      <c r="C120">
        <v>37921259</v>
      </c>
      <c r="D120">
        <v>36602148</v>
      </c>
      <c r="E120">
        <v>25</v>
      </c>
      <c r="F120">
        <v>1</v>
      </c>
      <c r="G120">
        <v>25</v>
      </c>
      <c r="H120">
        <v>1</v>
      </c>
      <c r="I120" t="s">
        <v>224</v>
      </c>
      <c r="J120" t="s">
        <v>3</v>
      </c>
      <c r="K120" t="s">
        <v>225</v>
      </c>
      <c r="L120">
        <v>1191</v>
      </c>
      <c r="N120">
        <v>1013</v>
      </c>
      <c r="O120" t="s">
        <v>226</v>
      </c>
      <c r="P120" t="s">
        <v>226</v>
      </c>
      <c r="Q120">
        <v>1</v>
      </c>
      <c r="W120">
        <v>0</v>
      </c>
      <c r="X120">
        <v>476480486</v>
      </c>
      <c r="Y120">
        <v>13.57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13.57</v>
      </c>
      <c r="AU120" t="s">
        <v>3</v>
      </c>
      <c r="AV120">
        <v>1</v>
      </c>
      <c r="AW120">
        <v>2</v>
      </c>
      <c r="AX120">
        <v>37921272</v>
      </c>
      <c r="AY120">
        <v>1</v>
      </c>
      <c r="AZ120">
        <v>0</v>
      </c>
      <c r="BA120">
        <v>117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Y120*Source!I179</f>
        <v>138.41399999999999</v>
      </c>
      <c r="CY120">
        <f>AD120</f>
        <v>0</v>
      </c>
      <c r="CZ120">
        <f>AH120</f>
        <v>0</v>
      </c>
      <c r="DA120">
        <f>AL120</f>
        <v>1</v>
      </c>
      <c r="DB120">
        <f t="shared" si="20"/>
        <v>0</v>
      </c>
      <c r="DC120">
        <f t="shared" si="21"/>
        <v>0</v>
      </c>
    </row>
    <row r="121" spans="1:107" x14ac:dyDescent="0.2">
      <c r="A121">
        <f>ROW(Source!A179)</f>
        <v>179</v>
      </c>
      <c r="B121">
        <v>37920513</v>
      </c>
      <c r="C121">
        <v>37921259</v>
      </c>
      <c r="D121">
        <v>36614770</v>
      </c>
      <c r="E121">
        <v>1</v>
      </c>
      <c r="F121">
        <v>1</v>
      </c>
      <c r="G121">
        <v>25</v>
      </c>
      <c r="H121">
        <v>2</v>
      </c>
      <c r="I121" t="s">
        <v>270</v>
      </c>
      <c r="J121" t="s">
        <v>271</v>
      </c>
      <c r="K121" t="s">
        <v>272</v>
      </c>
      <c r="L121">
        <v>1368</v>
      </c>
      <c r="N121">
        <v>1011</v>
      </c>
      <c r="O121" t="s">
        <v>230</v>
      </c>
      <c r="P121" t="s">
        <v>230</v>
      </c>
      <c r="Q121">
        <v>1</v>
      </c>
      <c r="W121">
        <v>0</v>
      </c>
      <c r="X121">
        <v>-179004561</v>
      </c>
      <c r="Y121">
        <v>0.46</v>
      </c>
      <c r="AA121">
        <v>0</v>
      </c>
      <c r="AB121">
        <v>790.63</v>
      </c>
      <c r="AC121">
        <v>491.94</v>
      </c>
      <c r="AD121">
        <v>0</v>
      </c>
      <c r="AE121">
        <v>0</v>
      </c>
      <c r="AF121">
        <v>790.63</v>
      </c>
      <c r="AG121">
        <v>491.94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0.46</v>
      </c>
      <c r="AU121" t="s">
        <v>3</v>
      </c>
      <c r="AV121">
        <v>0</v>
      </c>
      <c r="AW121">
        <v>2</v>
      </c>
      <c r="AX121">
        <v>37921273</v>
      </c>
      <c r="AY121">
        <v>1</v>
      </c>
      <c r="AZ121">
        <v>0</v>
      </c>
      <c r="BA121">
        <v>118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Y121*Source!I179</f>
        <v>4.6920000000000002</v>
      </c>
      <c r="CY121">
        <f>AB121</f>
        <v>790.63</v>
      </c>
      <c r="CZ121">
        <f>AF121</f>
        <v>790.63</v>
      </c>
      <c r="DA121">
        <f>AJ121</f>
        <v>1</v>
      </c>
      <c r="DB121">
        <f t="shared" si="20"/>
        <v>363.69</v>
      </c>
      <c r="DC121">
        <f t="shared" si="21"/>
        <v>226.29</v>
      </c>
    </row>
    <row r="122" spans="1:107" x14ac:dyDescent="0.2">
      <c r="A122">
        <f>ROW(Source!A179)</f>
        <v>179</v>
      </c>
      <c r="B122">
        <v>37920513</v>
      </c>
      <c r="C122">
        <v>37921259</v>
      </c>
      <c r="D122">
        <v>36614771</v>
      </c>
      <c r="E122">
        <v>1</v>
      </c>
      <c r="F122">
        <v>1</v>
      </c>
      <c r="G122">
        <v>25</v>
      </c>
      <c r="H122">
        <v>2</v>
      </c>
      <c r="I122" t="s">
        <v>273</v>
      </c>
      <c r="J122" t="s">
        <v>274</v>
      </c>
      <c r="K122" t="s">
        <v>275</v>
      </c>
      <c r="L122">
        <v>1368</v>
      </c>
      <c r="N122">
        <v>1011</v>
      </c>
      <c r="O122" t="s">
        <v>230</v>
      </c>
      <c r="P122" t="s">
        <v>230</v>
      </c>
      <c r="Q122">
        <v>1</v>
      </c>
      <c r="W122">
        <v>0</v>
      </c>
      <c r="X122">
        <v>-878247302</v>
      </c>
      <c r="Y122">
        <v>1.39</v>
      </c>
      <c r="AA122">
        <v>0</v>
      </c>
      <c r="AB122">
        <v>845.77</v>
      </c>
      <c r="AC122">
        <v>508.2</v>
      </c>
      <c r="AD122">
        <v>0</v>
      </c>
      <c r="AE122">
        <v>0</v>
      </c>
      <c r="AF122">
        <v>845.77</v>
      </c>
      <c r="AG122">
        <v>508.2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0</v>
      </c>
      <c r="AQ122">
        <v>0</v>
      </c>
      <c r="AR122">
        <v>0</v>
      </c>
      <c r="AS122" t="s">
        <v>3</v>
      </c>
      <c r="AT122">
        <v>1.39</v>
      </c>
      <c r="AU122" t="s">
        <v>3</v>
      </c>
      <c r="AV122">
        <v>0</v>
      </c>
      <c r="AW122">
        <v>2</v>
      </c>
      <c r="AX122">
        <v>37921274</v>
      </c>
      <c r="AY122">
        <v>1</v>
      </c>
      <c r="AZ122">
        <v>0</v>
      </c>
      <c r="BA122">
        <v>119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Y122*Source!I179</f>
        <v>14.177999999999997</v>
      </c>
      <c r="CY122">
        <f>AB122</f>
        <v>845.77</v>
      </c>
      <c r="CZ122">
        <f>AF122</f>
        <v>845.77</v>
      </c>
      <c r="DA122">
        <f>AJ122</f>
        <v>1</v>
      </c>
      <c r="DB122">
        <f t="shared" si="20"/>
        <v>1175.6199999999999</v>
      </c>
      <c r="DC122">
        <f t="shared" si="21"/>
        <v>706.4</v>
      </c>
    </row>
    <row r="123" spans="1:107" x14ac:dyDescent="0.2">
      <c r="A123">
        <f>ROW(Source!A179)</f>
        <v>179</v>
      </c>
      <c r="B123">
        <v>37920513</v>
      </c>
      <c r="C123">
        <v>37921259</v>
      </c>
      <c r="D123">
        <v>36618611</v>
      </c>
      <c r="E123">
        <v>1</v>
      </c>
      <c r="F123">
        <v>1</v>
      </c>
      <c r="G123">
        <v>25</v>
      </c>
      <c r="H123">
        <v>3</v>
      </c>
      <c r="I123" t="s">
        <v>63</v>
      </c>
      <c r="J123" t="s">
        <v>65</v>
      </c>
      <c r="K123" t="s">
        <v>64</v>
      </c>
      <c r="L123">
        <v>1348</v>
      </c>
      <c r="N123">
        <v>1009</v>
      </c>
      <c r="O123" t="s">
        <v>47</v>
      </c>
      <c r="P123" t="s">
        <v>47</v>
      </c>
      <c r="Q123">
        <v>1000</v>
      </c>
      <c r="W123">
        <v>1</v>
      </c>
      <c r="X123">
        <v>1866054802</v>
      </c>
      <c r="Y123">
        <v>-9.58</v>
      </c>
      <c r="AA123">
        <v>2727.65</v>
      </c>
      <c r="AB123">
        <v>0</v>
      </c>
      <c r="AC123">
        <v>0</v>
      </c>
      <c r="AD123">
        <v>0</v>
      </c>
      <c r="AE123">
        <v>2727.65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-9.58</v>
      </c>
      <c r="AU123" t="s">
        <v>3</v>
      </c>
      <c r="AV123">
        <v>0</v>
      </c>
      <c r="AW123">
        <v>2</v>
      </c>
      <c r="AX123">
        <v>37921275</v>
      </c>
      <c r="AY123">
        <v>1</v>
      </c>
      <c r="AZ123">
        <v>6144</v>
      </c>
      <c r="BA123">
        <v>120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Y123*Source!I179</f>
        <v>-97.715999999999994</v>
      </c>
      <c r="CY123">
        <f>AA123</f>
        <v>2727.65</v>
      </c>
      <c r="CZ123">
        <f>AE123</f>
        <v>2727.65</v>
      </c>
      <c r="DA123">
        <f>AI123</f>
        <v>1</v>
      </c>
      <c r="DB123">
        <f t="shared" si="20"/>
        <v>-26130.89</v>
      </c>
      <c r="DC123">
        <f t="shared" si="21"/>
        <v>0</v>
      </c>
    </row>
    <row r="124" spans="1:107" x14ac:dyDescent="0.2">
      <c r="A124">
        <f>ROW(Source!A179)</f>
        <v>179</v>
      </c>
      <c r="B124">
        <v>37920513</v>
      </c>
      <c r="C124">
        <v>37921259</v>
      </c>
      <c r="D124">
        <v>36618627</v>
      </c>
      <c r="E124">
        <v>1</v>
      </c>
      <c r="F124">
        <v>1</v>
      </c>
      <c r="G124">
        <v>25</v>
      </c>
      <c r="H124">
        <v>3</v>
      </c>
      <c r="I124" t="s">
        <v>67</v>
      </c>
      <c r="J124" t="s">
        <v>69</v>
      </c>
      <c r="K124" t="s">
        <v>68</v>
      </c>
      <c r="L124">
        <v>1348</v>
      </c>
      <c r="N124">
        <v>1009</v>
      </c>
      <c r="O124" t="s">
        <v>47</v>
      </c>
      <c r="P124" t="s">
        <v>47</v>
      </c>
      <c r="Q124">
        <v>1000</v>
      </c>
      <c r="W124">
        <v>0</v>
      </c>
      <c r="X124">
        <v>1680765387</v>
      </c>
      <c r="Y124">
        <v>9.33</v>
      </c>
      <c r="AA124">
        <v>2628.2</v>
      </c>
      <c r="AB124">
        <v>0</v>
      </c>
      <c r="AC124">
        <v>0</v>
      </c>
      <c r="AD124">
        <v>0</v>
      </c>
      <c r="AE124">
        <v>2628.2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3</v>
      </c>
      <c r="AT124">
        <v>9.33</v>
      </c>
      <c r="AU124" t="s">
        <v>3</v>
      </c>
      <c r="AV124">
        <v>0</v>
      </c>
      <c r="AW124">
        <v>1</v>
      </c>
      <c r="AX124">
        <v>-1</v>
      </c>
      <c r="AY124">
        <v>0</v>
      </c>
      <c r="AZ124">
        <v>0</v>
      </c>
      <c r="BA124" t="s">
        <v>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Y124*Source!I179</f>
        <v>95.165999999999997</v>
      </c>
      <c r="CY124">
        <f>AA124</f>
        <v>2628.2</v>
      </c>
      <c r="CZ124">
        <f>AE124</f>
        <v>2628.2</v>
      </c>
      <c r="DA124">
        <f>AI124</f>
        <v>1</v>
      </c>
      <c r="DB124">
        <f t="shared" si="20"/>
        <v>24521.11</v>
      </c>
      <c r="DC124">
        <f t="shared" si="21"/>
        <v>0</v>
      </c>
    </row>
    <row r="125" spans="1:107" x14ac:dyDescent="0.2">
      <c r="A125">
        <f>ROW(Source!A184)</f>
        <v>184</v>
      </c>
      <c r="B125">
        <v>37920512</v>
      </c>
      <c r="C125">
        <v>37921278</v>
      </c>
      <c r="D125">
        <v>36602148</v>
      </c>
      <c r="E125">
        <v>25</v>
      </c>
      <c r="F125">
        <v>1</v>
      </c>
      <c r="G125">
        <v>25</v>
      </c>
      <c r="H125">
        <v>1</v>
      </c>
      <c r="I125" t="s">
        <v>224</v>
      </c>
      <c r="J125" t="s">
        <v>3</v>
      </c>
      <c r="K125" t="s">
        <v>225</v>
      </c>
      <c r="L125">
        <v>1191</v>
      </c>
      <c r="N125">
        <v>1013</v>
      </c>
      <c r="O125" t="s">
        <v>226</v>
      </c>
      <c r="P125" t="s">
        <v>226</v>
      </c>
      <c r="Q125">
        <v>1</v>
      </c>
      <c r="W125">
        <v>0</v>
      </c>
      <c r="X125">
        <v>476480486</v>
      </c>
      <c r="Y125">
        <v>18.440000000000001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18.440000000000001</v>
      </c>
      <c r="AU125" t="s">
        <v>3</v>
      </c>
      <c r="AV125">
        <v>1</v>
      </c>
      <c r="AW125">
        <v>2</v>
      </c>
      <c r="AX125">
        <v>37928732</v>
      </c>
      <c r="AY125">
        <v>1</v>
      </c>
      <c r="AZ125">
        <v>0</v>
      </c>
      <c r="BA125">
        <v>121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Y125*Source!I184</f>
        <v>188.08799999999999</v>
      </c>
      <c r="CY125">
        <f>AD125</f>
        <v>0</v>
      </c>
      <c r="CZ125">
        <f>AH125</f>
        <v>0</v>
      </c>
      <c r="DA125">
        <f>AL125</f>
        <v>1</v>
      </c>
      <c r="DB125">
        <f t="shared" si="20"/>
        <v>0</v>
      </c>
      <c r="DC125">
        <f t="shared" si="21"/>
        <v>0</v>
      </c>
    </row>
    <row r="126" spans="1:107" x14ac:dyDescent="0.2">
      <c r="A126">
        <f>ROW(Source!A184)</f>
        <v>184</v>
      </c>
      <c r="B126">
        <v>37920512</v>
      </c>
      <c r="C126">
        <v>37921278</v>
      </c>
      <c r="D126">
        <v>36615268</v>
      </c>
      <c r="E126">
        <v>1</v>
      </c>
      <c r="F126">
        <v>1</v>
      </c>
      <c r="G126">
        <v>25</v>
      </c>
      <c r="H126">
        <v>2</v>
      </c>
      <c r="I126" t="s">
        <v>282</v>
      </c>
      <c r="J126" t="s">
        <v>283</v>
      </c>
      <c r="K126" t="s">
        <v>284</v>
      </c>
      <c r="L126">
        <v>1368</v>
      </c>
      <c r="N126">
        <v>1011</v>
      </c>
      <c r="O126" t="s">
        <v>230</v>
      </c>
      <c r="P126" t="s">
        <v>230</v>
      </c>
      <c r="Q126">
        <v>1</v>
      </c>
      <c r="W126">
        <v>0</v>
      </c>
      <c r="X126">
        <v>-1506161277</v>
      </c>
      <c r="Y126">
        <v>2.64</v>
      </c>
      <c r="AA126">
        <v>0</v>
      </c>
      <c r="AB126">
        <v>508.57</v>
      </c>
      <c r="AC126">
        <v>355.5</v>
      </c>
      <c r="AD126">
        <v>0</v>
      </c>
      <c r="AE126">
        <v>0</v>
      </c>
      <c r="AF126">
        <v>508.57</v>
      </c>
      <c r="AG126">
        <v>355.5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2.64</v>
      </c>
      <c r="AU126" t="s">
        <v>3</v>
      </c>
      <c r="AV126">
        <v>0</v>
      </c>
      <c r="AW126">
        <v>2</v>
      </c>
      <c r="AX126">
        <v>37928733</v>
      </c>
      <c r="AY126">
        <v>1</v>
      </c>
      <c r="AZ126">
        <v>0</v>
      </c>
      <c r="BA126">
        <v>122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Y126*Source!I184</f>
        <v>26.928000000000001</v>
      </c>
      <c r="CY126">
        <f>AB126</f>
        <v>508.57</v>
      </c>
      <c r="CZ126">
        <f>AF126</f>
        <v>508.57</v>
      </c>
      <c r="DA126">
        <f>AJ126</f>
        <v>1</v>
      </c>
      <c r="DB126">
        <f t="shared" si="20"/>
        <v>1342.62</v>
      </c>
      <c r="DC126">
        <f t="shared" si="21"/>
        <v>938.52</v>
      </c>
    </row>
    <row r="127" spans="1:107" x14ac:dyDescent="0.2">
      <c r="A127">
        <f>ROW(Source!A184)</f>
        <v>184</v>
      </c>
      <c r="B127">
        <v>37920512</v>
      </c>
      <c r="C127">
        <v>37921278</v>
      </c>
      <c r="D127">
        <v>36615480</v>
      </c>
      <c r="E127">
        <v>1</v>
      </c>
      <c r="F127">
        <v>1</v>
      </c>
      <c r="G127">
        <v>25</v>
      </c>
      <c r="H127">
        <v>2</v>
      </c>
      <c r="I127" t="s">
        <v>285</v>
      </c>
      <c r="J127" t="s">
        <v>286</v>
      </c>
      <c r="K127" t="s">
        <v>287</v>
      </c>
      <c r="L127">
        <v>1368</v>
      </c>
      <c r="N127">
        <v>1011</v>
      </c>
      <c r="O127" t="s">
        <v>230</v>
      </c>
      <c r="P127" t="s">
        <v>230</v>
      </c>
      <c r="Q127">
        <v>1</v>
      </c>
      <c r="W127">
        <v>0</v>
      </c>
      <c r="X127">
        <v>-2126916458</v>
      </c>
      <c r="Y127">
        <v>1.18</v>
      </c>
      <c r="AA127">
        <v>0</v>
      </c>
      <c r="AB127">
        <v>7.67</v>
      </c>
      <c r="AC127">
        <v>0.93</v>
      </c>
      <c r="AD127">
        <v>0</v>
      </c>
      <c r="AE127">
        <v>0</v>
      </c>
      <c r="AF127">
        <v>7.67</v>
      </c>
      <c r="AG127">
        <v>0.93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 t="s">
        <v>3</v>
      </c>
      <c r="AT127">
        <v>1.18</v>
      </c>
      <c r="AU127" t="s">
        <v>3</v>
      </c>
      <c r="AV127">
        <v>0</v>
      </c>
      <c r="AW127">
        <v>2</v>
      </c>
      <c r="AX127">
        <v>37928734</v>
      </c>
      <c r="AY127">
        <v>1</v>
      </c>
      <c r="AZ127">
        <v>0</v>
      </c>
      <c r="BA127">
        <v>123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Y127*Source!I184</f>
        <v>12.035999999999998</v>
      </c>
      <c r="CY127">
        <f>AB127</f>
        <v>7.67</v>
      </c>
      <c r="CZ127">
        <f>AF127</f>
        <v>7.67</v>
      </c>
      <c r="DA127">
        <f>AJ127</f>
        <v>1</v>
      </c>
      <c r="DB127">
        <f t="shared" si="20"/>
        <v>9.0500000000000007</v>
      </c>
      <c r="DC127">
        <f t="shared" si="21"/>
        <v>1.1000000000000001</v>
      </c>
    </row>
    <row r="128" spans="1:107" x14ac:dyDescent="0.2">
      <c r="A128">
        <f>ROW(Source!A184)</f>
        <v>184</v>
      </c>
      <c r="B128">
        <v>37920512</v>
      </c>
      <c r="C128">
        <v>37921278</v>
      </c>
      <c r="D128">
        <v>36614694</v>
      </c>
      <c r="E128">
        <v>1</v>
      </c>
      <c r="F128">
        <v>1</v>
      </c>
      <c r="G128">
        <v>25</v>
      </c>
      <c r="H128">
        <v>2</v>
      </c>
      <c r="I128" t="s">
        <v>288</v>
      </c>
      <c r="J128" t="s">
        <v>289</v>
      </c>
      <c r="K128" t="s">
        <v>290</v>
      </c>
      <c r="L128">
        <v>1368</v>
      </c>
      <c r="N128">
        <v>1011</v>
      </c>
      <c r="O128" t="s">
        <v>230</v>
      </c>
      <c r="P128" t="s">
        <v>230</v>
      </c>
      <c r="Q128">
        <v>1</v>
      </c>
      <c r="W128">
        <v>0</v>
      </c>
      <c r="X128">
        <v>-2096769327</v>
      </c>
      <c r="Y128">
        <v>0.01</v>
      </c>
      <c r="AA128">
        <v>0</v>
      </c>
      <c r="AB128">
        <v>593.01</v>
      </c>
      <c r="AC128">
        <v>486.57</v>
      </c>
      <c r="AD128">
        <v>0</v>
      </c>
      <c r="AE128">
        <v>0</v>
      </c>
      <c r="AF128">
        <v>593.01</v>
      </c>
      <c r="AG128">
        <v>486.57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 t="s">
        <v>3</v>
      </c>
      <c r="AT128">
        <v>0.01</v>
      </c>
      <c r="AU128" t="s">
        <v>3</v>
      </c>
      <c r="AV128">
        <v>0</v>
      </c>
      <c r="AW128">
        <v>2</v>
      </c>
      <c r="AX128">
        <v>37928735</v>
      </c>
      <c r="AY128">
        <v>1</v>
      </c>
      <c r="AZ128">
        <v>0</v>
      </c>
      <c r="BA128">
        <v>124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Y128*Source!I184</f>
        <v>0.10199999999999999</v>
      </c>
      <c r="CY128">
        <f>AB128</f>
        <v>593.01</v>
      </c>
      <c r="CZ128">
        <f>AF128</f>
        <v>593.01</v>
      </c>
      <c r="DA128">
        <f>AJ128</f>
        <v>1</v>
      </c>
      <c r="DB128">
        <f t="shared" si="20"/>
        <v>5.93</v>
      </c>
      <c r="DC128">
        <f t="shared" si="21"/>
        <v>4.87</v>
      </c>
    </row>
    <row r="129" spans="1:107" x14ac:dyDescent="0.2">
      <c r="A129">
        <f>ROW(Source!A184)</f>
        <v>184</v>
      </c>
      <c r="B129">
        <v>37920512</v>
      </c>
      <c r="C129">
        <v>37921278</v>
      </c>
      <c r="D129">
        <v>36614878</v>
      </c>
      <c r="E129">
        <v>1</v>
      </c>
      <c r="F129">
        <v>1</v>
      </c>
      <c r="G129">
        <v>25</v>
      </c>
      <c r="H129">
        <v>2</v>
      </c>
      <c r="I129" t="s">
        <v>291</v>
      </c>
      <c r="J129" t="s">
        <v>292</v>
      </c>
      <c r="K129" t="s">
        <v>293</v>
      </c>
      <c r="L129">
        <v>1368</v>
      </c>
      <c r="N129">
        <v>1011</v>
      </c>
      <c r="O129" t="s">
        <v>230</v>
      </c>
      <c r="P129" t="s">
        <v>230</v>
      </c>
      <c r="Q129">
        <v>1</v>
      </c>
      <c r="W129">
        <v>0</v>
      </c>
      <c r="X129">
        <v>-1350951557</v>
      </c>
      <c r="Y129">
        <v>2.64</v>
      </c>
      <c r="AA129">
        <v>0</v>
      </c>
      <c r="AB129">
        <v>434.82</v>
      </c>
      <c r="AC129">
        <v>386.07</v>
      </c>
      <c r="AD129">
        <v>0</v>
      </c>
      <c r="AE129">
        <v>0</v>
      </c>
      <c r="AF129">
        <v>434.82</v>
      </c>
      <c r="AG129">
        <v>386.07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2.64</v>
      </c>
      <c r="AU129" t="s">
        <v>3</v>
      </c>
      <c r="AV129">
        <v>0</v>
      </c>
      <c r="AW129">
        <v>2</v>
      </c>
      <c r="AX129">
        <v>37928736</v>
      </c>
      <c r="AY129">
        <v>1</v>
      </c>
      <c r="AZ129">
        <v>0</v>
      </c>
      <c r="BA129">
        <v>125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Y129*Source!I184</f>
        <v>26.928000000000001</v>
      </c>
      <c r="CY129">
        <f>AB129</f>
        <v>434.82</v>
      </c>
      <c r="CZ129">
        <f>AF129</f>
        <v>434.82</v>
      </c>
      <c r="DA129">
        <f>AJ129</f>
        <v>1</v>
      </c>
      <c r="DB129">
        <f t="shared" si="20"/>
        <v>1147.92</v>
      </c>
      <c r="DC129">
        <f t="shared" si="21"/>
        <v>1019.22</v>
      </c>
    </row>
    <row r="130" spans="1:107" x14ac:dyDescent="0.2">
      <c r="A130">
        <f>ROW(Source!A184)</f>
        <v>184</v>
      </c>
      <c r="B130">
        <v>37920512</v>
      </c>
      <c r="C130">
        <v>37921278</v>
      </c>
      <c r="D130">
        <v>36617680</v>
      </c>
      <c r="E130">
        <v>1</v>
      </c>
      <c r="F130">
        <v>1</v>
      </c>
      <c r="G130">
        <v>25</v>
      </c>
      <c r="H130">
        <v>3</v>
      </c>
      <c r="I130" t="s">
        <v>294</v>
      </c>
      <c r="J130" t="s">
        <v>295</v>
      </c>
      <c r="K130" t="s">
        <v>296</v>
      </c>
      <c r="L130">
        <v>1327</v>
      </c>
      <c r="N130">
        <v>1005</v>
      </c>
      <c r="O130" t="s">
        <v>193</v>
      </c>
      <c r="P130" t="s">
        <v>193</v>
      </c>
      <c r="Q130">
        <v>1</v>
      </c>
      <c r="W130">
        <v>0</v>
      </c>
      <c r="X130">
        <v>549727505</v>
      </c>
      <c r="Y130">
        <v>5.6</v>
      </c>
      <c r="AA130">
        <v>12.76</v>
      </c>
      <c r="AB130">
        <v>0</v>
      </c>
      <c r="AC130">
        <v>0</v>
      </c>
      <c r="AD130">
        <v>0</v>
      </c>
      <c r="AE130">
        <v>12.76</v>
      </c>
      <c r="AF130">
        <v>0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5.6</v>
      </c>
      <c r="AU130" t="s">
        <v>3</v>
      </c>
      <c r="AV130">
        <v>0</v>
      </c>
      <c r="AW130">
        <v>2</v>
      </c>
      <c r="AX130">
        <v>37928737</v>
      </c>
      <c r="AY130">
        <v>1</v>
      </c>
      <c r="AZ130">
        <v>0</v>
      </c>
      <c r="BA130">
        <v>126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Y130*Source!I184</f>
        <v>57.11999999999999</v>
      </c>
      <c r="CY130">
        <f t="shared" ref="CY130:CY135" si="22">AA130</f>
        <v>12.76</v>
      </c>
      <c r="CZ130">
        <f t="shared" ref="CZ130:CZ135" si="23">AE130</f>
        <v>12.76</v>
      </c>
      <c r="DA130">
        <f t="shared" ref="DA130:DA135" si="24">AI130</f>
        <v>1</v>
      </c>
      <c r="DB130">
        <f t="shared" si="20"/>
        <v>71.459999999999994</v>
      </c>
      <c r="DC130">
        <f t="shared" si="21"/>
        <v>0</v>
      </c>
    </row>
    <row r="131" spans="1:107" x14ac:dyDescent="0.2">
      <c r="A131">
        <f>ROW(Source!A184)</f>
        <v>184</v>
      </c>
      <c r="B131">
        <v>37920512</v>
      </c>
      <c r="C131">
        <v>37921278</v>
      </c>
      <c r="D131">
        <v>36617767</v>
      </c>
      <c r="E131">
        <v>1</v>
      </c>
      <c r="F131">
        <v>1</v>
      </c>
      <c r="G131">
        <v>25</v>
      </c>
      <c r="H131">
        <v>3</v>
      </c>
      <c r="I131" t="s">
        <v>297</v>
      </c>
      <c r="J131" t="s">
        <v>298</v>
      </c>
      <c r="K131" t="s">
        <v>299</v>
      </c>
      <c r="L131">
        <v>1348</v>
      </c>
      <c r="N131">
        <v>1009</v>
      </c>
      <c r="O131" t="s">
        <v>47</v>
      </c>
      <c r="P131" t="s">
        <v>47</v>
      </c>
      <c r="Q131">
        <v>1000</v>
      </c>
      <c r="W131">
        <v>0</v>
      </c>
      <c r="X131">
        <v>-538058397</v>
      </c>
      <c r="Y131">
        <v>3.15E-3</v>
      </c>
      <c r="AA131">
        <v>349768.5</v>
      </c>
      <c r="AB131">
        <v>0</v>
      </c>
      <c r="AC131">
        <v>0</v>
      </c>
      <c r="AD131">
        <v>0</v>
      </c>
      <c r="AE131">
        <v>349768.5</v>
      </c>
      <c r="AF131">
        <v>0</v>
      </c>
      <c r="AG131">
        <v>0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3.15E-3</v>
      </c>
      <c r="AU131" t="s">
        <v>3</v>
      </c>
      <c r="AV131">
        <v>0</v>
      </c>
      <c r="AW131">
        <v>2</v>
      </c>
      <c r="AX131">
        <v>37928738</v>
      </c>
      <c r="AY131">
        <v>1</v>
      </c>
      <c r="AZ131">
        <v>0</v>
      </c>
      <c r="BA131">
        <v>127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Y131*Source!I184</f>
        <v>3.2129999999999999E-2</v>
      </c>
      <c r="CY131">
        <f t="shared" si="22"/>
        <v>349768.5</v>
      </c>
      <c r="CZ131">
        <f t="shared" si="23"/>
        <v>349768.5</v>
      </c>
      <c r="DA131">
        <f t="shared" si="24"/>
        <v>1</v>
      </c>
      <c r="DB131">
        <f t="shared" si="20"/>
        <v>1101.77</v>
      </c>
      <c r="DC131">
        <f t="shared" si="21"/>
        <v>0</v>
      </c>
    </row>
    <row r="132" spans="1:107" x14ac:dyDescent="0.2">
      <c r="A132">
        <f>ROW(Source!A184)</f>
        <v>184</v>
      </c>
      <c r="B132">
        <v>37920512</v>
      </c>
      <c r="C132">
        <v>37921278</v>
      </c>
      <c r="D132">
        <v>36617984</v>
      </c>
      <c r="E132">
        <v>1</v>
      </c>
      <c r="F132">
        <v>1</v>
      </c>
      <c r="G132">
        <v>25</v>
      </c>
      <c r="H132">
        <v>3</v>
      </c>
      <c r="I132" t="s">
        <v>152</v>
      </c>
      <c r="J132" t="s">
        <v>155</v>
      </c>
      <c r="K132" t="s">
        <v>153</v>
      </c>
      <c r="L132">
        <v>1346</v>
      </c>
      <c r="N132">
        <v>1009</v>
      </c>
      <c r="O132" t="s">
        <v>154</v>
      </c>
      <c r="P132" t="s">
        <v>154</v>
      </c>
      <c r="Q132">
        <v>1</v>
      </c>
      <c r="W132">
        <v>1</v>
      </c>
      <c r="X132">
        <v>-160312724</v>
      </c>
      <c r="Y132">
        <v>-735</v>
      </c>
      <c r="AA132">
        <v>18.399999999999999</v>
      </c>
      <c r="AB132">
        <v>0</v>
      </c>
      <c r="AC132">
        <v>0</v>
      </c>
      <c r="AD132">
        <v>0</v>
      </c>
      <c r="AE132">
        <v>18.399999999999999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3</v>
      </c>
      <c r="AT132">
        <v>-735</v>
      </c>
      <c r="AU132" t="s">
        <v>3</v>
      </c>
      <c r="AV132">
        <v>0</v>
      </c>
      <c r="AW132">
        <v>2</v>
      </c>
      <c r="AX132">
        <v>37928739</v>
      </c>
      <c r="AY132">
        <v>1</v>
      </c>
      <c r="AZ132">
        <v>6144</v>
      </c>
      <c r="BA132">
        <v>128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Y132*Source!I184</f>
        <v>-7496.9999999999991</v>
      </c>
      <c r="CY132">
        <f t="shared" si="22"/>
        <v>18.399999999999999</v>
      </c>
      <c r="CZ132">
        <f t="shared" si="23"/>
        <v>18.399999999999999</v>
      </c>
      <c r="DA132">
        <f t="shared" si="24"/>
        <v>1</v>
      </c>
      <c r="DB132">
        <f t="shared" si="20"/>
        <v>-13524</v>
      </c>
      <c r="DC132">
        <f t="shared" si="21"/>
        <v>0</v>
      </c>
    </row>
    <row r="133" spans="1:107" x14ac:dyDescent="0.2">
      <c r="A133">
        <f>ROW(Source!A184)</f>
        <v>184</v>
      </c>
      <c r="B133">
        <v>37920512</v>
      </c>
      <c r="C133">
        <v>37921278</v>
      </c>
      <c r="D133">
        <v>36617985</v>
      </c>
      <c r="E133">
        <v>1</v>
      </c>
      <c r="F133">
        <v>1</v>
      </c>
      <c r="G133">
        <v>25</v>
      </c>
      <c r="H133">
        <v>3</v>
      </c>
      <c r="I133" t="s">
        <v>161</v>
      </c>
      <c r="J133" t="s">
        <v>163</v>
      </c>
      <c r="K133" t="s">
        <v>162</v>
      </c>
      <c r="L133">
        <v>1346</v>
      </c>
      <c r="N133">
        <v>1009</v>
      </c>
      <c r="O133" t="s">
        <v>154</v>
      </c>
      <c r="P133" t="s">
        <v>154</v>
      </c>
      <c r="Q133">
        <v>1</v>
      </c>
      <c r="W133">
        <v>0</v>
      </c>
      <c r="X133">
        <v>797554472</v>
      </c>
      <c r="Y133">
        <v>735</v>
      </c>
      <c r="AA133">
        <v>94.68</v>
      </c>
      <c r="AB133">
        <v>0</v>
      </c>
      <c r="AC133">
        <v>0</v>
      </c>
      <c r="AD133">
        <v>0</v>
      </c>
      <c r="AE133">
        <v>94.68</v>
      </c>
      <c r="AF133">
        <v>0</v>
      </c>
      <c r="AG133">
        <v>0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 t="s">
        <v>3</v>
      </c>
      <c r="AT133">
        <v>735</v>
      </c>
      <c r="AU133" t="s">
        <v>3</v>
      </c>
      <c r="AV133">
        <v>0</v>
      </c>
      <c r="AW133">
        <v>1</v>
      </c>
      <c r="AX133">
        <v>-1</v>
      </c>
      <c r="AY133">
        <v>0</v>
      </c>
      <c r="AZ133">
        <v>0</v>
      </c>
      <c r="BA133" t="s">
        <v>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Y133*Source!I184</f>
        <v>7496.9999999999991</v>
      </c>
      <c r="CY133">
        <f t="shared" si="22"/>
        <v>94.68</v>
      </c>
      <c r="CZ133">
        <f t="shared" si="23"/>
        <v>94.68</v>
      </c>
      <c r="DA133">
        <f t="shared" si="24"/>
        <v>1</v>
      </c>
      <c r="DB133">
        <f t="shared" si="20"/>
        <v>69589.8</v>
      </c>
      <c r="DC133">
        <f t="shared" si="21"/>
        <v>0</v>
      </c>
    </row>
    <row r="134" spans="1:107" x14ac:dyDescent="0.2">
      <c r="A134">
        <f>ROW(Source!A184)</f>
        <v>184</v>
      </c>
      <c r="B134">
        <v>37920512</v>
      </c>
      <c r="C134">
        <v>37921278</v>
      </c>
      <c r="D134">
        <v>36617991</v>
      </c>
      <c r="E134">
        <v>1</v>
      </c>
      <c r="F134">
        <v>1</v>
      </c>
      <c r="G134">
        <v>25</v>
      </c>
      <c r="H134">
        <v>3</v>
      </c>
      <c r="I134" t="s">
        <v>300</v>
      </c>
      <c r="J134" t="s">
        <v>301</v>
      </c>
      <c r="K134" t="s">
        <v>302</v>
      </c>
      <c r="L134">
        <v>1346</v>
      </c>
      <c r="N134">
        <v>1009</v>
      </c>
      <c r="O134" t="s">
        <v>154</v>
      </c>
      <c r="P134" t="s">
        <v>154</v>
      </c>
      <c r="Q134">
        <v>1</v>
      </c>
      <c r="W134">
        <v>0</v>
      </c>
      <c r="X134">
        <v>1970185138</v>
      </c>
      <c r="Y134">
        <v>241.5</v>
      </c>
      <c r="AA134">
        <v>189.61</v>
      </c>
      <c r="AB134">
        <v>0</v>
      </c>
      <c r="AC134">
        <v>0</v>
      </c>
      <c r="AD134">
        <v>0</v>
      </c>
      <c r="AE134">
        <v>189.61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241.5</v>
      </c>
      <c r="AU134" t="s">
        <v>3</v>
      </c>
      <c r="AV134">
        <v>0</v>
      </c>
      <c r="AW134">
        <v>2</v>
      </c>
      <c r="AX134">
        <v>37928740</v>
      </c>
      <c r="AY134">
        <v>1</v>
      </c>
      <c r="AZ134">
        <v>0</v>
      </c>
      <c r="BA134">
        <v>129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Y134*Source!I184</f>
        <v>2463.2999999999997</v>
      </c>
      <c r="CY134">
        <f t="shared" si="22"/>
        <v>189.61</v>
      </c>
      <c r="CZ134">
        <f t="shared" si="23"/>
        <v>189.61</v>
      </c>
      <c r="DA134">
        <f t="shared" si="24"/>
        <v>1</v>
      </c>
      <c r="DB134">
        <f t="shared" si="20"/>
        <v>45790.82</v>
      </c>
      <c r="DC134">
        <f t="shared" si="21"/>
        <v>0</v>
      </c>
    </row>
    <row r="135" spans="1:107" x14ac:dyDescent="0.2">
      <c r="A135">
        <f>ROW(Source!A184)</f>
        <v>184</v>
      </c>
      <c r="B135">
        <v>37920512</v>
      </c>
      <c r="C135">
        <v>37921278</v>
      </c>
      <c r="D135">
        <v>36615967</v>
      </c>
      <c r="E135">
        <v>1</v>
      </c>
      <c r="F135">
        <v>1</v>
      </c>
      <c r="G135">
        <v>25</v>
      </c>
      <c r="H135">
        <v>3</v>
      </c>
      <c r="I135" t="s">
        <v>157</v>
      </c>
      <c r="J135" t="s">
        <v>159</v>
      </c>
      <c r="K135" t="s">
        <v>158</v>
      </c>
      <c r="L135">
        <v>1348</v>
      </c>
      <c r="N135">
        <v>1009</v>
      </c>
      <c r="O135" t="s">
        <v>47</v>
      </c>
      <c r="P135" t="s">
        <v>47</v>
      </c>
      <c r="Q135">
        <v>1000</v>
      </c>
      <c r="W135">
        <v>1</v>
      </c>
      <c r="X135">
        <v>1728424367</v>
      </c>
      <c r="Y135">
        <v>-5.2499999999999998E-2</v>
      </c>
      <c r="AA135">
        <v>748288.41</v>
      </c>
      <c r="AB135">
        <v>0</v>
      </c>
      <c r="AC135">
        <v>0</v>
      </c>
      <c r="AD135">
        <v>0</v>
      </c>
      <c r="AE135">
        <v>748288.41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 t="s">
        <v>3</v>
      </c>
      <c r="AT135">
        <v>-5.2499999999999998E-2</v>
      </c>
      <c r="AU135" t="s">
        <v>3</v>
      </c>
      <c r="AV135">
        <v>0</v>
      </c>
      <c r="AW135">
        <v>2</v>
      </c>
      <c r="AX135">
        <v>37928741</v>
      </c>
      <c r="AY135">
        <v>1</v>
      </c>
      <c r="AZ135">
        <v>6144</v>
      </c>
      <c r="BA135">
        <v>130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Y135*Source!I184</f>
        <v>-0.53549999999999998</v>
      </c>
      <c r="CY135">
        <f t="shared" si="22"/>
        <v>748288.41</v>
      </c>
      <c r="CZ135">
        <f t="shared" si="23"/>
        <v>748288.41</v>
      </c>
      <c r="DA135">
        <f t="shared" si="24"/>
        <v>1</v>
      </c>
      <c r="DB135">
        <f t="shared" si="20"/>
        <v>-39285.14</v>
      </c>
      <c r="DC135">
        <f t="shared" si="21"/>
        <v>0</v>
      </c>
    </row>
    <row r="136" spans="1:107" x14ac:dyDescent="0.2">
      <c r="A136">
        <f>ROW(Source!A185)</f>
        <v>185</v>
      </c>
      <c r="B136">
        <v>37920513</v>
      </c>
      <c r="C136">
        <v>37921278</v>
      </c>
      <c r="D136">
        <v>36602148</v>
      </c>
      <c r="E136">
        <v>25</v>
      </c>
      <c r="F136">
        <v>1</v>
      </c>
      <c r="G136">
        <v>25</v>
      </c>
      <c r="H136">
        <v>1</v>
      </c>
      <c r="I136" t="s">
        <v>224</v>
      </c>
      <c r="J136" t="s">
        <v>3</v>
      </c>
      <c r="K136" t="s">
        <v>225</v>
      </c>
      <c r="L136">
        <v>1191</v>
      </c>
      <c r="N136">
        <v>1013</v>
      </c>
      <c r="O136" t="s">
        <v>226</v>
      </c>
      <c r="P136" t="s">
        <v>226</v>
      </c>
      <c r="Q136">
        <v>1</v>
      </c>
      <c r="W136">
        <v>0</v>
      </c>
      <c r="X136">
        <v>476480486</v>
      </c>
      <c r="Y136">
        <v>18.440000000000001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t="s">
        <v>3</v>
      </c>
      <c r="AT136">
        <v>18.440000000000001</v>
      </c>
      <c r="AU136" t="s">
        <v>3</v>
      </c>
      <c r="AV136">
        <v>1</v>
      </c>
      <c r="AW136">
        <v>2</v>
      </c>
      <c r="AX136">
        <v>37928732</v>
      </c>
      <c r="AY136">
        <v>1</v>
      </c>
      <c r="AZ136">
        <v>0</v>
      </c>
      <c r="BA136">
        <v>131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Y136*Source!I185</f>
        <v>188.08799999999999</v>
      </c>
      <c r="CY136">
        <f>AD136</f>
        <v>0</v>
      </c>
      <c r="CZ136">
        <f>AH136</f>
        <v>0</v>
      </c>
      <c r="DA136">
        <f>AL136</f>
        <v>1</v>
      </c>
      <c r="DB136">
        <f t="shared" si="20"/>
        <v>0</v>
      </c>
      <c r="DC136">
        <f t="shared" si="21"/>
        <v>0</v>
      </c>
    </row>
    <row r="137" spans="1:107" x14ac:dyDescent="0.2">
      <c r="A137">
        <f>ROW(Source!A185)</f>
        <v>185</v>
      </c>
      <c r="B137">
        <v>37920513</v>
      </c>
      <c r="C137">
        <v>37921278</v>
      </c>
      <c r="D137">
        <v>36615268</v>
      </c>
      <c r="E137">
        <v>1</v>
      </c>
      <c r="F137">
        <v>1</v>
      </c>
      <c r="G137">
        <v>25</v>
      </c>
      <c r="H137">
        <v>2</v>
      </c>
      <c r="I137" t="s">
        <v>282</v>
      </c>
      <c r="J137" t="s">
        <v>283</v>
      </c>
      <c r="K137" t="s">
        <v>284</v>
      </c>
      <c r="L137">
        <v>1368</v>
      </c>
      <c r="N137">
        <v>1011</v>
      </c>
      <c r="O137" t="s">
        <v>230</v>
      </c>
      <c r="P137" t="s">
        <v>230</v>
      </c>
      <c r="Q137">
        <v>1</v>
      </c>
      <c r="W137">
        <v>0</v>
      </c>
      <c r="X137">
        <v>-1506161277</v>
      </c>
      <c r="Y137">
        <v>2.64</v>
      </c>
      <c r="AA137">
        <v>0</v>
      </c>
      <c r="AB137">
        <v>508.57</v>
      </c>
      <c r="AC137">
        <v>355.5</v>
      </c>
      <c r="AD137">
        <v>0</v>
      </c>
      <c r="AE137">
        <v>0</v>
      </c>
      <c r="AF137">
        <v>508.57</v>
      </c>
      <c r="AG137">
        <v>355.5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2.64</v>
      </c>
      <c r="AU137" t="s">
        <v>3</v>
      </c>
      <c r="AV137">
        <v>0</v>
      </c>
      <c r="AW137">
        <v>2</v>
      </c>
      <c r="AX137">
        <v>37928733</v>
      </c>
      <c r="AY137">
        <v>1</v>
      </c>
      <c r="AZ137">
        <v>0</v>
      </c>
      <c r="BA137">
        <v>132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Y137*Source!I185</f>
        <v>26.928000000000001</v>
      </c>
      <c r="CY137">
        <f>AB137</f>
        <v>508.57</v>
      </c>
      <c r="CZ137">
        <f>AF137</f>
        <v>508.57</v>
      </c>
      <c r="DA137">
        <f>AJ137</f>
        <v>1</v>
      </c>
      <c r="DB137">
        <f t="shared" si="20"/>
        <v>1342.62</v>
      </c>
      <c r="DC137">
        <f t="shared" si="21"/>
        <v>938.52</v>
      </c>
    </row>
    <row r="138" spans="1:107" x14ac:dyDescent="0.2">
      <c r="A138">
        <f>ROW(Source!A185)</f>
        <v>185</v>
      </c>
      <c r="B138">
        <v>37920513</v>
      </c>
      <c r="C138">
        <v>37921278</v>
      </c>
      <c r="D138">
        <v>36615480</v>
      </c>
      <c r="E138">
        <v>1</v>
      </c>
      <c r="F138">
        <v>1</v>
      </c>
      <c r="G138">
        <v>25</v>
      </c>
      <c r="H138">
        <v>2</v>
      </c>
      <c r="I138" t="s">
        <v>285</v>
      </c>
      <c r="J138" t="s">
        <v>286</v>
      </c>
      <c r="K138" t="s">
        <v>287</v>
      </c>
      <c r="L138">
        <v>1368</v>
      </c>
      <c r="N138">
        <v>1011</v>
      </c>
      <c r="O138" t="s">
        <v>230</v>
      </c>
      <c r="P138" t="s">
        <v>230</v>
      </c>
      <c r="Q138">
        <v>1</v>
      </c>
      <c r="W138">
        <v>0</v>
      </c>
      <c r="X138">
        <v>-2126916458</v>
      </c>
      <c r="Y138">
        <v>1.18</v>
      </c>
      <c r="AA138">
        <v>0</v>
      </c>
      <c r="AB138">
        <v>7.67</v>
      </c>
      <c r="AC138">
        <v>0.93</v>
      </c>
      <c r="AD138">
        <v>0</v>
      </c>
      <c r="AE138">
        <v>0</v>
      </c>
      <c r="AF138">
        <v>7.67</v>
      </c>
      <c r="AG138">
        <v>0.93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3</v>
      </c>
      <c r="AT138">
        <v>1.18</v>
      </c>
      <c r="AU138" t="s">
        <v>3</v>
      </c>
      <c r="AV138">
        <v>0</v>
      </c>
      <c r="AW138">
        <v>2</v>
      </c>
      <c r="AX138">
        <v>37928734</v>
      </c>
      <c r="AY138">
        <v>1</v>
      </c>
      <c r="AZ138">
        <v>0</v>
      </c>
      <c r="BA138">
        <v>133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Y138*Source!I185</f>
        <v>12.035999999999998</v>
      </c>
      <c r="CY138">
        <f>AB138</f>
        <v>7.67</v>
      </c>
      <c r="CZ138">
        <f>AF138</f>
        <v>7.67</v>
      </c>
      <c r="DA138">
        <f>AJ138</f>
        <v>1</v>
      </c>
      <c r="DB138">
        <f t="shared" si="20"/>
        <v>9.0500000000000007</v>
      </c>
      <c r="DC138">
        <f t="shared" si="21"/>
        <v>1.1000000000000001</v>
      </c>
    </row>
    <row r="139" spans="1:107" x14ac:dyDescent="0.2">
      <c r="A139">
        <f>ROW(Source!A185)</f>
        <v>185</v>
      </c>
      <c r="B139">
        <v>37920513</v>
      </c>
      <c r="C139">
        <v>37921278</v>
      </c>
      <c r="D139">
        <v>36614694</v>
      </c>
      <c r="E139">
        <v>1</v>
      </c>
      <c r="F139">
        <v>1</v>
      </c>
      <c r="G139">
        <v>25</v>
      </c>
      <c r="H139">
        <v>2</v>
      </c>
      <c r="I139" t="s">
        <v>288</v>
      </c>
      <c r="J139" t="s">
        <v>289</v>
      </c>
      <c r="K139" t="s">
        <v>290</v>
      </c>
      <c r="L139">
        <v>1368</v>
      </c>
      <c r="N139">
        <v>1011</v>
      </c>
      <c r="O139" t="s">
        <v>230</v>
      </c>
      <c r="P139" t="s">
        <v>230</v>
      </c>
      <c r="Q139">
        <v>1</v>
      </c>
      <c r="W139">
        <v>0</v>
      </c>
      <c r="X139">
        <v>-2096769327</v>
      </c>
      <c r="Y139">
        <v>0.01</v>
      </c>
      <c r="AA139">
        <v>0</v>
      </c>
      <c r="AB139">
        <v>593.01</v>
      </c>
      <c r="AC139">
        <v>486.57</v>
      </c>
      <c r="AD139">
        <v>0</v>
      </c>
      <c r="AE139">
        <v>0</v>
      </c>
      <c r="AF139">
        <v>593.01</v>
      </c>
      <c r="AG139">
        <v>486.57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0.01</v>
      </c>
      <c r="AU139" t="s">
        <v>3</v>
      </c>
      <c r="AV139">
        <v>0</v>
      </c>
      <c r="AW139">
        <v>2</v>
      </c>
      <c r="AX139">
        <v>37928735</v>
      </c>
      <c r="AY139">
        <v>1</v>
      </c>
      <c r="AZ139">
        <v>0</v>
      </c>
      <c r="BA139">
        <v>134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Y139*Source!I185</f>
        <v>0.10199999999999999</v>
      </c>
      <c r="CY139">
        <f>AB139</f>
        <v>593.01</v>
      </c>
      <c r="CZ139">
        <f>AF139</f>
        <v>593.01</v>
      </c>
      <c r="DA139">
        <f>AJ139</f>
        <v>1</v>
      </c>
      <c r="DB139">
        <f t="shared" si="20"/>
        <v>5.93</v>
      </c>
      <c r="DC139">
        <f t="shared" si="21"/>
        <v>4.87</v>
      </c>
    </row>
    <row r="140" spans="1:107" x14ac:dyDescent="0.2">
      <c r="A140">
        <f>ROW(Source!A185)</f>
        <v>185</v>
      </c>
      <c r="B140">
        <v>37920513</v>
      </c>
      <c r="C140">
        <v>37921278</v>
      </c>
      <c r="D140">
        <v>36614878</v>
      </c>
      <c r="E140">
        <v>1</v>
      </c>
      <c r="F140">
        <v>1</v>
      </c>
      <c r="G140">
        <v>25</v>
      </c>
      <c r="H140">
        <v>2</v>
      </c>
      <c r="I140" t="s">
        <v>291</v>
      </c>
      <c r="J140" t="s">
        <v>292</v>
      </c>
      <c r="K140" t="s">
        <v>293</v>
      </c>
      <c r="L140">
        <v>1368</v>
      </c>
      <c r="N140">
        <v>1011</v>
      </c>
      <c r="O140" t="s">
        <v>230</v>
      </c>
      <c r="P140" t="s">
        <v>230</v>
      </c>
      <c r="Q140">
        <v>1</v>
      </c>
      <c r="W140">
        <v>0</v>
      </c>
      <c r="X140">
        <v>-1350951557</v>
      </c>
      <c r="Y140">
        <v>2.64</v>
      </c>
      <c r="AA140">
        <v>0</v>
      </c>
      <c r="AB140">
        <v>434.82</v>
      </c>
      <c r="AC140">
        <v>386.07</v>
      </c>
      <c r="AD140">
        <v>0</v>
      </c>
      <c r="AE140">
        <v>0</v>
      </c>
      <c r="AF140">
        <v>434.82</v>
      </c>
      <c r="AG140">
        <v>386.07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2.64</v>
      </c>
      <c r="AU140" t="s">
        <v>3</v>
      </c>
      <c r="AV140">
        <v>0</v>
      </c>
      <c r="AW140">
        <v>2</v>
      </c>
      <c r="AX140">
        <v>37928736</v>
      </c>
      <c r="AY140">
        <v>1</v>
      </c>
      <c r="AZ140">
        <v>0</v>
      </c>
      <c r="BA140">
        <v>135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Y140*Source!I185</f>
        <v>26.928000000000001</v>
      </c>
      <c r="CY140">
        <f>AB140</f>
        <v>434.82</v>
      </c>
      <c r="CZ140">
        <f>AF140</f>
        <v>434.82</v>
      </c>
      <c r="DA140">
        <f>AJ140</f>
        <v>1</v>
      </c>
      <c r="DB140">
        <f t="shared" si="20"/>
        <v>1147.92</v>
      </c>
      <c r="DC140">
        <f t="shared" si="21"/>
        <v>1019.22</v>
      </c>
    </row>
    <row r="141" spans="1:107" x14ac:dyDescent="0.2">
      <c r="A141">
        <f>ROW(Source!A185)</f>
        <v>185</v>
      </c>
      <c r="B141">
        <v>37920513</v>
      </c>
      <c r="C141">
        <v>37921278</v>
      </c>
      <c r="D141">
        <v>36617680</v>
      </c>
      <c r="E141">
        <v>1</v>
      </c>
      <c r="F141">
        <v>1</v>
      </c>
      <c r="G141">
        <v>25</v>
      </c>
      <c r="H141">
        <v>3</v>
      </c>
      <c r="I141" t="s">
        <v>294</v>
      </c>
      <c r="J141" t="s">
        <v>295</v>
      </c>
      <c r="K141" t="s">
        <v>296</v>
      </c>
      <c r="L141">
        <v>1327</v>
      </c>
      <c r="N141">
        <v>1005</v>
      </c>
      <c r="O141" t="s">
        <v>193</v>
      </c>
      <c r="P141" t="s">
        <v>193</v>
      </c>
      <c r="Q141">
        <v>1</v>
      </c>
      <c r="W141">
        <v>0</v>
      </c>
      <c r="X141">
        <v>549727505</v>
      </c>
      <c r="Y141">
        <v>5.6</v>
      </c>
      <c r="AA141">
        <v>12.76</v>
      </c>
      <c r="AB141">
        <v>0</v>
      </c>
      <c r="AC141">
        <v>0</v>
      </c>
      <c r="AD141">
        <v>0</v>
      </c>
      <c r="AE141">
        <v>12.76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5.6</v>
      </c>
      <c r="AU141" t="s">
        <v>3</v>
      </c>
      <c r="AV141">
        <v>0</v>
      </c>
      <c r="AW141">
        <v>2</v>
      </c>
      <c r="AX141">
        <v>37928737</v>
      </c>
      <c r="AY141">
        <v>1</v>
      </c>
      <c r="AZ141">
        <v>0</v>
      </c>
      <c r="BA141">
        <v>136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Y141*Source!I185</f>
        <v>57.11999999999999</v>
      </c>
      <c r="CY141">
        <f t="shared" ref="CY141:CY146" si="25">AA141</f>
        <v>12.76</v>
      </c>
      <c r="CZ141">
        <f t="shared" ref="CZ141:CZ146" si="26">AE141</f>
        <v>12.76</v>
      </c>
      <c r="DA141">
        <f t="shared" ref="DA141:DA146" si="27">AI141</f>
        <v>1</v>
      </c>
      <c r="DB141">
        <f t="shared" si="20"/>
        <v>71.459999999999994</v>
      </c>
      <c r="DC141">
        <f t="shared" si="21"/>
        <v>0</v>
      </c>
    </row>
    <row r="142" spans="1:107" x14ac:dyDescent="0.2">
      <c r="A142">
        <f>ROW(Source!A185)</f>
        <v>185</v>
      </c>
      <c r="B142">
        <v>37920513</v>
      </c>
      <c r="C142">
        <v>37921278</v>
      </c>
      <c r="D142">
        <v>36617767</v>
      </c>
      <c r="E142">
        <v>1</v>
      </c>
      <c r="F142">
        <v>1</v>
      </c>
      <c r="G142">
        <v>25</v>
      </c>
      <c r="H142">
        <v>3</v>
      </c>
      <c r="I142" t="s">
        <v>297</v>
      </c>
      <c r="J142" t="s">
        <v>298</v>
      </c>
      <c r="K142" t="s">
        <v>299</v>
      </c>
      <c r="L142">
        <v>1348</v>
      </c>
      <c r="N142">
        <v>1009</v>
      </c>
      <c r="O142" t="s">
        <v>47</v>
      </c>
      <c r="P142" t="s">
        <v>47</v>
      </c>
      <c r="Q142">
        <v>1000</v>
      </c>
      <c r="W142">
        <v>0</v>
      </c>
      <c r="X142">
        <v>-538058397</v>
      </c>
      <c r="Y142">
        <v>3.15E-3</v>
      </c>
      <c r="AA142">
        <v>349768.5</v>
      </c>
      <c r="AB142">
        <v>0</v>
      </c>
      <c r="AC142">
        <v>0</v>
      </c>
      <c r="AD142">
        <v>0</v>
      </c>
      <c r="AE142">
        <v>349768.5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3.15E-3</v>
      </c>
      <c r="AU142" t="s">
        <v>3</v>
      </c>
      <c r="AV142">
        <v>0</v>
      </c>
      <c r="AW142">
        <v>2</v>
      </c>
      <c r="AX142">
        <v>37928738</v>
      </c>
      <c r="AY142">
        <v>1</v>
      </c>
      <c r="AZ142">
        <v>0</v>
      </c>
      <c r="BA142">
        <v>137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Y142*Source!I185</f>
        <v>3.2129999999999999E-2</v>
      </c>
      <c r="CY142">
        <f t="shared" si="25"/>
        <v>349768.5</v>
      </c>
      <c r="CZ142">
        <f t="shared" si="26"/>
        <v>349768.5</v>
      </c>
      <c r="DA142">
        <f t="shared" si="27"/>
        <v>1</v>
      </c>
      <c r="DB142">
        <f t="shared" si="20"/>
        <v>1101.77</v>
      </c>
      <c r="DC142">
        <f t="shared" si="21"/>
        <v>0</v>
      </c>
    </row>
    <row r="143" spans="1:107" x14ac:dyDescent="0.2">
      <c r="A143">
        <f>ROW(Source!A185)</f>
        <v>185</v>
      </c>
      <c r="B143">
        <v>37920513</v>
      </c>
      <c r="C143">
        <v>37921278</v>
      </c>
      <c r="D143">
        <v>36617984</v>
      </c>
      <c r="E143">
        <v>1</v>
      </c>
      <c r="F143">
        <v>1</v>
      </c>
      <c r="G143">
        <v>25</v>
      </c>
      <c r="H143">
        <v>3</v>
      </c>
      <c r="I143" t="s">
        <v>152</v>
      </c>
      <c r="J143" t="s">
        <v>155</v>
      </c>
      <c r="K143" t="s">
        <v>153</v>
      </c>
      <c r="L143">
        <v>1346</v>
      </c>
      <c r="N143">
        <v>1009</v>
      </c>
      <c r="O143" t="s">
        <v>154</v>
      </c>
      <c r="P143" t="s">
        <v>154</v>
      </c>
      <c r="Q143">
        <v>1</v>
      </c>
      <c r="W143">
        <v>1</v>
      </c>
      <c r="X143">
        <v>-160312724</v>
      </c>
      <c r="Y143">
        <v>-735</v>
      </c>
      <c r="AA143">
        <v>18.399999999999999</v>
      </c>
      <c r="AB143">
        <v>0</v>
      </c>
      <c r="AC143">
        <v>0</v>
      </c>
      <c r="AD143">
        <v>0</v>
      </c>
      <c r="AE143">
        <v>18.399999999999999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-735</v>
      </c>
      <c r="AU143" t="s">
        <v>3</v>
      </c>
      <c r="AV143">
        <v>0</v>
      </c>
      <c r="AW143">
        <v>2</v>
      </c>
      <c r="AX143">
        <v>37928739</v>
      </c>
      <c r="AY143">
        <v>1</v>
      </c>
      <c r="AZ143">
        <v>6144</v>
      </c>
      <c r="BA143">
        <v>138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Y143*Source!I185</f>
        <v>-7496.9999999999991</v>
      </c>
      <c r="CY143">
        <f t="shared" si="25"/>
        <v>18.399999999999999</v>
      </c>
      <c r="CZ143">
        <f t="shared" si="26"/>
        <v>18.399999999999999</v>
      </c>
      <c r="DA143">
        <f t="shared" si="27"/>
        <v>1</v>
      </c>
      <c r="DB143">
        <f t="shared" si="20"/>
        <v>-13524</v>
      </c>
      <c r="DC143">
        <f t="shared" si="21"/>
        <v>0</v>
      </c>
    </row>
    <row r="144" spans="1:107" x14ac:dyDescent="0.2">
      <c r="A144">
        <f>ROW(Source!A185)</f>
        <v>185</v>
      </c>
      <c r="B144">
        <v>37920513</v>
      </c>
      <c r="C144">
        <v>37921278</v>
      </c>
      <c r="D144">
        <v>36617985</v>
      </c>
      <c r="E144">
        <v>1</v>
      </c>
      <c r="F144">
        <v>1</v>
      </c>
      <c r="G144">
        <v>25</v>
      </c>
      <c r="H144">
        <v>3</v>
      </c>
      <c r="I144" t="s">
        <v>161</v>
      </c>
      <c r="J144" t="s">
        <v>163</v>
      </c>
      <c r="K144" t="s">
        <v>162</v>
      </c>
      <c r="L144">
        <v>1346</v>
      </c>
      <c r="N144">
        <v>1009</v>
      </c>
      <c r="O144" t="s">
        <v>154</v>
      </c>
      <c r="P144" t="s">
        <v>154</v>
      </c>
      <c r="Q144">
        <v>1</v>
      </c>
      <c r="W144">
        <v>0</v>
      </c>
      <c r="X144">
        <v>797554472</v>
      </c>
      <c r="Y144">
        <v>735</v>
      </c>
      <c r="AA144">
        <v>94.68</v>
      </c>
      <c r="AB144">
        <v>0</v>
      </c>
      <c r="AC144">
        <v>0</v>
      </c>
      <c r="AD144">
        <v>0</v>
      </c>
      <c r="AE144">
        <v>94.68</v>
      </c>
      <c r="AF144">
        <v>0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 t="s">
        <v>3</v>
      </c>
      <c r="AT144">
        <v>735</v>
      </c>
      <c r="AU144" t="s">
        <v>3</v>
      </c>
      <c r="AV144">
        <v>0</v>
      </c>
      <c r="AW144">
        <v>1</v>
      </c>
      <c r="AX144">
        <v>-1</v>
      </c>
      <c r="AY144">
        <v>0</v>
      </c>
      <c r="AZ144">
        <v>0</v>
      </c>
      <c r="BA144" t="s">
        <v>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Y144*Source!I185</f>
        <v>7496.9999999999991</v>
      </c>
      <c r="CY144">
        <f t="shared" si="25"/>
        <v>94.68</v>
      </c>
      <c r="CZ144">
        <f t="shared" si="26"/>
        <v>94.68</v>
      </c>
      <c r="DA144">
        <f t="shared" si="27"/>
        <v>1</v>
      </c>
      <c r="DB144">
        <f t="shared" si="20"/>
        <v>69589.8</v>
      </c>
      <c r="DC144">
        <f t="shared" si="21"/>
        <v>0</v>
      </c>
    </row>
    <row r="145" spans="1:107" x14ac:dyDescent="0.2">
      <c r="A145">
        <f>ROW(Source!A185)</f>
        <v>185</v>
      </c>
      <c r="B145">
        <v>37920513</v>
      </c>
      <c r="C145">
        <v>37921278</v>
      </c>
      <c r="D145">
        <v>36617991</v>
      </c>
      <c r="E145">
        <v>1</v>
      </c>
      <c r="F145">
        <v>1</v>
      </c>
      <c r="G145">
        <v>25</v>
      </c>
      <c r="H145">
        <v>3</v>
      </c>
      <c r="I145" t="s">
        <v>300</v>
      </c>
      <c r="J145" t="s">
        <v>301</v>
      </c>
      <c r="K145" t="s">
        <v>302</v>
      </c>
      <c r="L145">
        <v>1346</v>
      </c>
      <c r="N145">
        <v>1009</v>
      </c>
      <c r="O145" t="s">
        <v>154</v>
      </c>
      <c r="P145" t="s">
        <v>154</v>
      </c>
      <c r="Q145">
        <v>1</v>
      </c>
      <c r="W145">
        <v>0</v>
      </c>
      <c r="X145">
        <v>1970185138</v>
      </c>
      <c r="Y145">
        <v>241.5</v>
      </c>
      <c r="AA145">
        <v>189.61</v>
      </c>
      <c r="AB145">
        <v>0</v>
      </c>
      <c r="AC145">
        <v>0</v>
      </c>
      <c r="AD145">
        <v>0</v>
      </c>
      <c r="AE145">
        <v>189.61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241.5</v>
      </c>
      <c r="AU145" t="s">
        <v>3</v>
      </c>
      <c r="AV145">
        <v>0</v>
      </c>
      <c r="AW145">
        <v>2</v>
      </c>
      <c r="AX145">
        <v>37928740</v>
      </c>
      <c r="AY145">
        <v>1</v>
      </c>
      <c r="AZ145">
        <v>0</v>
      </c>
      <c r="BA145">
        <v>139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Y145*Source!I185</f>
        <v>2463.2999999999997</v>
      </c>
      <c r="CY145">
        <f t="shared" si="25"/>
        <v>189.61</v>
      </c>
      <c r="CZ145">
        <f t="shared" si="26"/>
        <v>189.61</v>
      </c>
      <c r="DA145">
        <f t="shared" si="27"/>
        <v>1</v>
      </c>
      <c r="DB145">
        <f t="shared" si="20"/>
        <v>45790.82</v>
      </c>
      <c r="DC145">
        <f t="shared" si="21"/>
        <v>0</v>
      </c>
    </row>
    <row r="146" spans="1:107" x14ac:dyDescent="0.2">
      <c r="A146">
        <f>ROW(Source!A185)</f>
        <v>185</v>
      </c>
      <c r="B146">
        <v>37920513</v>
      </c>
      <c r="C146">
        <v>37921278</v>
      </c>
      <c r="D146">
        <v>36615967</v>
      </c>
      <c r="E146">
        <v>1</v>
      </c>
      <c r="F146">
        <v>1</v>
      </c>
      <c r="G146">
        <v>25</v>
      </c>
      <c r="H146">
        <v>3</v>
      </c>
      <c r="I146" t="s">
        <v>157</v>
      </c>
      <c r="J146" t="s">
        <v>159</v>
      </c>
      <c r="K146" t="s">
        <v>158</v>
      </c>
      <c r="L146">
        <v>1348</v>
      </c>
      <c r="N146">
        <v>1009</v>
      </c>
      <c r="O146" t="s">
        <v>47</v>
      </c>
      <c r="P146" t="s">
        <v>47</v>
      </c>
      <c r="Q146">
        <v>1000</v>
      </c>
      <c r="W146">
        <v>1</v>
      </c>
      <c r="X146">
        <v>1728424367</v>
      </c>
      <c r="Y146">
        <v>-5.2499999999999998E-2</v>
      </c>
      <c r="AA146">
        <v>748288.41</v>
      </c>
      <c r="AB146">
        <v>0</v>
      </c>
      <c r="AC146">
        <v>0</v>
      </c>
      <c r="AD146">
        <v>0</v>
      </c>
      <c r="AE146">
        <v>748288.41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-5.2499999999999998E-2</v>
      </c>
      <c r="AU146" t="s">
        <v>3</v>
      </c>
      <c r="AV146">
        <v>0</v>
      </c>
      <c r="AW146">
        <v>2</v>
      </c>
      <c r="AX146">
        <v>37928741</v>
      </c>
      <c r="AY146">
        <v>1</v>
      </c>
      <c r="AZ146">
        <v>6144</v>
      </c>
      <c r="BA146">
        <v>140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Y146*Source!I185</f>
        <v>-0.53549999999999998</v>
      </c>
      <c r="CY146">
        <f t="shared" si="25"/>
        <v>748288.41</v>
      </c>
      <c r="CZ146">
        <f t="shared" si="26"/>
        <v>748288.41</v>
      </c>
      <c r="DA146">
        <f t="shared" si="27"/>
        <v>1</v>
      </c>
      <c r="DB146">
        <f t="shared" si="20"/>
        <v>-39285.14</v>
      </c>
      <c r="DC146">
        <f t="shared" si="21"/>
        <v>0</v>
      </c>
    </row>
    <row r="147" spans="1:107" x14ac:dyDescent="0.2">
      <c r="A147">
        <f>ROW(Source!A192)</f>
        <v>192</v>
      </c>
      <c r="B147">
        <v>37920512</v>
      </c>
      <c r="C147">
        <v>37928746</v>
      </c>
      <c r="D147">
        <v>36602148</v>
      </c>
      <c r="E147">
        <v>25</v>
      </c>
      <c r="F147">
        <v>1</v>
      </c>
      <c r="G147">
        <v>25</v>
      </c>
      <c r="H147">
        <v>1</v>
      </c>
      <c r="I147" t="s">
        <v>224</v>
      </c>
      <c r="J147" t="s">
        <v>3</v>
      </c>
      <c r="K147" t="s">
        <v>225</v>
      </c>
      <c r="L147">
        <v>1191</v>
      </c>
      <c r="N147">
        <v>1013</v>
      </c>
      <c r="O147" t="s">
        <v>226</v>
      </c>
      <c r="P147" t="s">
        <v>226</v>
      </c>
      <c r="Q147">
        <v>1</v>
      </c>
      <c r="W147">
        <v>0</v>
      </c>
      <c r="X147">
        <v>476480486</v>
      </c>
      <c r="Y147">
        <v>13.25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1</v>
      </c>
      <c r="AQ147">
        <v>0</v>
      </c>
      <c r="AR147">
        <v>0</v>
      </c>
      <c r="AS147" t="s">
        <v>3</v>
      </c>
      <c r="AT147">
        <v>2.65</v>
      </c>
      <c r="AU147" t="s">
        <v>168</v>
      </c>
      <c r="AV147">
        <v>1</v>
      </c>
      <c r="AW147">
        <v>2</v>
      </c>
      <c r="AX147">
        <v>37928782</v>
      </c>
      <c r="AY147">
        <v>1</v>
      </c>
      <c r="AZ147">
        <v>0</v>
      </c>
      <c r="BA147">
        <v>141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Y147*Source!I192</f>
        <v>135.14999999999998</v>
      </c>
      <c r="CY147">
        <f>AD147</f>
        <v>0</v>
      </c>
      <c r="CZ147">
        <f>AH147</f>
        <v>0</v>
      </c>
      <c r="DA147">
        <f>AL147</f>
        <v>1</v>
      </c>
      <c r="DB147">
        <f>ROUND((ROUND(AT147*CZ147,2)*5),6)</f>
        <v>0</v>
      </c>
      <c r="DC147">
        <f>ROUND((ROUND(AT147*AG147,2)*5),6)</f>
        <v>0</v>
      </c>
    </row>
    <row r="148" spans="1:107" x14ac:dyDescent="0.2">
      <c r="A148">
        <f>ROW(Source!A192)</f>
        <v>192</v>
      </c>
      <c r="B148">
        <v>37920512</v>
      </c>
      <c r="C148">
        <v>37928746</v>
      </c>
      <c r="D148">
        <v>36615268</v>
      </c>
      <c r="E148">
        <v>1</v>
      </c>
      <c r="F148">
        <v>1</v>
      </c>
      <c r="G148">
        <v>25</v>
      </c>
      <c r="H148">
        <v>2</v>
      </c>
      <c r="I148" t="s">
        <v>282</v>
      </c>
      <c r="J148" t="s">
        <v>283</v>
      </c>
      <c r="K148" t="s">
        <v>284</v>
      </c>
      <c r="L148">
        <v>1368</v>
      </c>
      <c r="N148">
        <v>1011</v>
      </c>
      <c r="O148" t="s">
        <v>230</v>
      </c>
      <c r="P148" t="s">
        <v>230</v>
      </c>
      <c r="Q148">
        <v>1</v>
      </c>
      <c r="W148">
        <v>0</v>
      </c>
      <c r="X148">
        <v>-1506161277</v>
      </c>
      <c r="Y148">
        <v>2.5</v>
      </c>
      <c r="AA148">
        <v>0</v>
      </c>
      <c r="AB148">
        <v>508.57</v>
      </c>
      <c r="AC148">
        <v>355.5</v>
      </c>
      <c r="AD148">
        <v>0</v>
      </c>
      <c r="AE148">
        <v>0</v>
      </c>
      <c r="AF148">
        <v>508.57</v>
      </c>
      <c r="AG148">
        <v>355.5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1</v>
      </c>
      <c r="AQ148">
        <v>0</v>
      </c>
      <c r="AR148">
        <v>0</v>
      </c>
      <c r="AS148" t="s">
        <v>3</v>
      </c>
      <c r="AT148">
        <v>0.5</v>
      </c>
      <c r="AU148" t="s">
        <v>168</v>
      </c>
      <c r="AV148">
        <v>0</v>
      </c>
      <c r="AW148">
        <v>2</v>
      </c>
      <c r="AX148">
        <v>37928783</v>
      </c>
      <c r="AY148">
        <v>1</v>
      </c>
      <c r="AZ148">
        <v>0</v>
      </c>
      <c r="BA148">
        <v>142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Y148*Source!I192</f>
        <v>25.5</v>
      </c>
      <c r="CY148">
        <f>AB148</f>
        <v>508.57</v>
      </c>
      <c r="CZ148">
        <f>AF148</f>
        <v>508.57</v>
      </c>
      <c r="DA148">
        <f>AJ148</f>
        <v>1</v>
      </c>
      <c r="DB148">
        <f>ROUND((ROUND(AT148*CZ148,2)*5),6)</f>
        <v>1271.45</v>
      </c>
      <c r="DC148">
        <f>ROUND((ROUND(AT148*AG148,2)*5),6)</f>
        <v>888.75</v>
      </c>
    </row>
    <row r="149" spans="1:107" x14ac:dyDescent="0.2">
      <c r="A149">
        <f>ROW(Source!A192)</f>
        <v>192</v>
      </c>
      <c r="B149">
        <v>37920512</v>
      </c>
      <c r="C149">
        <v>37928746</v>
      </c>
      <c r="D149">
        <v>36614878</v>
      </c>
      <c r="E149">
        <v>1</v>
      </c>
      <c r="F149">
        <v>1</v>
      </c>
      <c r="G149">
        <v>25</v>
      </c>
      <c r="H149">
        <v>2</v>
      </c>
      <c r="I149" t="s">
        <v>291</v>
      </c>
      <c r="J149" t="s">
        <v>292</v>
      </c>
      <c r="K149" t="s">
        <v>293</v>
      </c>
      <c r="L149">
        <v>1368</v>
      </c>
      <c r="N149">
        <v>1011</v>
      </c>
      <c r="O149" t="s">
        <v>230</v>
      </c>
      <c r="P149" t="s">
        <v>230</v>
      </c>
      <c r="Q149">
        <v>1</v>
      </c>
      <c r="W149">
        <v>0</v>
      </c>
      <c r="X149">
        <v>-1350951557</v>
      </c>
      <c r="Y149">
        <v>2.5</v>
      </c>
      <c r="AA149">
        <v>0</v>
      </c>
      <c r="AB149">
        <v>434.82</v>
      </c>
      <c r="AC149">
        <v>386.07</v>
      </c>
      <c r="AD149">
        <v>0</v>
      </c>
      <c r="AE149">
        <v>0</v>
      </c>
      <c r="AF149">
        <v>434.82</v>
      </c>
      <c r="AG149">
        <v>386.07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1</v>
      </c>
      <c r="AQ149">
        <v>0</v>
      </c>
      <c r="AR149">
        <v>0</v>
      </c>
      <c r="AS149" t="s">
        <v>3</v>
      </c>
      <c r="AT149">
        <v>0.5</v>
      </c>
      <c r="AU149" t="s">
        <v>168</v>
      </c>
      <c r="AV149">
        <v>0</v>
      </c>
      <c r="AW149">
        <v>2</v>
      </c>
      <c r="AX149">
        <v>37928784</v>
      </c>
      <c r="AY149">
        <v>1</v>
      </c>
      <c r="AZ149">
        <v>0</v>
      </c>
      <c r="BA149">
        <v>143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Y149*Source!I192</f>
        <v>25.5</v>
      </c>
      <c r="CY149">
        <f>AB149</f>
        <v>434.82</v>
      </c>
      <c r="CZ149">
        <f>AF149</f>
        <v>434.82</v>
      </c>
      <c r="DA149">
        <f>AJ149</f>
        <v>1</v>
      </c>
      <c r="DB149">
        <f>ROUND((ROUND(AT149*CZ149,2)*5),6)</f>
        <v>1087.05</v>
      </c>
      <c r="DC149">
        <f>ROUND((ROUND(AT149*AG149,2)*5),6)</f>
        <v>965.2</v>
      </c>
    </row>
    <row r="150" spans="1:107" x14ac:dyDescent="0.2">
      <c r="A150">
        <f>ROW(Source!A192)</f>
        <v>192</v>
      </c>
      <c r="B150">
        <v>37920512</v>
      </c>
      <c r="C150">
        <v>37928746</v>
      </c>
      <c r="D150">
        <v>36617984</v>
      </c>
      <c r="E150">
        <v>1</v>
      </c>
      <c r="F150">
        <v>1</v>
      </c>
      <c r="G150">
        <v>25</v>
      </c>
      <c r="H150">
        <v>3</v>
      </c>
      <c r="I150" t="s">
        <v>152</v>
      </c>
      <c r="J150" t="s">
        <v>155</v>
      </c>
      <c r="K150" t="s">
        <v>153</v>
      </c>
      <c r="L150">
        <v>1346</v>
      </c>
      <c r="N150">
        <v>1009</v>
      </c>
      <c r="O150" t="s">
        <v>154</v>
      </c>
      <c r="P150" t="s">
        <v>154</v>
      </c>
      <c r="Q150">
        <v>1</v>
      </c>
      <c r="W150">
        <v>1</v>
      </c>
      <c r="X150">
        <v>-160312724</v>
      </c>
      <c r="Y150">
        <v>-735</v>
      </c>
      <c r="AA150">
        <v>18.399999999999999</v>
      </c>
      <c r="AB150">
        <v>0</v>
      </c>
      <c r="AC150">
        <v>0</v>
      </c>
      <c r="AD150">
        <v>0</v>
      </c>
      <c r="AE150">
        <v>18.399999999999999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1</v>
      </c>
      <c r="AQ150">
        <v>0</v>
      </c>
      <c r="AR150">
        <v>0</v>
      </c>
      <c r="AS150" t="s">
        <v>3</v>
      </c>
      <c r="AT150">
        <v>-147</v>
      </c>
      <c r="AU150" t="s">
        <v>168</v>
      </c>
      <c r="AV150">
        <v>0</v>
      </c>
      <c r="AW150">
        <v>2</v>
      </c>
      <c r="AX150">
        <v>37928785</v>
      </c>
      <c r="AY150">
        <v>1</v>
      </c>
      <c r="AZ150">
        <v>6144</v>
      </c>
      <c r="BA150">
        <v>144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Y150*Source!I192</f>
        <v>-7496.9999999999991</v>
      </c>
      <c r="CY150">
        <f>AA150</f>
        <v>18.399999999999999</v>
      </c>
      <c r="CZ150">
        <f>AE150</f>
        <v>18.399999999999999</v>
      </c>
      <c r="DA150">
        <f>AI150</f>
        <v>1</v>
      </c>
      <c r="DB150">
        <f>ROUND((ROUND(AT150*CZ150,2)*5),6)</f>
        <v>-13524</v>
      </c>
      <c r="DC150">
        <f>ROUND((ROUND(AT150*AG150,2)*5),6)</f>
        <v>0</v>
      </c>
    </row>
    <row r="151" spans="1:107" x14ac:dyDescent="0.2">
      <c r="A151">
        <f>ROW(Source!A192)</f>
        <v>192</v>
      </c>
      <c r="B151">
        <v>37920512</v>
      </c>
      <c r="C151">
        <v>37928746</v>
      </c>
      <c r="D151">
        <v>36617985</v>
      </c>
      <c r="E151">
        <v>1</v>
      </c>
      <c r="F151">
        <v>1</v>
      </c>
      <c r="G151">
        <v>25</v>
      </c>
      <c r="H151">
        <v>3</v>
      </c>
      <c r="I151" t="s">
        <v>161</v>
      </c>
      <c r="J151" t="s">
        <v>163</v>
      </c>
      <c r="K151" t="s">
        <v>162</v>
      </c>
      <c r="L151">
        <v>1346</v>
      </c>
      <c r="N151">
        <v>1009</v>
      </c>
      <c r="O151" t="s">
        <v>154</v>
      </c>
      <c r="P151" t="s">
        <v>154</v>
      </c>
      <c r="Q151">
        <v>1</v>
      </c>
      <c r="W151">
        <v>0</v>
      </c>
      <c r="X151">
        <v>797554472</v>
      </c>
      <c r="Y151">
        <v>735</v>
      </c>
      <c r="AA151">
        <v>94.68</v>
      </c>
      <c r="AB151">
        <v>0</v>
      </c>
      <c r="AC151">
        <v>0</v>
      </c>
      <c r="AD151">
        <v>0</v>
      </c>
      <c r="AE151">
        <v>94.68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0</v>
      </c>
      <c r="AP151">
        <v>1</v>
      </c>
      <c r="AQ151">
        <v>0</v>
      </c>
      <c r="AR151">
        <v>0</v>
      </c>
      <c r="AS151" t="s">
        <v>3</v>
      </c>
      <c r="AT151">
        <v>735</v>
      </c>
      <c r="AU151" t="s">
        <v>3</v>
      </c>
      <c r="AV151">
        <v>0</v>
      </c>
      <c r="AW151">
        <v>1</v>
      </c>
      <c r="AX151">
        <v>-1</v>
      </c>
      <c r="AY151">
        <v>0</v>
      </c>
      <c r="AZ151">
        <v>0</v>
      </c>
      <c r="BA151" t="s">
        <v>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Y151*Source!I192</f>
        <v>7496.9999999999991</v>
      </c>
      <c r="CY151">
        <f>AA151</f>
        <v>94.68</v>
      </c>
      <c r="CZ151">
        <f>AE151</f>
        <v>94.68</v>
      </c>
      <c r="DA151">
        <f>AI151</f>
        <v>1</v>
      </c>
      <c r="DB151">
        <f>ROUND(ROUND(AT151*CZ151,2),6)</f>
        <v>69589.8</v>
      </c>
      <c r="DC151">
        <f>ROUND(ROUND(AT151*AG151,2),6)</f>
        <v>0</v>
      </c>
    </row>
    <row r="152" spans="1:107" x14ac:dyDescent="0.2">
      <c r="A152">
        <f>ROW(Source!A192)</f>
        <v>192</v>
      </c>
      <c r="B152">
        <v>37920512</v>
      </c>
      <c r="C152">
        <v>37928746</v>
      </c>
      <c r="D152">
        <v>36617991</v>
      </c>
      <c r="E152">
        <v>1</v>
      </c>
      <c r="F152">
        <v>1</v>
      </c>
      <c r="G152">
        <v>25</v>
      </c>
      <c r="H152">
        <v>3</v>
      </c>
      <c r="I152" t="s">
        <v>300</v>
      </c>
      <c r="J152" t="s">
        <v>301</v>
      </c>
      <c r="K152" t="s">
        <v>302</v>
      </c>
      <c r="L152">
        <v>1346</v>
      </c>
      <c r="N152">
        <v>1009</v>
      </c>
      <c r="O152" t="s">
        <v>154</v>
      </c>
      <c r="P152" t="s">
        <v>154</v>
      </c>
      <c r="Q152">
        <v>1</v>
      </c>
      <c r="W152">
        <v>0</v>
      </c>
      <c r="X152">
        <v>1970185138</v>
      </c>
      <c r="Y152">
        <v>210</v>
      </c>
      <c r="AA152">
        <v>189.61</v>
      </c>
      <c r="AB152">
        <v>0</v>
      </c>
      <c r="AC152">
        <v>0</v>
      </c>
      <c r="AD152">
        <v>0</v>
      </c>
      <c r="AE152">
        <v>189.61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1</v>
      </c>
      <c r="AQ152">
        <v>0</v>
      </c>
      <c r="AR152">
        <v>0</v>
      </c>
      <c r="AS152" t="s">
        <v>3</v>
      </c>
      <c r="AT152">
        <v>42</v>
      </c>
      <c r="AU152" t="s">
        <v>168</v>
      </c>
      <c r="AV152">
        <v>0</v>
      </c>
      <c r="AW152">
        <v>2</v>
      </c>
      <c r="AX152">
        <v>37928786</v>
      </c>
      <c r="AY152">
        <v>1</v>
      </c>
      <c r="AZ152">
        <v>0</v>
      </c>
      <c r="BA152">
        <v>145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Y152*Source!I192</f>
        <v>2142</v>
      </c>
      <c r="CY152">
        <f>AA152</f>
        <v>189.61</v>
      </c>
      <c r="CZ152">
        <f>AE152</f>
        <v>189.61</v>
      </c>
      <c r="DA152">
        <f>AI152</f>
        <v>1</v>
      </c>
      <c r="DB152">
        <f t="shared" ref="DB152:DB157" si="28">ROUND((ROUND(AT152*CZ152,2)*5),6)</f>
        <v>39818.1</v>
      </c>
      <c r="DC152">
        <f t="shared" ref="DC152:DC157" si="29">ROUND((ROUND(AT152*AG152,2)*5),6)</f>
        <v>0</v>
      </c>
    </row>
    <row r="153" spans="1:107" x14ac:dyDescent="0.2">
      <c r="A153">
        <f>ROW(Source!A192)</f>
        <v>192</v>
      </c>
      <c r="B153">
        <v>37920512</v>
      </c>
      <c r="C153">
        <v>37928746</v>
      </c>
      <c r="D153">
        <v>36615967</v>
      </c>
      <c r="E153">
        <v>1</v>
      </c>
      <c r="F153">
        <v>1</v>
      </c>
      <c r="G153">
        <v>25</v>
      </c>
      <c r="H153">
        <v>3</v>
      </c>
      <c r="I153" t="s">
        <v>157</v>
      </c>
      <c r="J153" t="s">
        <v>159</v>
      </c>
      <c r="K153" t="s">
        <v>158</v>
      </c>
      <c r="L153">
        <v>1348</v>
      </c>
      <c r="N153">
        <v>1009</v>
      </c>
      <c r="O153" t="s">
        <v>47</v>
      </c>
      <c r="P153" t="s">
        <v>47</v>
      </c>
      <c r="Q153">
        <v>1000</v>
      </c>
      <c r="W153">
        <v>0</v>
      </c>
      <c r="X153">
        <v>1728424367</v>
      </c>
      <c r="Y153">
        <v>5.2499999999999998E-2</v>
      </c>
      <c r="AA153">
        <v>748288.41</v>
      </c>
      <c r="AB153">
        <v>0</v>
      </c>
      <c r="AC153">
        <v>0</v>
      </c>
      <c r="AD153">
        <v>0</v>
      </c>
      <c r="AE153">
        <v>748288.41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1</v>
      </c>
      <c r="AQ153">
        <v>0</v>
      </c>
      <c r="AR153">
        <v>0</v>
      </c>
      <c r="AS153" t="s">
        <v>3</v>
      </c>
      <c r="AT153">
        <v>1.0500000000000001E-2</v>
      </c>
      <c r="AU153" t="s">
        <v>168</v>
      </c>
      <c r="AV153">
        <v>0</v>
      </c>
      <c r="AW153">
        <v>2</v>
      </c>
      <c r="AX153">
        <v>37928787</v>
      </c>
      <c r="AY153">
        <v>1</v>
      </c>
      <c r="AZ153">
        <v>2048</v>
      </c>
      <c r="BA153">
        <v>146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Y153*Source!I192</f>
        <v>0.53549999999999998</v>
      </c>
      <c r="CY153">
        <f>AA153</f>
        <v>748288.41</v>
      </c>
      <c r="CZ153">
        <f>AE153</f>
        <v>748288.41</v>
      </c>
      <c r="DA153">
        <f>AI153</f>
        <v>1</v>
      </c>
      <c r="DB153">
        <f t="shared" si="28"/>
        <v>39285.15</v>
      </c>
      <c r="DC153">
        <f t="shared" si="29"/>
        <v>0</v>
      </c>
    </row>
    <row r="154" spans="1:107" x14ac:dyDescent="0.2">
      <c r="A154">
        <f>ROW(Source!A193)</f>
        <v>193</v>
      </c>
      <c r="B154">
        <v>37920513</v>
      </c>
      <c r="C154">
        <v>37928746</v>
      </c>
      <c r="D154">
        <v>36602148</v>
      </c>
      <c r="E154">
        <v>25</v>
      </c>
      <c r="F154">
        <v>1</v>
      </c>
      <c r="G154">
        <v>25</v>
      </c>
      <c r="H154">
        <v>1</v>
      </c>
      <c r="I154" t="s">
        <v>224</v>
      </c>
      <c r="J154" t="s">
        <v>3</v>
      </c>
      <c r="K154" t="s">
        <v>225</v>
      </c>
      <c r="L154">
        <v>1191</v>
      </c>
      <c r="N154">
        <v>1013</v>
      </c>
      <c r="O154" t="s">
        <v>226</v>
      </c>
      <c r="P154" t="s">
        <v>226</v>
      </c>
      <c r="Q154">
        <v>1</v>
      </c>
      <c r="W154">
        <v>0</v>
      </c>
      <c r="X154">
        <v>476480486</v>
      </c>
      <c r="Y154">
        <v>13.25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1</v>
      </c>
      <c r="AQ154">
        <v>0</v>
      </c>
      <c r="AR154">
        <v>0</v>
      </c>
      <c r="AS154" t="s">
        <v>3</v>
      </c>
      <c r="AT154">
        <v>2.65</v>
      </c>
      <c r="AU154" t="s">
        <v>168</v>
      </c>
      <c r="AV154">
        <v>1</v>
      </c>
      <c r="AW154">
        <v>2</v>
      </c>
      <c r="AX154">
        <v>37928782</v>
      </c>
      <c r="AY154">
        <v>1</v>
      </c>
      <c r="AZ154">
        <v>0</v>
      </c>
      <c r="BA154">
        <v>147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Y154*Source!I193</f>
        <v>135.14999999999998</v>
      </c>
      <c r="CY154">
        <f>AD154</f>
        <v>0</v>
      </c>
      <c r="CZ154">
        <f>AH154</f>
        <v>0</v>
      </c>
      <c r="DA154">
        <f>AL154</f>
        <v>1</v>
      </c>
      <c r="DB154">
        <f t="shared" si="28"/>
        <v>0</v>
      </c>
      <c r="DC154">
        <f t="shared" si="29"/>
        <v>0</v>
      </c>
    </row>
    <row r="155" spans="1:107" x14ac:dyDescent="0.2">
      <c r="A155">
        <f>ROW(Source!A193)</f>
        <v>193</v>
      </c>
      <c r="B155">
        <v>37920513</v>
      </c>
      <c r="C155">
        <v>37928746</v>
      </c>
      <c r="D155">
        <v>36615268</v>
      </c>
      <c r="E155">
        <v>1</v>
      </c>
      <c r="F155">
        <v>1</v>
      </c>
      <c r="G155">
        <v>25</v>
      </c>
      <c r="H155">
        <v>2</v>
      </c>
      <c r="I155" t="s">
        <v>282</v>
      </c>
      <c r="J155" t="s">
        <v>283</v>
      </c>
      <c r="K155" t="s">
        <v>284</v>
      </c>
      <c r="L155">
        <v>1368</v>
      </c>
      <c r="N155">
        <v>1011</v>
      </c>
      <c r="O155" t="s">
        <v>230</v>
      </c>
      <c r="P155" t="s">
        <v>230</v>
      </c>
      <c r="Q155">
        <v>1</v>
      </c>
      <c r="W155">
        <v>0</v>
      </c>
      <c r="X155">
        <v>-1506161277</v>
      </c>
      <c r="Y155">
        <v>2.5</v>
      </c>
      <c r="AA155">
        <v>0</v>
      </c>
      <c r="AB155">
        <v>508.57</v>
      </c>
      <c r="AC155">
        <v>355.5</v>
      </c>
      <c r="AD155">
        <v>0</v>
      </c>
      <c r="AE155">
        <v>0</v>
      </c>
      <c r="AF155">
        <v>508.57</v>
      </c>
      <c r="AG155">
        <v>355.5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1</v>
      </c>
      <c r="AQ155">
        <v>0</v>
      </c>
      <c r="AR155">
        <v>0</v>
      </c>
      <c r="AS155" t="s">
        <v>3</v>
      </c>
      <c r="AT155">
        <v>0.5</v>
      </c>
      <c r="AU155" t="s">
        <v>168</v>
      </c>
      <c r="AV155">
        <v>0</v>
      </c>
      <c r="AW155">
        <v>2</v>
      </c>
      <c r="AX155">
        <v>37928783</v>
      </c>
      <c r="AY155">
        <v>1</v>
      </c>
      <c r="AZ155">
        <v>0</v>
      </c>
      <c r="BA155">
        <v>148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Y155*Source!I193</f>
        <v>25.5</v>
      </c>
      <c r="CY155">
        <f>AB155</f>
        <v>508.57</v>
      </c>
      <c r="CZ155">
        <f>AF155</f>
        <v>508.57</v>
      </c>
      <c r="DA155">
        <f>AJ155</f>
        <v>1</v>
      </c>
      <c r="DB155">
        <f t="shared" si="28"/>
        <v>1271.45</v>
      </c>
      <c r="DC155">
        <f t="shared" si="29"/>
        <v>888.75</v>
      </c>
    </row>
    <row r="156" spans="1:107" x14ac:dyDescent="0.2">
      <c r="A156">
        <f>ROW(Source!A193)</f>
        <v>193</v>
      </c>
      <c r="B156">
        <v>37920513</v>
      </c>
      <c r="C156">
        <v>37928746</v>
      </c>
      <c r="D156">
        <v>36614878</v>
      </c>
      <c r="E156">
        <v>1</v>
      </c>
      <c r="F156">
        <v>1</v>
      </c>
      <c r="G156">
        <v>25</v>
      </c>
      <c r="H156">
        <v>2</v>
      </c>
      <c r="I156" t="s">
        <v>291</v>
      </c>
      <c r="J156" t="s">
        <v>292</v>
      </c>
      <c r="K156" t="s">
        <v>293</v>
      </c>
      <c r="L156">
        <v>1368</v>
      </c>
      <c r="N156">
        <v>1011</v>
      </c>
      <c r="O156" t="s">
        <v>230</v>
      </c>
      <c r="P156" t="s">
        <v>230</v>
      </c>
      <c r="Q156">
        <v>1</v>
      </c>
      <c r="W156">
        <v>0</v>
      </c>
      <c r="X156">
        <v>-1350951557</v>
      </c>
      <c r="Y156">
        <v>2.5</v>
      </c>
      <c r="AA156">
        <v>0</v>
      </c>
      <c r="AB156">
        <v>434.82</v>
      </c>
      <c r="AC156">
        <v>386.07</v>
      </c>
      <c r="AD156">
        <v>0</v>
      </c>
      <c r="AE156">
        <v>0</v>
      </c>
      <c r="AF156">
        <v>434.82</v>
      </c>
      <c r="AG156">
        <v>386.07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1</v>
      </c>
      <c r="AQ156">
        <v>0</v>
      </c>
      <c r="AR156">
        <v>0</v>
      </c>
      <c r="AS156" t="s">
        <v>3</v>
      </c>
      <c r="AT156">
        <v>0.5</v>
      </c>
      <c r="AU156" t="s">
        <v>168</v>
      </c>
      <c r="AV156">
        <v>0</v>
      </c>
      <c r="AW156">
        <v>2</v>
      </c>
      <c r="AX156">
        <v>37928784</v>
      </c>
      <c r="AY156">
        <v>1</v>
      </c>
      <c r="AZ156">
        <v>0</v>
      </c>
      <c r="BA156">
        <v>149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Y156*Source!I193</f>
        <v>25.5</v>
      </c>
      <c r="CY156">
        <f>AB156</f>
        <v>434.82</v>
      </c>
      <c r="CZ156">
        <f>AF156</f>
        <v>434.82</v>
      </c>
      <c r="DA156">
        <f>AJ156</f>
        <v>1</v>
      </c>
      <c r="DB156">
        <f t="shared" si="28"/>
        <v>1087.05</v>
      </c>
      <c r="DC156">
        <f t="shared" si="29"/>
        <v>965.2</v>
      </c>
    </row>
    <row r="157" spans="1:107" x14ac:dyDescent="0.2">
      <c r="A157">
        <f>ROW(Source!A193)</f>
        <v>193</v>
      </c>
      <c r="B157">
        <v>37920513</v>
      </c>
      <c r="C157">
        <v>37928746</v>
      </c>
      <c r="D157">
        <v>36617984</v>
      </c>
      <c r="E157">
        <v>1</v>
      </c>
      <c r="F157">
        <v>1</v>
      </c>
      <c r="G157">
        <v>25</v>
      </c>
      <c r="H157">
        <v>3</v>
      </c>
      <c r="I157" t="s">
        <v>152</v>
      </c>
      <c r="J157" t="s">
        <v>155</v>
      </c>
      <c r="K157" t="s">
        <v>153</v>
      </c>
      <c r="L157">
        <v>1346</v>
      </c>
      <c r="N157">
        <v>1009</v>
      </c>
      <c r="O157" t="s">
        <v>154</v>
      </c>
      <c r="P157" t="s">
        <v>154</v>
      </c>
      <c r="Q157">
        <v>1</v>
      </c>
      <c r="W157">
        <v>1</v>
      </c>
      <c r="X157">
        <v>-160312724</v>
      </c>
      <c r="Y157">
        <v>-735</v>
      </c>
      <c r="AA157">
        <v>18.399999999999999</v>
      </c>
      <c r="AB157">
        <v>0</v>
      </c>
      <c r="AC157">
        <v>0</v>
      </c>
      <c r="AD157">
        <v>0</v>
      </c>
      <c r="AE157">
        <v>18.399999999999999</v>
      </c>
      <c r="AF157">
        <v>0</v>
      </c>
      <c r="AG157">
        <v>0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1</v>
      </c>
      <c r="AQ157">
        <v>0</v>
      </c>
      <c r="AR157">
        <v>0</v>
      </c>
      <c r="AS157" t="s">
        <v>3</v>
      </c>
      <c r="AT157">
        <v>-147</v>
      </c>
      <c r="AU157" t="s">
        <v>168</v>
      </c>
      <c r="AV157">
        <v>0</v>
      </c>
      <c r="AW157">
        <v>2</v>
      </c>
      <c r="AX157">
        <v>37928785</v>
      </c>
      <c r="AY157">
        <v>1</v>
      </c>
      <c r="AZ157">
        <v>6144</v>
      </c>
      <c r="BA157">
        <v>150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Y157*Source!I193</f>
        <v>-7496.9999999999991</v>
      </c>
      <c r="CY157">
        <f>AA157</f>
        <v>18.399999999999999</v>
      </c>
      <c r="CZ157">
        <f>AE157</f>
        <v>18.399999999999999</v>
      </c>
      <c r="DA157">
        <f>AI157</f>
        <v>1</v>
      </c>
      <c r="DB157">
        <f t="shared" si="28"/>
        <v>-13524</v>
      </c>
      <c r="DC157">
        <f t="shared" si="29"/>
        <v>0</v>
      </c>
    </row>
    <row r="158" spans="1:107" x14ac:dyDescent="0.2">
      <c r="A158">
        <f>ROW(Source!A193)</f>
        <v>193</v>
      </c>
      <c r="B158">
        <v>37920513</v>
      </c>
      <c r="C158">
        <v>37928746</v>
      </c>
      <c r="D158">
        <v>36617985</v>
      </c>
      <c r="E158">
        <v>1</v>
      </c>
      <c r="F158">
        <v>1</v>
      </c>
      <c r="G158">
        <v>25</v>
      </c>
      <c r="H158">
        <v>3</v>
      </c>
      <c r="I158" t="s">
        <v>161</v>
      </c>
      <c r="J158" t="s">
        <v>163</v>
      </c>
      <c r="K158" t="s">
        <v>162</v>
      </c>
      <c r="L158">
        <v>1346</v>
      </c>
      <c r="N158">
        <v>1009</v>
      </c>
      <c r="O158" t="s">
        <v>154</v>
      </c>
      <c r="P158" t="s">
        <v>154</v>
      </c>
      <c r="Q158">
        <v>1</v>
      </c>
      <c r="W158">
        <v>0</v>
      </c>
      <c r="X158">
        <v>797554472</v>
      </c>
      <c r="Y158">
        <v>735</v>
      </c>
      <c r="AA158">
        <v>94.68</v>
      </c>
      <c r="AB158">
        <v>0</v>
      </c>
      <c r="AC158">
        <v>0</v>
      </c>
      <c r="AD158">
        <v>0</v>
      </c>
      <c r="AE158">
        <v>94.68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0</v>
      </c>
      <c r="AP158">
        <v>1</v>
      </c>
      <c r="AQ158">
        <v>0</v>
      </c>
      <c r="AR158">
        <v>0</v>
      </c>
      <c r="AS158" t="s">
        <v>3</v>
      </c>
      <c r="AT158">
        <v>735</v>
      </c>
      <c r="AU158" t="s">
        <v>3</v>
      </c>
      <c r="AV158">
        <v>0</v>
      </c>
      <c r="AW158">
        <v>1</v>
      </c>
      <c r="AX158">
        <v>-1</v>
      </c>
      <c r="AY158">
        <v>0</v>
      </c>
      <c r="AZ158">
        <v>0</v>
      </c>
      <c r="BA158" t="s">
        <v>3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Y158*Source!I193</f>
        <v>7496.9999999999991</v>
      </c>
      <c r="CY158">
        <f>AA158</f>
        <v>94.68</v>
      </c>
      <c r="CZ158">
        <f>AE158</f>
        <v>94.68</v>
      </c>
      <c r="DA158">
        <f>AI158</f>
        <v>1</v>
      </c>
      <c r="DB158">
        <f>ROUND(ROUND(AT158*CZ158,2),6)</f>
        <v>69589.8</v>
      </c>
      <c r="DC158">
        <f>ROUND(ROUND(AT158*AG158,2),6)</f>
        <v>0</v>
      </c>
    </row>
    <row r="159" spans="1:107" x14ac:dyDescent="0.2">
      <c r="A159">
        <f>ROW(Source!A193)</f>
        <v>193</v>
      </c>
      <c r="B159">
        <v>37920513</v>
      </c>
      <c r="C159">
        <v>37928746</v>
      </c>
      <c r="D159">
        <v>36617991</v>
      </c>
      <c r="E159">
        <v>1</v>
      </c>
      <c r="F159">
        <v>1</v>
      </c>
      <c r="G159">
        <v>25</v>
      </c>
      <c r="H159">
        <v>3</v>
      </c>
      <c r="I159" t="s">
        <v>300</v>
      </c>
      <c r="J159" t="s">
        <v>301</v>
      </c>
      <c r="K159" t="s">
        <v>302</v>
      </c>
      <c r="L159">
        <v>1346</v>
      </c>
      <c r="N159">
        <v>1009</v>
      </c>
      <c r="O159" t="s">
        <v>154</v>
      </c>
      <c r="P159" t="s">
        <v>154</v>
      </c>
      <c r="Q159">
        <v>1</v>
      </c>
      <c r="W159">
        <v>0</v>
      </c>
      <c r="X159">
        <v>1970185138</v>
      </c>
      <c r="Y159">
        <v>210</v>
      </c>
      <c r="AA159">
        <v>189.61</v>
      </c>
      <c r="AB159">
        <v>0</v>
      </c>
      <c r="AC159">
        <v>0</v>
      </c>
      <c r="AD159">
        <v>0</v>
      </c>
      <c r="AE159">
        <v>189.61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1</v>
      </c>
      <c r="AQ159">
        <v>0</v>
      </c>
      <c r="AR159">
        <v>0</v>
      </c>
      <c r="AS159" t="s">
        <v>3</v>
      </c>
      <c r="AT159">
        <v>42</v>
      </c>
      <c r="AU159" t="s">
        <v>168</v>
      </c>
      <c r="AV159">
        <v>0</v>
      </c>
      <c r="AW159">
        <v>2</v>
      </c>
      <c r="AX159">
        <v>37928786</v>
      </c>
      <c r="AY159">
        <v>1</v>
      </c>
      <c r="AZ159">
        <v>0</v>
      </c>
      <c r="BA159">
        <v>151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Y159*Source!I193</f>
        <v>2142</v>
      </c>
      <c r="CY159">
        <f>AA159</f>
        <v>189.61</v>
      </c>
      <c r="CZ159">
        <f>AE159</f>
        <v>189.61</v>
      </c>
      <c r="DA159">
        <f>AI159</f>
        <v>1</v>
      </c>
      <c r="DB159">
        <f>ROUND((ROUND(AT159*CZ159,2)*5),6)</f>
        <v>39818.1</v>
      </c>
      <c r="DC159">
        <f>ROUND((ROUND(AT159*AG159,2)*5),6)</f>
        <v>0</v>
      </c>
    </row>
    <row r="160" spans="1:107" x14ac:dyDescent="0.2">
      <c r="A160">
        <f>ROW(Source!A193)</f>
        <v>193</v>
      </c>
      <c r="B160">
        <v>37920513</v>
      </c>
      <c r="C160">
        <v>37928746</v>
      </c>
      <c r="D160">
        <v>36615967</v>
      </c>
      <c r="E160">
        <v>1</v>
      </c>
      <c r="F160">
        <v>1</v>
      </c>
      <c r="G160">
        <v>25</v>
      </c>
      <c r="H160">
        <v>3</v>
      </c>
      <c r="I160" t="s">
        <v>157</v>
      </c>
      <c r="J160" t="s">
        <v>159</v>
      </c>
      <c r="K160" t="s">
        <v>158</v>
      </c>
      <c r="L160">
        <v>1348</v>
      </c>
      <c r="N160">
        <v>1009</v>
      </c>
      <c r="O160" t="s">
        <v>47</v>
      </c>
      <c r="P160" t="s">
        <v>47</v>
      </c>
      <c r="Q160">
        <v>1000</v>
      </c>
      <c r="W160">
        <v>0</v>
      </c>
      <c r="X160">
        <v>1728424367</v>
      </c>
      <c r="Y160">
        <v>5.2499999999999998E-2</v>
      </c>
      <c r="AA160">
        <v>748288.41</v>
      </c>
      <c r="AB160">
        <v>0</v>
      </c>
      <c r="AC160">
        <v>0</v>
      </c>
      <c r="AD160">
        <v>0</v>
      </c>
      <c r="AE160">
        <v>748288.41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1</v>
      </c>
      <c r="AQ160">
        <v>0</v>
      </c>
      <c r="AR160">
        <v>0</v>
      </c>
      <c r="AS160" t="s">
        <v>3</v>
      </c>
      <c r="AT160">
        <v>1.0500000000000001E-2</v>
      </c>
      <c r="AU160" t="s">
        <v>168</v>
      </c>
      <c r="AV160">
        <v>0</v>
      </c>
      <c r="AW160">
        <v>2</v>
      </c>
      <c r="AX160">
        <v>37928787</v>
      </c>
      <c r="AY160">
        <v>1</v>
      </c>
      <c r="AZ160">
        <v>2048</v>
      </c>
      <c r="BA160">
        <v>152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Y160*Source!I193</f>
        <v>0.53549999999999998</v>
      </c>
      <c r="CY160">
        <f>AA160</f>
        <v>748288.41</v>
      </c>
      <c r="CZ160">
        <f>AE160</f>
        <v>748288.41</v>
      </c>
      <c r="DA160">
        <f>AI160</f>
        <v>1</v>
      </c>
      <c r="DB160">
        <f>ROUND((ROUND(AT160*CZ160,2)*5),6)</f>
        <v>39285.15</v>
      </c>
      <c r="DC160">
        <f>ROUND((ROUND(AT160*AG160,2)*5),6)</f>
        <v>0</v>
      </c>
    </row>
    <row r="161" spans="1:107" x14ac:dyDescent="0.2">
      <c r="A161">
        <f>ROW(Source!A233)</f>
        <v>233</v>
      </c>
      <c r="B161">
        <v>37920512</v>
      </c>
      <c r="C161">
        <v>37921574</v>
      </c>
      <c r="D161">
        <v>36602148</v>
      </c>
      <c r="E161">
        <v>25</v>
      </c>
      <c r="F161">
        <v>1</v>
      </c>
      <c r="G161">
        <v>25</v>
      </c>
      <c r="H161">
        <v>1</v>
      </c>
      <c r="I161" t="s">
        <v>224</v>
      </c>
      <c r="J161" t="s">
        <v>3</v>
      </c>
      <c r="K161" t="s">
        <v>225</v>
      </c>
      <c r="L161">
        <v>1191</v>
      </c>
      <c r="N161">
        <v>1013</v>
      </c>
      <c r="O161" t="s">
        <v>226</v>
      </c>
      <c r="P161" t="s">
        <v>226</v>
      </c>
      <c r="Q161">
        <v>1</v>
      </c>
      <c r="W161">
        <v>0</v>
      </c>
      <c r="X161">
        <v>476480486</v>
      </c>
      <c r="Y161">
        <v>221.6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 t="s">
        <v>3</v>
      </c>
      <c r="AT161">
        <v>221.6</v>
      </c>
      <c r="AU161" t="s">
        <v>3</v>
      </c>
      <c r="AV161">
        <v>1</v>
      </c>
      <c r="AW161">
        <v>2</v>
      </c>
      <c r="AX161">
        <v>37921576</v>
      </c>
      <c r="AY161">
        <v>1</v>
      </c>
      <c r="AZ161">
        <v>0</v>
      </c>
      <c r="BA161">
        <v>153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Y161*Source!I233</f>
        <v>15.512</v>
      </c>
      <c r="CY161">
        <f>AD161</f>
        <v>0</v>
      </c>
      <c r="CZ161">
        <f>AH161</f>
        <v>0</v>
      </c>
      <c r="DA161">
        <f>AL161</f>
        <v>1</v>
      </c>
      <c r="DB161">
        <f t="shared" ref="DB161:DB166" si="30">ROUND(ROUND(AT161*CZ161,2),6)</f>
        <v>0</v>
      </c>
      <c r="DC161">
        <f t="shared" ref="DC161:DC166" si="31">ROUND(ROUND(AT161*AG161,2),6)</f>
        <v>0</v>
      </c>
    </row>
    <row r="162" spans="1:107" x14ac:dyDescent="0.2">
      <c r="A162">
        <f>ROW(Source!A234)</f>
        <v>234</v>
      </c>
      <c r="B162">
        <v>37920513</v>
      </c>
      <c r="C162">
        <v>37921574</v>
      </c>
      <c r="D162">
        <v>36602148</v>
      </c>
      <c r="E162">
        <v>25</v>
      </c>
      <c r="F162">
        <v>1</v>
      </c>
      <c r="G162">
        <v>25</v>
      </c>
      <c r="H162">
        <v>1</v>
      </c>
      <c r="I162" t="s">
        <v>224</v>
      </c>
      <c r="J162" t="s">
        <v>3</v>
      </c>
      <c r="K162" t="s">
        <v>225</v>
      </c>
      <c r="L162">
        <v>1191</v>
      </c>
      <c r="N162">
        <v>1013</v>
      </c>
      <c r="O162" t="s">
        <v>226</v>
      </c>
      <c r="P162" t="s">
        <v>226</v>
      </c>
      <c r="Q162">
        <v>1</v>
      </c>
      <c r="W162">
        <v>0</v>
      </c>
      <c r="X162">
        <v>476480486</v>
      </c>
      <c r="Y162">
        <v>221.6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S162" t="s">
        <v>3</v>
      </c>
      <c r="AT162">
        <v>221.6</v>
      </c>
      <c r="AU162" t="s">
        <v>3</v>
      </c>
      <c r="AV162">
        <v>1</v>
      </c>
      <c r="AW162">
        <v>2</v>
      </c>
      <c r="AX162">
        <v>37921576</v>
      </c>
      <c r="AY162">
        <v>1</v>
      </c>
      <c r="AZ162">
        <v>0</v>
      </c>
      <c r="BA162">
        <v>154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Y162*Source!I234</f>
        <v>15.512</v>
      </c>
      <c r="CY162">
        <f>AD162</f>
        <v>0</v>
      </c>
      <c r="CZ162">
        <f>AH162</f>
        <v>0</v>
      </c>
      <c r="DA162">
        <f>AL162</f>
        <v>1</v>
      </c>
      <c r="DB162">
        <f t="shared" si="30"/>
        <v>0</v>
      </c>
      <c r="DC162">
        <f t="shared" si="31"/>
        <v>0</v>
      </c>
    </row>
    <row r="163" spans="1:107" x14ac:dyDescent="0.2">
      <c r="A163">
        <f>ROW(Source!A235)</f>
        <v>235</v>
      </c>
      <c r="B163">
        <v>37920512</v>
      </c>
      <c r="C163">
        <v>37921577</v>
      </c>
      <c r="D163">
        <v>36602148</v>
      </c>
      <c r="E163">
        <v>25</v>
      </c>
      <c r="F163">
        <v>1</v>
      </c>
      <c r="G163">
        <v>25</v>
      </c>
      <c r="H163">
        <v>1</v>
      </c>
      <c r="I163" t="s">
        <v>224</v>
      </c>
      <c r="J163" t="s">
        <v>3</v>
      </c>
      <c r="K163" t="s">
        <v>225</v>
      </c>
      <c r="L163">
        <v>1191</v>
      </c>
      <c r="N163">
        <v>1013</v>
      </c>
      <c r="O163" t="s">
        <v>226</v>
      </c>
      <c r="P163" t="s">
        <v>226</v>
      </c>
      <c r="Q163">
        <v>1</v>
      </c>
      <c r="W163">
        <v>0</v>
      </c>
      <c r="X163">
        <v>476480486</v>
      </c>
      <c r="Y163">
        <v>83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3</v>
      </c>
      <c r="AT163">
        <v>83</v>
      </c>
      <c r="AU163" t="s">
        <v>3</v>
      </c>
      <c r="AV163">
        <v>1</v>
      </c>
      <c r="AW163">
        <v>2</v>
      </c>
      <c r="AX163">
        <v>37921579</v>
      </c>
      <c r="AY163">
        <v>1</v>
      </c>
      <c r="AZ163">
        <v>0</v>
      </c>
      <c r="BA163">
        <v>155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Y163*Source!I235</f>
        <v>5.8100000000000005</v>
      </c>
      <c r="CY163">
        <f>AD163</f>
        <v>0</v>
      </c>
      <c r="CZ163">
        <f>AH163</f>
        <v>0</v>
      </c>
      <c r="DA163">
        <f>AL163</f>
        <v>1</v>
      </c>
      <c r="DB163">
        <f t="shared" si="30"/>
        <v>0</v>
      </c>
      <c r="DC163">
        <f t="shared" si="31"/>
        <v>0</v>
      </c>
    </row>
    <row r="164" spans="1:107" x14ac:dyDescent="0.2">
      <c r="A164">
        <f>ROW(Source!A236)</f>
        <v>236</v>
      </c>
      <c r="B164">
        <v>37920513</v>
      </c>
      <c r="C164">
        <v>37921577</v>
      </c>
      <c r="D164">
        <v>36602148</v>
      </c>
      <c r="E164">
        <v>25</v>
      </c>
      <c r="F164">
        <v>1</v>
      </c>
      <c r="G164">
        <v>25</v>
      </c>
      <c r="H164">
        <v>1</v>
      </c>
      <c r="I164" t="s">
        <v>224</v>
      </c>
      <c r="J164" t="s">
        <v>3</v>
      </c>
      <c r="K164" t="s">
        <v>225</v>
      </c>
      <c r="L164">
        <v>1191</v>
      </c>
      <c r="N164">
        <v>1013</v>
      </c>
      <c r="O164" t="s">
        <v>226</v>
      </c>
      <c r="P164" t="s">
        <v>226</v>
      </c>
      <c r="Q164">
        <v>1</v>
      </c>
      <c r="W164">
        <v>0</v>
      </c>
      <c r="X164">
        <v>476480486</v>
      </c>
      <c r="Y164">
        <v>83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 t="s">
        <v>3</v>
      </c>
      <c r="AT164">
        <v>83</v>
      </c>
      <c r="AU164" t="s">
        <v>3</v>
      </c>
      <c r="AV164">
        <v>1</v>
      </c>
      <c r="AW164">
        <v>2</v>
      </c>
      <c r="AX164">
        <v>37921579</v>
      </c>
      <c r="AY164">
        <v>1</v>
      </c>
      <c r="AZ164">
        <v>0</v>
      </c>
      <c r="BA164">
        <v>156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Y164*Source!I236</f>
        <v>5.8100000000000005</v>
      </c>
      <c r="CY164">
        <f>AD164</f>
        <v>0</v>
      </c>
      <c r="CZ164">
        <f>AH164</f>
        <v>0</v>
      </c>
      <c r="DA164">
        <f>AL164</f>
        <v>1</v>
      </c>
      <c r="DB164">
        <f t="shared" si="30"/>
        <v>0</v>
      </c>
      <c r="DC164">
        <f t="shared" si="31"/>
        <v>0</v>
      </c>
    </row>
    <row r="165" spans="1:107" x14ac:dyDescent="0.2">
      <c r="A165">
        <f>ROW(Source!A237)</f>
        <v>237</v>
      </c>
      <c r="B165">
        <v>37920512</v>
      </c>
      <c r="C165">
        <v>37921580</v>
      </c>
      <c r="D165">
        <v>36615369</v>
      </c>
      <c r="E165">
        <v>1</v>
      </c>
      <c r="F165">
        <v>1</v>
      </c>
      <c r="G165">
        <v>25</v>
      </c>
      <c r="H165">
        <v>2</v>
      </c>
      <c r="I165" t="s">
        <v>234</v>
      </c>
      <c r="J165" t="s">
        <v>235</v>
      </c>
      <c r="K165" t="s">
        <v>236</v>
      </c>
      <c r="L165">
        <v>1368</v>
      </c>
      <c r="N165">
        <v>1011</v>
      </c>
      <c r="O165" t="s">
        <v>230</v>
      </c>
      <c r="P165" t="s">
        <v>230</v>
      </c>
      <c r="Q165">
        <v>1</v>
      </c>
      <c r="W165">
        <v>0</v>
      </c>
      <c r="X165">
        <v>1852708047</v>
      </c>
      <c r="Y165">
        <v>3.1E-2</v>
      </c>
      <c r="AA165">
        <v>0</v>
      </c>
      <c r="AB165">
        <v>993.6</v>
      </c>
      <c r="AC165">
        <v>301.8</v>
      </c>
      <c r="AD165">
        <v>0</v>
      </c>
      <c r="AE165">
        <v>0</v>
      </c>
      <c r="AF165">
        <v>993.6</v>
      </c>
      <c r="AG165">
        <v>301.8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 t="s">
        <v>3</v>
      </c>
      <c r="AT165">
        <v>3.1E-2</v>
      </c>
      <c r="AU165" t="s">
        <v>3</v>
      </c>
      <c r="AV165">
        <v>0</v>
      </c>
      <c r="AW165">
        <v>2</v>
      </c>
      <c r="AX165">
        <v>37921582</v>
      </c>
      <c r="AY165">
        <v>1</v>
      </c>
      <c r="AZ165">
        <v>0</v>
      </c>
      <c r="BA165">
        <v>157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Y165*Source!I237</f>
        <v>0.217</v>
      </c>
      <c r="CY165">
        <f>AB165</f>
        <v>993.6</v>
      </c>
      <c r="CZ165">
        <f>AF165</f>
        <v>993.6</v>
      </c>
      <c r="DA165">
        <f>AJ165</f>
        <v>1</v>
      </c>
      <c r="DB165">
        <f t="shared" si="30"/>
        <v>30.8</v>
      </c>
      <c r="DC165">
        <f t="shared" si="31"/>
        <v>9.36</v>
      </c>
    </row>
    <row r="166" spans="1:107" x14ac:dyDescent="0.2">
      <c r="A166">
        <f>ROW(Source!A238)</f>
        <v>238</v>
      </c>
      <c r="B166">
        <v>37920513</v>
      </c>
      <c r="C166">
        <v>37921580</v>
      </c>
      <c r="D166">
        <v>36615369</v>
      </c>
      <c r="E166">
        <v>1</v>
      </c>
      <c r="F166">
        <v>1</v>
      </c>
      <c r="G166">
        <v>25</v>
      </c>
      <c r="H166">
        <v>2</v>
      </c>
      <c r="I166" t="s">
        <v>234</v>
      </c>
      <c r="J166" t="s">
        <v>235</v>
      </c>
      <c r="K166" t="s">
        <v>236</v>
      </c>
      <c r="L166">
        <v>1368</v>
      </c>
      <c r="N166">
        <v>1011</v>
      </c>
      <c r="O166" t="s">
        <v>230</v>
      </c>
      <c r="P166" t="s">
        <v>230</v>
      </c>
      <c r="Q166">
        <v>1</v>
      </c>
      <c r="W166">
        <v>0</v>
      </c>
      <c r="X166">
        <v>1852708047</v>
      </c>
      <c r="Y166">
        <v>3.1E-2</v>
      </c>
      <c r="AA166">
        <v>0</v>
      </c>
      <c r="AB166">
        <v>993.6</v>
      </c>
      <c r="AC166">
        <v>301.8</v>
      </c>
      <c r="AD166">
        <v>0</v>
      </c>
      <c r="AE166">
        <v>0</v>
      </c>
      <c r="AF166">
        <v>993.6</v>
      </c>
      <c r="AG166">
        <v>301.8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3</v>
      </c>
      <c r="AT166">
        <v>3.1E-2</v>
      </c>
      <c r="AU166" t="s">
        <v>3</v>
      </c>
      <c r="AV166">
        <v>0</v>
      </c>
      <c r="AW166">
        <v>2</v>
      </c>
      <c r="AX166">
        <v>37921582</v>
      </c>
      <c r="AY166">
        <v>1</v>
      </c>
      <c r="AZ166">
        <v>0</v>
      </c>
      <c r="BA166">
        <v>158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Y166*Source!I238</f>
        <v>0.217</v>
      </c>
      <c r="CY166">
        <f>AB166</f>
        <v>993.6</v>
      </c>
      <c r="CZ166">
        <f>AF166</f>
        <v>993.6</v>
      </c>
      <c r="DA166">
        <f>AJ166</f>
        <v>1</v>
      </c>
      <c r="DB166">
        <f t="shared" si="30"/>
        <v>30.8</v>
      </c>
      <c r="DC166">
        <f t="shared" si="31"/>
        <v>9.36</v>
      </c>
    </row>
    <row r="167" spans="1:107" x14ac:dyDescent="0.2">
      <c r="A167">
        <f>ROW(Source!A239)</f>
        <v>239</v>
      </c>
      <c r="B167">
        <v>37920512</v>
      </c>
      <c r="C167">
        <v>37921583</v>
      </c>
      <c r="D167">
        <v>36615369</v>
      </c>
      <c r="E167">
        <v>1</v>
      </c>
      <c r="F167">
        <v>1</v>
      </c>
      <c r="G167">
        <v>25</v>
      </c>
      <c r="H167">
        <v>2</v>
      </c>
      <c r="I167" t="s">
        <v>234</v>
      </c>
      <c r="J167" t="s">
        <v>235</v>
      </c>
      <c r="K167" t="s">
        <v>236</v>
      </c>
      <c r="L167">
        <v>1368</v>
      </c>
      <c r="N167">
        <v>1011</v>
      </c>
      <c r="O167" t="s">
        <v>230</v>
      </c>
      <c r="P167" t="s">
        <v>230</v>
      </c>
      <c r="Q167">
        <v>1</v>
      </c>
      <c r="W167">
        <v>0</v>
      </c>
      <c r="X167">
        <v>1852708047</v>
      </c>
      <c r="Y167">
        <v>0.4</v>
      </c>
      <c r="AA167">
        <v>0</v>
      </c>
      <c r="AB167">
        <v>993.6</v>
      </c>
      <c r="AC167">
        <v>301.8</v>
      </c>
      <c r="AD167">
        <v>0</v>
      </c>
      <c r="AE167">
        <v>0</v>
      </c>
      <c r="AF167">
        <v>993.6</v>
      </c>
      <c r="AG167">
        <v>301.8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1</v>
      </c>
      <c r="AP167">
        <v>1</v>
      </c>
      <c r="AQ167">
        <v>0</v>
      </c>
      <c r="AR167">
        <v>0</v>
      </c>
      <c r="AS167" t="s">
        <v>3</v>
      </c>
      <c r="AT167">
        <v>0.01</v>
      </c>
      <c r="AU167" t="s">
        <v>43</v>
      </c>
      <c r="AV167">
        <v>0</v>
      </c>
      <c r="AW167">
        <v>2</v>
      </c>
      <c r="AX167">
        <v>37921585</v>
      </c>
      <c r="AY167">
        <v>1</v>
      </c>
      <c r="AZ167">
        <v>0</v>
      </c>
      <c r="BA167">
        <v>159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Y167*Source!I239</f>
        <v>2.8000000000000003</v>
      </c>
      <c r="CY167">
        <f>AB167</f>
        <v>993.6</v>
      </c>
      <c r="CZ167">
        <f>AF167</f>
        <v>993.6</v>
      </c>
      <c r="DA167">
        <f>AJ167</f>
        <v>1</v>
      </c>
      <c r="DB167">
        <f>ROUND((ROUND(AT167*CZ167,2)*40),6)</f>
        <v>397.6</v>
      </c>
      <c r="DC167">
        <f>ROUND((ROUND(AT167*AG167,2)*40),6)</f>
        <v>120.8</v>
      </c>
    </row>
    <row r="168" spans="1:107" x14ac:dyDescent="0.2">
      <c r="A168">
        <f>ROW(Source!A240)</f>
        <v>240</v>
      </c>
      <c r="B168">
        <v>37920513</v>
      </c>
      <c r="C168">
        <v>37921583</v>
      </c>
      <c r="D168">
        <v>36615369</v>
      </c>
      <c r="E168">
        <v>1</v>
      </c>
      <c r="F168">
        <v>1</v>
      </c>
      <c r="G168">
        <v>25</v>
      </c>
      <c r="H168">
        <v>2</v>
      </c>
      <c r="I168" t="s">
        <v>234</v>
      </c>
      <c r="J168" t="s">
        <v>235</v>
      </c>
      <c r="K168" t="s">
        <v>236</v>
      </c>
      <c r="L168">
        <v>1368</v>
      </c>
      <c r="N168">
        <v>1011</v>
      </c>
      <c r="O168" t="s">
        <v>230</v>
      </c>
      <c r="P168" t="s">
        <v>230</v>
      </c>
      <c r="Q168">
        <v>1</v>
      </c>
      <c r="W168">
        <v>0</v>
      </c>
      <c r="X168">
        <v>1852708047</v>
      </c>
      <c r="Y168">
        <v>0.4</v>
      </c>
      <c r="AA168">
        <v>0</v>
      </c>
      <c r="AB168">
        <v>993.6</v>
      </c>
      <c r="AC168">
        <v>301.8</v>
      </c>
      <c r="AD168">
        <v>0</v>
      </c>
      <c r="AE168">
        <v>0</v>
      </c>
      <c r="AF168">
        <v>993.6</v>
      </c>
      <c r="AG168">
        <v>301.8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1</v>
      </c>
      <c r="AP168">
        <v>1</v>
      </c>
      <c r="AQ168">
        <v>0</v>
      </c>
      <c r="AR168">
        <v>0</v>
      </c>
      <c r="AS168" t="s">
        <v>3</v>
      </c>
      <c r="AT168">
        <v>0.01</v>
      </c>
      <c r="AU168" t="s">
        <v>43</v>
      </c>
      <c r="AV168">
        <v>0</v>
      </c>
      <c r="AW168">
        <v>2</v>
      </c>
      <c r="AX168">
        <v>37921585</v>
      </c>
      <c r="AY168">
        <v>1</v>
      </c>
      <c r="AZ168">
        <v>0</v>
      </c>
      <c r="BA168">
        <v>160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Y168*Source!I240</f>
        <v>2.8000000000000003</v>
      </c>
      <c r="CY168">
        <f>AB168</f>
        <v>993.6</v>
      </c>
      <c r="CZ168">
        <f>AF168</f>
        <v>993.6</v>
      </c>
      <c r="DA168">
        <f>AJ168</f>
        <v>1</v>
      </c>
      <c r="DB168">
        <f>ROUND((ROUND(AT168*CZ168,2)*40),6)</f>
        <v>397.6</v>
      </c>
      <c r="DC168">
        <f>ROUND((ROUND(AT168*AG168,2)*40),6)</f>
        <v>120.8</v>
      </c>
    </row>
    <row r="169" spans="1:107" x14ac:dyDescent="0.2">
      <c r="A169">
        <f>ROW(Source!A243)</f>
        <v>243</v>
      </c>
      <c r="B169">
        <v>37920512</v>
      </c>
      <c r="C169">
        <v>37921586</v>
      </c>
      <c r="D169">
        <v>36614807</v>
      </c>
      <c r="E169">
        <v>1</v>
      </c>
      <c r="F169">
        <v>1</v>
      </c>
      <c r="G169">
        <v>25</v>
      </c>
      <c r="H169">
        <v>2</v>
      </c>
      <c r="I169" t="s">
        <v>246</v>
      </c>
      <c r="J169" t="s">
        <v>247</v>
      </c>
      <c r="K169" t="s">
        <v>248</v>
      </c>
      <c r="L169">
        <v>1368</v>
      </c>
      <c r="N169">
        <v>1011</v>
      </c>
      <c r="O169" t="s">
        <v>230</v>
      </c>
      <c r="P169" t="s">
        <v>230</v>
      </c>
      <c r="Q169">
        <v>1</v>
      </c>
      <c r="W169">
        <v>0</v>
      </c>
      <c r="X169">
        <v>-282859921</v>
      </c>
      <c r="Y169">
        <v>1.04</v>
      </c>
      <c r="AA169">
        <v>0</v>
      </c>
      <c r="AB169">
        <v>1364.77</v>
      </c>
      <c r="AC169">
        <v>610.30999999999995</v>
      </c>
      <c r="AD169">
        <v>0</v>
      </c>
      <c r="AE169">
        <v>0</v>
      </c>
      <c r="AF169">
        <v>1364.77</v>
      </c>
      <c r="AG169">
        <v>610.30999999999995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1.04</v>
      </c>
      <c r="AU169" t="s">
        <v>3</v>
      </c>
      <c r="AV169">
        <v>0</v>
      </c>
      <c r="AW169">
        <v>2</v>
      </c>
      <c r="AX169">
        <v>37921589</v>
      </c>
      <c r="AY169">
        <v>1</v>
      </c>
      <c r="AZ169">
        <v>0</v>
      </c>
      <c r="BA169">
        <v>161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Y169*Source!I243</f>
        <v>3.6400000000000002E-2</v>
      </c>
      <c r="CY169">
        <f>AB169</f>
        <v>1364.77</v>
      </c>
      <c r="CZ169">
        <f>AF169</f>
        <v>1364.77</v>
      </c>
      <c r="DA169">
        <f>AJ169</f>
        <v>1</v>
      </c>
      <c r="DB169">
        <f t="shared" ref="DB169:DB216" si="32">ROUND(ROUND(AT169*CZ169,2),6)</f>
        <v>1419.36</v>
      </c>
      <c r="DC169">
        <f t="shared" ref="DC169:DC216" si="33">ROUND(ROUND(AT169*AG169,2),6)</f>
        <v>634.72</v>
      </c>
    </row>
    <row r="170" spans="1:107" x14ac:dyDescent="0.2">
      <c r="A170">
        <f>ROW(Source!A243)</f>
        <v>243</v>
      </c>
      <c r="B170">
        <v>37920512</v>
      </c>
      <c r="C170">
        <v>37921586</v>
      </c>
      <c r="D170">
        <v>36616766</v>
      </c>
      <c r="E170">
        <v>1</v>
      </c>
      <c r="F170">
        <v>1</v>
      </c>
      <c r="G170">
        <v>25</v>
      </c>
      <c r="H170">
        <v>3</v>
      </c>
      <c r="I170" t="s">
        <v>303</v>
      </c>
      <c r="J170" t="s">
        <v>304</v>
      </c>
      <c r="K170" t="s">
        <v>305</v>
      </c>
      <c r="L170">
        <v>1339</v>
      </c>
      <c r="N170">
        <v>1007</v>
      </c>
      <c r="O170" t="s">
        <v>36</v>
      </c>
      <c r="P170" t="s">
        <v>36</v>
      </c>
      <c r="Q170">
        <v>1</v>
      </c>
      <c r="W170">
        <v>0</v>
      </c>
      <c r="X170">
        <v>-1813501682</v>
      </c>
      <c r="Y170">
        <v>102</v>
      </c>
      <c r="AA170">
        <v>1105</v>
      </c>
      <c r="AB170">
        <v>0</v>
      </c>
      <c r="AC170">
        <v>0</v>
      </c>
      <c r="AD170">
        <v>0</v>
      </c>
      <c r="AE170">
        <v>1105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102</v>
      </c>
      <c r="AU170" t="s">
        <v>3</v>
      </c>
      <c r="AV170">
        <v>0</v>
      </c>
      <c r="AW170">
        <v>2</v>
      </c>
      <c r="AX170">
        <v>37921590</v>
      </c>
      <c r="AY170">
        <v>1</v>
      </c>
      <c r="AZ170">
        <v>0</v>
      </c>
      <c r="BA170">
        <v>162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Y170*Source!I243</f>
        <v>3.5700000000000003</v>
      </c>
      <c r="CY170">
        <f>AA170</f>
        <v>1105</v>
      </c>
      <c r="CZ170">
        <f>AE170</f>
        <v>1105</v>
      </c>
      <c r="DA170">
        <f>AI170</f>
        <v>1</v>
      </c>
      <c r="DB170">
        <f t="shared" si="32"/>
        <v>112710</v>
      </c>
      <c r="DC170">
        <f t="shared" si="33"/>
        <v>0</v>
      </c>
    </row>
    <row r="171" spans="1:107" x14ac:dyDescent="0.2">
      <c r="A171">
        <f>ROW(Source!A244)</f>
        <v>244</v>
      </c>
      <c r="B171">
        <v>37920513</v>
      </c>
      <c r="C171">
        <v>37921586</v>
      </c>
      <c r="D171">
        <v>36614807</v>
      </c>
      <c r="E171">
        <v>1</v>
      </c>
      <c r="F171">
        <v>1</v>
      </c>
      <c r="G171">
        <v>25</v>
      </c>
      <c r="H171">
        <v>2</v>
      </c>
      <c r="I171" t="s">
        <v>246</v>
      </c>
      <c r="J171" t="s">
        <v>247</v>
      </c>
      <c r="K171" t="s">
        <v>248</v>
      </c>
      <c r="L171">
        <v>1368</v>
      </c>
      <c r="N171">
        <v>1011</v>
      </c>
      <c r="O171" t="s">
        <v>230</v>
      </c>
      <c r="P171" t="s">
        <v>230</v>
      </c>
      <c r="Q171">
        <v>1</v>
      </c>
      <c r="W171">
        <v>0</v>
      </c>
      <c r="X171">
        <v>-282859921</v>
      </c>
      <c r="Y171">
        <v>1.04</v>
      </c>
      <c r="AA171">
        <v>0</v>
      </c>
      <c r="AB171">
        <v>1364.77</v>
      </c>
      <c r="AC171">
        <v>610.30999999999995</v>
      </c>
      <c r="AD171">
        <v>0</v>
      </c>
      <c r="AE171">
        <v>0</v>
      </c>
      <c r="AF171">
        <v>1364.77</v>
      </c>
      <c r="AG171">
        <v>610.30999999999995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 t="s">
        <v>3</v>
      </c>
      <c r="AT171">
        <v>1.04</v>
      </c>
      <c r="AU171" t="s">
        <v>3</v>
      </c>
      <c r="AV171">
        <v>0</v>
      </c>
      <c r="AW171">
        <v>2</v>
      </c>
      <c r="AX171">
        <v>37921589</v>
      </c>
      <c r="AY171">
        <v>1</v>
      </c>
      <c r="AZ171">
        <v>0</v>
      </c>
      <c r="BA171">
        <v>163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Y171*Source!I244</f>
        <v>3.6400000000000002E-2</v>
      </c>
      <c r="CY171">
        <f>AB171</f>
        <v>1364.77</v>
      </c>
      <c r="CZ171">
        <f>AF171</f>
        <v>1364.77</v>
      </c>
      <c r="DA171">
        <f>AJ171</f>
        <v>1</v>
      </c>
      <c r="DB171">
        <f t="shared" si="32"/>
        <v>1419.36</v>
      </c>
      <c r="DC171">
        <f t="shared" si="33"/>
        <v>634.72</v>
      </c>
    </row>
    <row r="172" spans="1:107" x14ac:dyDescent="0.2">
      <c r="A172">
        <f>ROW(Source!A244)</f>
        <v>244</v>
      </c>
      <c r="B172">
        <v>37920513</v>
      </c>
      <c r="C172">
        <v>37921586</v>
      </c>
      <c r="D172">
        <v>36616766</v>
      </c>
      <c r="E172">
        <v>1</v>
      </c>
      <c r="F172">
        <v>1</v>
      </c>
      <c r="G172">
        <v>25</v>
      </c>
      <c r="H172">
        <v>3</v>
      </c>
      <c r="I172" t="s">
        <v>303</v>
      </c>
      <c r="J172" t="s">
        <v>304</v>
      </c>
      <c r="K172" t="s">
        <v>305</v>
      </c>
      <c r="L172">
        <v>1339</v>
      </c>
      <c r="N172">
        <v>1007</v>
      </c>
      <c r="O172" t="s">
        <v>36</v>
      </c>
      <c r="P172" t="s">
        <v>36</v>
      </c>
      <c r="Q172">
        <v>1</v>
      </c>
      <c r="W172">
        <v>0</v>
      </c>
      <c r="X172">
        <v>-1813501682</v>
      </c>
      <c r="Y172">
        <v>102</v>
      </c>
      <c r="AA172">
        <v>1105</v>
      </c>
      <c r="AB172">
        <v>0</v>
      </c>
      <c r="AC172">
        <v>0</v>
      </c>
      <c r="AD172">
        <v>0</v>
      </c>
      <c r="AE172">
        <v>1105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 t="s">
        <v>3</v>
      </c>
      <c r="AT172">
        <v>102</v>
      </c>
      <c r="AU172" t="s">
        <v>3</v>
      </c>
      <c r="AV172">
        <v>0</v>
      </c>
      <c r="AW172">
        <v>2</v>
      </c>
      <c r="AX172">
        <v>37921590</v>
      </c>
      <c r="AY172">
        <v>1</v>
      </c>
      <c r="AZ172">
        <v>0</v>
      </c>
      <c r="BA172">
        <v>164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Y172*Source!I244</f>
        <v>3.5700000000000003</v>
      </c>
      <c r="CY172">
        <f>AA172</f>
        <v>1105</v>
      </c>
      <c r="CZ172">
        <f>AE172</f>
        <v>1105</v>
      </c>
      <c r="DA172">
        <f>AI172</f>
        <v>1</v>
      </c>
      <c r="DB172">
        <f t="shared" si="32"/>
        <v>112710</v>
      </c>
      <c r="DC172">
        <f t="shared" si="33"/>
        <v>0</v>
      </c>
    </row>
    <row r="173" spans="1:107" x14ac:dyDescent="0.2">
      <c r="A173">
        <f>ROW(Source!A245)</f>
        <v>245</v>
      </c>
      <c r="B173">
        <v>37920512</v>
      </c>
      <c r="C173">
        <v>37921591</v>
      </c>
      <c r="D173">
        <v>36602148</v>
      </c>
      <c r="E173">
        <v>25</v>
      </c>
      <c r="F173">
        <v>1</v>
      </c>
      <c r="G173">
        <v>25</v>
      </c>
      <c r="H173">
        <v>1</v>
      </c>
      <c r="I173" t="s">
        <v>224</v>
      </c>
      <c r="J173" t="s">
        <v>3</v>
      </c>
      <c r="K173" t="s">
        <v>225</v>
      </c>
      <c r="L173">
        <v>1191</v>
      </c>
      <c r="N173">
        <v>1013</v>
      </c>
      <c r="O173" t="s">
        <v>226</v>
      </c>
      <c r="P173" t="s">
        <v>226</v>
      </c>
      <c r="Q173">
        <v>1</v>
      </c>
      <c r="W173">
        <v>0</v>
      </c>
      <c r="X173">
        <v>476480486</v>
      </c>
      <c r="Y173">
        <v>16.559999999999999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 t="s">
        <v>3</v>
      </c>
      <c r="AT173">
        <v>16.559999999999999</v>
      </c>
      <c r="AU173" t="s">
        <v>3</v>
      </c>
      <c r="AV173">
        <v>1</v>
      </c>
      <c r="AW173">
        <v>2</v>
      </c>
      <c r="AX173">
        <v>37921600</v>
      </c>
      <c r="AY173">
        <v>1</v>
      </c>
      <c r="AZ173">
        <v>0</v>
      </c>
      <c r="BA173">
        <v>165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Y173*Source!I245</f>
        <v>0.5796</v>
      </c>
      <c r="CY173">
        <f>AD173</f>
        <v>0</v>
      </c>
      <c r="CZ173">
        <f>AH173</f>
        <v>0</v>
      </c>
      <c r="DA173">
        <f>AL173</f>
        <v>1</v>
      </c>
      <c r="DB173">
        <f t="shared" si="32"/>
        <v>0</v>
      </c>
      <c r="DC173">
        <f t="shared" si="33"/>
        <v>0</v>
      </c>
    </row>
    <row r="174" spans="1:107" x14ac:dyDescent="0.2">
      <c r="A174">
        <f>ROW(Source!A245)</f>
        <v>245</v>
      </c>
      <c r="B174">
        <v>37920512</v>
      </c>
      <c r="C174">
        <v>37921591</v>
      </c>
      <c r="D174">
        <v>36614625</v>
      </c>
      <c r="E174">
        <v>1</v>
      </c>
      <c r="F174">
        <v>1</v>
      </c>
      <c r="G174">
        <v>25</v>
      </c>
      <c r="H174">
        <v>2</v>
      </c>
      <c r="I174" t="s">
        <v>237</v>
      </c>
      <c r="J174" t="s">
        <v>238</v>
      </c>
      <c r="K174" t="s">
        <v>239</v>
      </c>
      <c r="L174">
        <v>1368</v>
      </c>
      <c r="N174">
        <v>1011</v>
      </c>
      <c r="O174" t="s">
        <v>230</v>
      </c>
      <c r="P174" t="s">
        <v>230</v>
      </c>
      <c r="Q174">
        <v>1</v>
      </c>
      <c r="W174">
        <v>0</v>
      </c>
      <c r="X174">
        <v>-806024906</v>
      </c>
      <c r="Y174">
        <v>2.08</v>
      </c>
      <c r="AA174">
        <v>0</v>
      </c>
      <c r="AB174">
        <v>1159.46</v>
      </c>
      <c r="AC174">
        <v>525.74</v>
      </c>
      <c r="AD174">
        <v>0</v>
      </c>
      <c r="AE174">
        <v>0</v>
      </c>
      <c r="AF174">
        <v>1159.46</v>
      </c>
      <c r="AG174">
        <v>525.74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 t="s">
        <v>3</v>
      </c>
      <c r="AT174">
        <v>2.08</v>
      </c>
      <c r="AU174" t="s">
        <v>3</v>
      </c>
      <c r="AV174">
        <v>0</v>
      </c>
      <c r="AW174">
        <v>2</v>
      </c>
      <c r="AX174">
        <v>37921601</v>
      </c>
      <c r="AY174">
        <v>1</v>
      </c>
      <c r="AZ174">
        <v>0</v>
      </c>
      <c r="BA174">
        <v>166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Y174*Source!I245</f>
        <v>7.2800000000000004E-2</v>
      </c>
      <c r="CY174">
        <f>AB174</f>
        <v>1159.46</v>
      </c>
      <c r="CZ174">
        <f>AF174</f>
        <v>1159.46</v>
      </c>
      <c r="DA174">
        <f>AJ174</f>
        <v>1</v>
      </c>
      <c r="DB174">
        <f t="shared" si="32"/>
        <v>2411.6799999999998</v>
      </c>
      <c r="DC174">
        <f t="shared" si="33"/>
        <v>1093.54</v>
      </c>
    </row>
    <row r="175" spans="1:107" x14ac:dyDescent="0.2">
      <c r="A175">
        <f>ROW(Source!A245)</f>
        <v>245</v>
      </c>
      <c r="B175">
        <v>37920512</v>
      </c>
      <c r="C175">
        <v>37921591</v>
      </c>
      <c r="D175">
        <v>36614780</v>
      </c>
      <c r="E175">
        <v>1</v>
      </c>
      <c r="F175">
        <v>1</v>
      </c>
      <c r="G175">
        <v>25</v>
      </c>
      <c r="H175">
        <v>2</v>
      </c>
      <c r="I175" t="s">
        <v>240</v>
      </c>
      <c r="J175" t="s">
        <v>241</v>
      </c>
      <c r="K175" t="s">
        <v>242</v>
      </c>
      <c r="L175">
        <v>1368</v>
      </c>
      <c r="N175">
        <v>1011</v>
      </c>
      <c r="O175" t="s">
        <v>230</v>
      </c>
      <c r="P175" t="s">
        <v>230</v>
      </c>
      <c r="Q175">
        <v>1</v>
      </c>
      <c r="W175">
        <v>0</v>
      </c>
      <c r="X175">
        <v>-1025534576</v>
      </c>
      <c r="Y175">
        <v>2.08</v>
      </c>
      <c r="AA175">
        <v>0</v>
      </c>
      <c r="AB175">
        <v>416.25</v>
      </c>
      <c r="AC175">
        <v>204.9</v>
      </c>
      <c r="AD175">
        <v>0</v>
      </c>
      <c r="AE175">
        <v>0</v>
      </c>
      <c r="AF175">
        <v>416.25</v>
      </c>
      <c r="AG175">
        <v>204.9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 t="s">
        <v>3</v>
      </c>
      <c r="AT175">
        <v>2.08</v>
      </c>
      <c r="AU175" t="s">
        <v>3</v>
      </c>
      <c r="AV175">
        <v>0</v>
      </c>
      <c r="AW175">
        <v>2</v>
      </c>
      <c r="AX175">
        <v>37921602</v>
      </c>
      <c r="AY175">
        <v>1</v>
      </c>
      <c r="AZ175">
        <v>0</v>
      </c>
      <c r="BA175">
        <v>167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Y175*Source!I245</f>
        <v>7.2800000000000004E-2</v>
      </c>
      <c r="CY175">
        <f>AB175</f>
        <v>416.25</v>
      </c>
      <c r="CZ175">
        <f>AF175</f>
        <v>416.25</v>
      </c>
      <c r="DA175">
        <f>AJ175</f>
        <v>1</v>
      </c>
      <c r="DB175">
        <f t="shared" si="32"/>
        <v>865.8</v>
      </c>
      <c r="DC175">
        <f t="shared" si="33"/>
        <v>426.19</v>
      </c>
    </row>
    <row r="176" spans="1:107" x14ac:dyDescent="0.2">
      <c r="A176">
        <f>ROW(Source!A245)</f>
        <v>245</v>
      </c>
      <c r="B176">
        <v>37920512</v>
      </c>
      <c r="C176">
        <v>37921591</v>
      </c>
      <c r="D176">
        <v>36614783</v>
      </c>
      <c r="E176">
        <v>1</v>
      </c>
      <c r="F176">
        <v>1</v>
      </c>
      <c r="G176">
        <v>25</v>
      </c>
      <c r="H176">
        <v>2</v>
      </c>
      <c r="I176" t="s">
        <v>243</v>
      </c>
      <c r="J176" t="s">
        <v>244</v>
      </c>
      <c r="K176" t="s">
        <v>245</v>
      </c>
      <c r="L176">
        <v>1368</v>
      </c>
      <c r="N176">
        <v>1011</v>
      </c>
      <c r="O176" t="s">
        <v>230</v>
      </c>
      <c r="P176" t="s">
        <v>230</v>
      </c>
      <c r="Q176">
        <v>1</v>
      </c>
      <c r="W176">
        <v>0</v>
      </c>
      <c r="X176">
        <v>-95869070</v>
      </c>
      <c r="Y176">
        <v>0.81</v>
      </c>
      <c r="AA176">
        <v>0</v>
      </c>
      <c r="AB176">
        <v>1942.21</v>
      </c>
      <c r="AC176">
        <v>436.39</v>
      </c>
      <c r="AD176">
        <v>0</v>
      </c>
      <c r="AE176">
        <v>0</v>
      </c>
      <c r="AF176">
        <v>1942.21</v>
      </c>
      <c r="AG176">
        <v>436.39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S176" t="s">
        <v>3</v>
      </c>
      <c r="AT176">
        <v>0.81</v>
      </c>
      <c r="AU176" t="s">
        <v>3</v>
      </c>
      <c r="AV176">
        <v>0</v>
      </c>
      <c r="AW176">
        <v>2</v>
      </c>
      <c r="AX176">
        <v>37921603</v>
      </c>
      <c r="AY176">
        <v>1</v>
      </c>
      <c r="AZ176">
        <v>0</v>
      </c>
      <c r="BA176">
        <v>168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Y176*Source!I245</f>
        <v>2.8350000000000004E-2</v>
      </c>
      <c r="CY176">
        <f>AB176</f>
        <v>1942.21</v>
      </c>
      <c r="CZ176">
        <f>AF176</f>
        <v>1942.21</v>
      </c>
      <c r="DA176">
        <f>AJ176</f>
        <v>1</v>
      </c>
      <c r="DB176">
        <f t="shared" si="32"/>
        <v>1573.19</v>
      </c>
      <c r="DC176">
        <f t="shared" si="33"/>
        <v>353.48</v>
      </c>
    </row>
    <row r="177" spans="1:107" x14ac:dyDescent="0.2">
      <c r="A177">
        <f>ROW(Source!A245)</f>
        <v>245</v>
      </c>
      <c r="B177">
        <v>37920512</v>
      </c>
      <c r="C177">
        <v>37921591</v>
      </c>
      <c r="D177">
        <v>36614807</v>
      </c>
      <c r="E177">
        <v>1</v>
      </c>
      <c r="F177">
        <v>1</v>
      </c>
      <c r="G177">
        <v>25</v>
      </c>
      <c r="H177">
        <v>2</v>
      </c>
      <c r="I177" t="s">
        <v>246</v>
      </c>
      <c r="J177" t="s">
        <v>247</v>
      </c>
      <c r="K177" t="s">
        <v>248</v>
      </c>
      <c r="L177">
        <v>1368</v>
      </c>
      <c r="N177">
        <v>1011</v>
      </c>
      <c r="O177" t="s">
        <v>230</v>
      </c>
      <c r="P177" t="s">
        <v>230</v>
      </c>
      <c r="Q177">
        <v>1</v>
      </c>
      <c r="W177">
        <v>0</v>
      </c>
      <c r="X177">
        <v>-282859921</v>
      </c>
      <c r="Y177">
        <v>1.94</v>
      </c>
      <c r="AA177">
        <v>0</v>
      </c>
      <c r="AB177">
        <v>1364.77</v>
      </c>
      <c r="AC177">
        <v>610.30999999999995</v>
      </c>
      <c r="AD177">
        <v>0</v>
      </c>
      <c r="AE177">
        <v>0</v>
      </c>
      <c r="AF177">
        <v>1364.77</v>
      </c>
      <c r="AG177">
        <v>610.30999999999995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3</v>
      </c>
      <c r="AT177">
        <v>1.94</v>
      </c>
      <c r="AU177" t="s">
        <v>3</v>
      </c>
      <c r="AV177">
        <v>0</v>
      </c>
      <c r="AW177">
        <v>2</v>
      </c>
      <c r="AX177">
        <v>37921604</v>
      </c>
      <c r="AY177">
        <v>1</v>
      </c>
      <c r="AZ177">
        <v>0</v>
      </c>
      <c r="BA177">
        <v>169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Y177*Source!I245</f>
        <v>6.7900000000000002E-2</v>
      </c>
      <c r="CY177">
        <f>AB177</f>
        <v>1364.77</v>
      </c>
      <c r="CZ177">
        <f>AF177</f>
        <v>1364.77</v>
      </c>
      <c r="DA177">
        <f>AJ177</f>
        <v>1</v>
      </c>
      <c r="DB177">
        <f t="shared" si="32"/>
        <v>2647.65</v>
      </c>
      <c r="DC177">
        <f t="shared" si="33"/>
        <v>1184</v>
      </c>
    </row>
    <row r="178" spans="1:107" x14ac:dyDescent="0.2">
      <c r="A178">
        <f>ROW(Source!A245)</f>
        <v>245</v>
      </c>
      <c r="B178">
        <v>37920512</v>
      </c>
      <c r="C178">
        <v>37921591</v>
      </c>
      <c r="D178">
        <v>36614773</v>
      </c>
      <c r="E178">
        <v>1</v>
      </c>
      <c r="F178">
        <v>1</v>
      </c>
      <c r="G178">
        <v>25</v>
      </c>
      <c r="H178">
        <v>2</v>
      </c>
      <c r="I178" t="s">
        <v>249</v>
      </c>
      <c r="J178" t="s">
        <v>250</v>
      </c>
      <c r="K178" t="s">
        <v>251</v>
      </c>
      <c r="L178">
        <v>1368</v>
      </c>
      <c r="N178">
        <v>1011</v>
      </c>
      <c r="O178" t="s">
        <v>230</v>
      </c>
      <c r="P178" t="s">
        <v>230</v>
      </c>
      <c r="Q178">
        <v>1</v>
      </c>
      <c r="W178">
        <v>0</v>
      </c>
      <c r="X178">
        <v>-1880632103</v>
      </c>
      <c r="Y178">
        <v>0.65</v>
      </c>
      <c r="AA178">
        <v>0</v>
      </c>
      <c r="AB178">
        <v>1179.56</v>
      </c>
      <c r="AC178">
        <v>439.28</v>
      </c>
      <c r="AD178">
        <v>0</v>
      </c>
      <c r="AE178">
        <v>0</v>
      </c>
      <c r="AF178">
        <v>1179.56</v>
      </c>
      <c r="AG178">
        <v>439.28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S178" t="s">
        <v>3</v>
      </c>
      <c r="AT178">
        <v>0.65</v>
      </c>
      <c r="AU178" t="s">
        <v>3</v>
      </c>
      <c r="AV178">
        <v>0</v>
      </c>
      <c r="AW178">
        <v>2</v>
      </c>
      <c r="AX178">
        <v>37921605</v>
      </c>
      <c r="AY178">
        <v>1</v>
      </c>
      <c r="AZ178">
        <v>0</v>
      </c>
      <c r="BA178">
        <v>170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Y178*Source!I245</f>
        <v>2.2750000000000003E-2</v>
      </c>
      <c r="CY178">
        <f>AB178</f>
        <v>1179.56</v>
      </c>
      <c r="CZ178">
        <f>AF178</f>
        <v>1179.56</v>
      </c>
      <c r="DA178">
        <f>AJ178</f>
        <v>1</v>
      </c>
      <c r="DB178">
        <f t="shared" si="32"/>
        <v>766.71</v>
      </c>
      <c r="DC178">
        <f t="shared" si="33"/>
        <v>285.52999999999997</v>
      </c>
    </row>
    <row r="179" spans="1:107" x14ac:dyDescent="0.2">
      <c r="A179">
        <f>ROW(Source!A245)</f>
        <v>245</v>
      </c>
      <c r="B179">
        <v>37920512</v>
      </c>
      <c r="C179">
        <v>37921591</v>
      </c>
      <c r="D179">
        <v>36616716</v>
      </c>
      <c r="E179">
        <v>1</v>
      </c>
      <c r="F179">
        <v>1</v>
      </c>
      <c r="G179">
        <v>25</v>
      </c>
      <c r="H179">
        <v>3</v>
      </c>
      <c r="I179" t="s">
        <v>252</v>
      </c>
      <c r="J179" t="s">
        <v>253</v>
      </c>
      <c r="K179" t="s">
        <v>254</v>
      </c>
      <c r="L179">
        <v>1339</v>
      </c>
      <c r="N179">
        <v>1007</v>
      </c>
      <c r="O179" t="s">
        <v>36</v>
      </c>
      <c r="P179" t="s">
        <v>36</v>
      </c>
      <c r="Q179">
        <v>1</v>
      </c>
      <c r="W179">
        <v>0</v>
      </c>
      <c r="X179">
        <v>-284110059</v>
      </c>
      <c r="Y179">
        <v>110</v>
      </c>
      <c r="AA179">
        <v>590.78</v>
      </c>
      <c r="AB179">
        <v>0</v>
      </c>
      <c r="AC179">
        <v>0</v>
      </c>
      <c r="AD179">
        <v>0</v>
      </c>
      <c r="AE179">
        <v>590.78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 t="s">
        <v>3</v>
      </c>
      <c r="AT179">
        <v>110</v>
      </c>
      <c r="AU179" t="s">
        <v>3</v>
      </c>
      <c r="AV179">
        <v>0</v>
      </c>
      <c r="AW179">
        <v>2</v>
      </c>
      <c r="AX179">
        <v>37921606</v>
      </c>
      <c r="AY179">
        <v>1</v>
      </c>
      <c r="AZ179">
        <v>0</v>
      </c>
      <c r="BA179">
        <v>171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Y179*Source!I245</f>
        <v>3.8500000000000005</v>
      </c>
      <c r="CY179">
        <f>AA179</f>
        <v>590.78</v>
      </c>
      <c r="CZ179">
        <f>AE179</f>
        <v>590.78</v>
      </c>
      <c r="DA179">
        <f>AI179</f>
        <v>1</v>
      </c>
      <c r="DB179">
        <f t="shared" si="32"/>
        <v>64985.8</v>
      </c>
      <c r="DC179">
        <f t="shared" si="33"/>
        <v>0</v>
      </c>
    </row>
    <row r="180" spans="1:107" x14ac:dyDescent="0.2">
      <c r="A180">
        <f>ROW(Source!A245)</f>
        <v>245</v>
      </c>
      <c r="B180">
        <v>37920512</v>
      </c>
      <c r="C180">
        <v>37921591</v>
      </c>
      <c r="D180">
        <v>36617459</v>
      </c>
      <c r="E180">
        <v>1</v>
      </c>
      <c r="F180">
        <v>1</v>
      </c>
      <c r="G180">
        <v>25</v>
      </c>
      <c r="H180">
        <v>3</v>
      </c>
      <c r="I180" t="s">
        <v>255</v>
      </c>
      <c r="J180" t="s">
        <v>256</v>
      </c>
      <c r="K180" t="s">
        <v>257</v>
      </c>
      <c r="L180">
        <v>1339</v>
      </c>
      <c r="N180">
        <v>1007</v>
      </c>
      <c r="O180" t="s">
        <v>36</v>
      </c>
      <c r="P180" t="s">
        <v>36</v>
      </c>
      <c r="Q180">
        <v>1</v>
      </c>
      <c r="W180">
        <v>0</v>
      </c>
      <c r="X180">
        <v>924487879</v>
      </c>
      <c r="Y180">
        <v>5</v>
      </c>
      <c r="AA180">
        <v>33.729999999999997</v>
      </c>
      <c r="AB180">
        <v>0</v>
      </c>
      <c r="AC180">
        <v>0</v>
      </c>
      <c r="AD180">
        <v>0</v>
      </c>
      <c r="AE180">
        <v>33.729999999999997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1</v>
      </c>
      <c r="AP180">
        <v>0</v>
      </c>
      <c r="AQ180">
        <v>0</v>
      </c>
      <c r="AR180">
        <v>0</v>
      </c>
      <c r="AS180" t="s">
        <v>3</v>
      </c>
      <c r="AT180">
        <v>5</v>
      </c>
      <c r="AU180" t="s">
        <v>3</v>
      </c>
      <c r="AV180">
        <v>0</v>
      </c>
      <c r="AW180">
        <v>2</v>
      </c>
      <c r="AX180">
        <v>37921607</v>
      </c>
      <c r="AY180">
        <v>1</v>
      </c>
      <c r="AZ180">
        <v>0</v>
      </c>
      <c r="BA180">
        <v>172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Y180*Source!I245</f>
        <v>0.17500000000000002</v>
      </c>
      <c r="CY180">
        <f>AA180</f>
        <v>33.729999999999997</v>
      </c>
      <c r="CZ180">
        <f>AE180</f>
        <v>33.729999999999997</v>
      </c>
      <c r="DA180">
        <f>AI180</f>
        <v>1</v>
      </c>
      <c r="DB180">
        <f t="shared" si="32"/>
        <v>168.65</v>
      </c>
      <c r="DC180">
        <f t="shared" si="33"/>
        <v>0</v>
      </c>
    </row>
    <row r="181" spans="1:107" x14ac:dyDescent="0.2">
      <c r="A181">
        <f>ROW(Source!A246)</f>
        <v>246</v>
      </c>
      <c r="B181">
        <v>37920513</v>
      </c>
      <c r="C181">
        <v>37921591</v>
      </c>
      <c r="D181">
        <v>36602148</v>
      </c>
      <c r="E181">
        <v>25</v>
      </c>
      <c r="F181">
        <v>1</v>
      </c>
      <c r="G181">
        <v>25</v>
      </c>
      <c r="H181">
        <v>1</v>
      </c>
      <c r="I181" t="s">
        <v>224</v>
      </c>
      <c r="J181" t="s">
        <v>3</v>
      </c>
      <c r="K181" t="s">
        <v>225</v>
      </c>
      <c r="L181">
        <v>1191</v>
      </c>
      <c r="N181">
        <v>1013</v>
      </c>
      <c r="O181" t="s">
        <v>226</v>
      </c>
      <c r="P181" t="s">
        <v>226</v>
      </c>
      <c r="Q181">
        <v>1</v>
      </c>
      <c r="W181">
        <v>0</v>
      </c>
      <c r="X181">
        <v>476480486</v>
      </c>
      <c r="Y181">
        <v>16.559999999999999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1</v>
      </c>
      <c r="AL181">
        <v>1</v>
      </c>
      <c r="AN181">
        <v>0</v>
      </c>
      <c r="AO181">
        <v>1</v>
      </c>
      <c r="AP181">
        <v>0</v>
      </c>
      <c r="AQ181">
        <v>0</v>
      </c>
      <c r="AR181">
        <v>0</v>
      </c>
      <c r="AS181" t="s">
        <v>3</v>
      </c>
      <c r="AT181">
        <v>16.559999999999999</v>
      </c>
      <c r="AU181" t="s">
        <v>3</v>
      </c>
      <c r="AV181">
        <v>1</v>
      </c>
      <c r="AW181">
        <v>2</v>
      </c>
      <c r="AX181">
        <v>37921600</v>
      </c>
      <c r="AY181">
        <v>1</v>
      </c>
      <c r="AZ181">
        <v>0</v>
      </c>
      <c r="BA181">
        <v>173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Y181*Source!I246</f>
        <v>0.5796</v>
      </c>
      <c r="CY181">
        <f>AD181</f>
        <v>0</v>
      </c>
      <c r="CZ181">
        <f>AH181</f>
        <v>0</v>
      </c>
      <c r="DA181">
        <f>AL181</f>
        <v>1</v>
      </c>
      <c r="DB181">
        <f t="shared" si="32"/>
        <v>0</v>
      </c>
      <c r="DC181">
        <f t="shared" si="33"/>
        <v>0</v>
      </c>
    </row>
    <row r="182" spans="1:107" x14ac:dyDescent="0.2">
      <c r="A182">
        <f>ROW(Source!A246)</f>
        <v>246</v>
      </c>
      <c r="B182">
        <v>37920513</v>
      </c>
      <c r="C182">
        <v>37921591</v>
      </c>
      <c r="D182">
        <v>36614625</v>
      </c>
      <c r="E182">
        <v>1</v>
      </c>
      <c r="F182">
        <v>1</v>
      </c>
      <c r="G182">
        <v>25</v>
      </c>
      <c r="H182">
        <v>2</v>
      </c>
      <c r="I182" t="s">
        <v>237</v>
      </c>
      <c r="J182" t="s">
        <v>238</v>
      </c>
      <c r="K182" t="s">
        <v>239</v>
      </c>
      <c r="L182">
        <v>1368</v>
      </c>
      <c r="N182">
        <v>1011</v>
      </c>
      <c r="O182" t="s">
        <v>230</v>
      </c>
      <c r="P182" t="s">
        <v>230</v>
      </c>
      <c r="Q182">
        <v>1</v>
      </c>
      <c r="W182">
        <v>0</v>
      </c>
      <c r="X182">
        <v>-806024906</v>
      </c>
      <c r="Y182">
        <v>2.08</v>
      </c>
      <c r="AA182">
        <v>0</v>
      </c>
      <c r="AB182">
        <v>1159.46</v>
      </c>
      <c r="AC182">
        <v>525.74</v>
      </c>
      <c r="AD182">
        <v>0</v>
      </c>
      <c r="AE182">
        <v>0</v>
      </c>
      <c r="AF182">
        <v>1159.46</v>
      </c>
      <c r="AG182">
        <v>525.74</v>
      </c>
      <c r="AH182">
        <v>0</v>
      </c>
      <c r="AI182">
        <v>1</v>
      </c>
      <c r="AJ182">
        <v>1</v>
      </c>
      <c r="AK182">
        <v>1</v>
      </c>
      <c r="AL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 t="s">
        <v>3</v>
      </c>
      <c r="AT182">
        <v>2.08</v>
      </c>
      <c r="AU182" t="s">
        <v>3</v>
      </c>
      <c r="AV182">
        <v>0</v>
      </c>
      <c r="AW182">
        <v>2</v>
      </c>
      <c r="AX182">
        <v>37921601</v>
      </c>
      <c r="AY182">
        <v>1</v>
      </c>
      <c r="AZ182">
        <v>0</v>
      </c>
      <c r="BA182">
        <v>174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Y182*Source!I246</f>
        <v>7.2800000000000004E-2</v>
      </c>
      <c r="CY182">
        <f>AB182</f>
        <v>1159.46</v>
      </c>
      <c r="CZ182">
        <f>AF182</f>
        <v>1159.46</v>
      </c>
      <c r="DA182">
        <f>AJ182</f>
        <v>1</v>
      </c>
      <c r="DB182">
        <f t="shared" si="32"/>
        <v>2411.6799999999998</v>
      </c>
      <c r="DC182">
        <f t="shared" si="33"/>
        <v>1093.54</v>
      </c>
    </row>
    <row r="183" spans="1:107" x14ac:dyDescent="0.2">
      <c r="A183">
        <f>ROW(Source!A246)</f>
        <v>246</v>
      </c>
      <c r="B183">
        <v>37920513</v>
      </c>
      <c r="C183">
        <v>37921591</v>
      </c>
      <c r="D183">
        <v>36614780</v>
      </c>
      <c r="E183">
        <v>1</v>
      </c>
      <c r="F183">
        <v>1</v>
      </c>
      <c r="G183">
        <v>25</v>
      </c>
      <c r="H183">
        <v>2</v>
      </c>
      <c r="I183" t="s">
        <v>240</v>
      </c>
      <c r="J183" t="s">
        <v>241</v>
      </c>
      <c r="K183" t="s">
        <v>242</v>
      </c>
      <c r="L183">
        <v>1368</v>
      </c>
      <c r="N183">
        <v>1011</v>
      </c>
      <c r="O183" t="s">
        <v>230</v>
      </c>
      <c r="P183" t="s">
        <v>230</v>
      </c>
      <c r="Q183">
        <v>1</v>
      </c>
      <c r="W183">
        <v>0</v>
      </c>
      <c r="X183">
        <v>-1025534576</v>
      </c>
      <c r="Y183">
        <v>2.08</v>
      </c>
      <c r="AA183">
        <v>0</v>
      </c>
      <c r="AB183">
        <v>416.25</v>
      </c>
      <c r="AC183">
        <v>204.9</v>
      </c>
      <c r="AD183">
        <v>0</v>
      </c>
      <c r="AE183">
        <v>0</v>
      </c>
      <c r="AF183">
        <v>416.25</v>
      </c>
      <c r="AG183">
        <v>204.9</v>
      </c>
      <c r="AH183">
        <v>0</v>
      </c>
      <c r="AI183">
        <v>1</v>
      </c>
      <c r="AJ183">
        <v>1</v>
      </c>
      <c r="AK183">
        <v>1</v>
      </c>
      <c r="AL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 t="s">
        <v>3</v>
      </c>
      <c r="AT183">
        <v>2.08</v>
      </c>
      <c r="AU183" t="s">
        <v>3</v>
      </c>
      <c r="AV183">
        <v>0</v>
      </c>
      <c r="AW183">
        <v>2</v>
      </c>
      <c r="AX183">
        <v>37921602</v>
      </c>
      <c r="AY183">
        <v>1</v>
      </c>
      <c r="AZ183">
        <v>0</v>
      </c>
      <c r="BA183">
        <v>175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Y183*Source!I246</f>
        <v>7.2800000000000004E-2</v>
      </c>
      <c r="CY183">
        <f>AB183</f>
        <v>416.25</v>
      </c>
      <c r="CZ183">
        <f>AF183</f>
        <v>416.25</v>
      </c>
      <c r="DA183">
        <f>AJ183</f>
        <v>1</v>
      </c>
      <c r="DB183">
        <f t="shared" si="32"/>
        <v>865.8</v>
      </c>
      <c r="DC183">
        <f t="shared" si="33"/>
        <v>426.19</v>
      </c>
    </row>
    <row r="184" spans="1:107" x14ac:dyDescent="0.2">
      <c r="A184">
        <f>ROW(Source!A246)</f>
        <v>246</v>
      </c>
      <c r="B184">
        <v>37920513</v>
      </c>
      <c r="C184">
        <v>37921591</v>
      </c>
      <c r="D184">
        <v>36614783</v>
      </c>
      <c r="E184">
        <v>1</v>
      </c>
      <c r="F184">
        <v>1</v>
      </c>
      <c r="G184">
        <v>25</v>
      </c>
      <c r="H184">
        <v>2</v>
      </c>
      <c r="I184" t="s">
        <v>243</v>
      </c>
      <c r="J184" t="s">
        <v>244</v>
      </c>
      <c r="K184" t="s">
        <v>245</v>
      </c>
      <c r="L184">
        <v>1368</v>
      </c>
      <c r="N184">
        <v>1011</v>
      </c>
      <c r="O184" t="s">
        <v>230</v>
      </c>
      <c r="P184" t="s">
        <v>230</v>
      </c>
      <c r="Q184">
        <v>1</v>
      </c>
      <c r="W184">
        <v>0</v>
      </c>
      <c r="X184">
        <v>-95869070</v>
      </c>
      <c r="Y184">
        <v>0.81</v>
      </c>
      <c r="AA184">
        <v>0</v>
      </c>
      <c r="AB184">
        <v>1942.21</v>
      </c>
      <c r="AC184">
        <v>436.39</v>
      </c>
      <c r="AD184">
        <v>0</v>
      </c>
      <c r="AE184">
        <v>0</v>
      </c>
      <c r="AF184">
        <v>1942.21</v>
      </c>
      <c r="AG184">
        <v>436.39</v>
      </c>
      <c r="AH184">
        <v>0</v>
      </c>
      <c r="AI184">
        <v>1</v>
      </c>
      <c r="AJ184">
        <v>1</v>
      </c>
      <c r="AK184">
        <v>1</v>
      </c>
      <c r="AL184">
        <v>1</v>
      </c>
      <c r="AN184">
        <v>0</v>
      </c>
      <c r="AO184">
        <v>1</v>
      </c>
      <c r="AP184">
        <v>0</v>
      </c>
      <c r="AQ184">
        <v>0</v>
      </c>
      <c r="AR184">
        <v>0</v>
      </c>
      <c r="AS184" t="s">
        <v>3</v>
      </c>
      <c r="AT184">
        <v>0.81</v>
      </c>
      <c r="AU184" t="s">
        <v>3</v>
      </c>
      <c r="AV184">
        <v>0</v>
      </c>
      <c r="AW184">
        <v>2</v>
      </c>
      <c r="AX184">
        <v>37921603</v>
      </c>
      <c r="AY184">
        <v>1</v>
      </c>
      <c r="AZ184">
        <v>0</v>
      </c>
      <c r="BA184">
        <v>176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Y184*Source!I246</f>
        <v>2.8350000000000004E-2</v>
      </c>
      <c r="CY184">
        <f>AB184</f>
        <v>1942.21</v>
      </c>
      <c r="CZ184">
        <f>AF184</f>
        <v>1942.21</v>
      </c>
      <c r="DA184">
        <f>AJ184</f>
        <v>1</v>
      </c>
      <c r="DB184">
        <f t="shared" si="32"/>
        <v>1573.19</v>
      </c>
      <c r="DC184">
        <f t="shared" si="33"/>
        <v>353.48</v>
      </c>
    </row>
    <row r="185" spans="1:107" x14ac:dyDescent="0.2">
      <c r="A185">
        <f>ROW(Source!A246)</f>
        <v>246</v>
      </c>
      <c r="B185">
        <v>37920513</v>
      </c>
      <c r="C185">
        <v>37921591</v>
      </c>
      <c r="D185">
        <v>36614807</v>
      </c>
      <c r="E185">
        <v>1</v>
      </c>
      <c r="F185">
        <v>1</v>
      </c>
      <c r="G185">
        <v>25</v>
      </c>
      <c r="H185">
        <v>2</v>
      </c>
      <c r="I185" t="s">
        <v>246</v>
      </c>
      <c r="J185" t="s">
        <v>247</v>
      </c>
      <c r="K185" t="s">
        <v>248</v>
      </c>
      <c r="L185">
        <v>1368</v>
      </c>
      <c r="N185">
        <v>1011</v>
      </c>
      <c r="O185" t="s">
        <v>230</v>
      </c>
      <c r="P185" t="s">
        <v>230</v>
      </c>
      <c r="Q185">
        <v>1</v>
      </c>
      <c r="W185">
        <v>0</v>
      </c>
      <c r="X185">
        <v>-282859921</v>
      </c>
      <c r="Y185">
        <v>1.94</v>
      </c>
      <c r="AA185">
        <v>0</v>
      </c>
      <c r="AB185">
        <v>1364.77</v>
      </c>
      <c r="AC185">
        <v>610.30999999999995</v>
      </c>
      <c r="AD185">
        <v>0</v>
      </c>
      <c r="AE185">
        <v>0</v>
      </c>
      <c r="AF185">
        <v>1364.77</v>
      </c>
      <c r="AG185">
        <v>610.30999999999995</v>
      </c>
      <c r="AH185">
        <v>0</v>
      </c>
      <c r="AI185">
        <v>1</v>
      </c>
      <c r="AJ185">
        <v>1</v>
      </c>
      <c r="AK185">
        <v>1</v>
      </c>
      <c r="AL185">
        <v>1</v>
      </c>
      <c r="AN185">
        <v>0</v>
      </c>
      <c r="AO185">
        <v>1</v>
      </c>
      <c r="AP185">
        <v>0</v>
      </c>
      <c r="AQ185">
        <v>0</v>
      </c>
      <c r="AR185">
        <v>0</v>
      </c>
      <c r="AS185" t="s">
        <v>3</v>
      </c>
      <c r="AT185">
        <v>1.94</v>
      </c>
      <c r="AU185" t="s">
        <v>3</v>
      </c>
      <c r="AV185">
        <v>0</v>
      </c>
      <c r="AW185">
        <v>2</v>
      </c>
      <c r="AX185">
        <v>37921604</v>
      </c>
      <c r="AY185">
        <v>1</v>
      </c>
      <c r="AZ185">
        <v>0</v>
      </c>
      <c r="BA185">
        <v>177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Y185*Source!I246</f>
        <v>6.7900000000000002E-2</v>
      </c>
      <c r="CY185">
        <f>AB185</f>
        <v>1364.77</v>
      </c>
      <c r="CZ185">
        <f>AF185</f>
        <v>1364.77</v>
      </c>
      <c r="DA185">
        <f>AJ185</f>
        <v>1</v>
      </c>
      <c r="DB185">
        <f t="shared" si="32"/>
        <v>2647.65</v>
      </c>
      <c r="DC185">
        <f t="shared" si="33"/>
        <v>1184</v>
      </c>
    </row>
    <row r="186" spans="1:107" x14ac:dyDescent="0.2">
      <c r="A186">
        <f>ROW(Source!A246)</f>
        <v>246</v>
      </c>
      <c r="B186">
        <v>37920513</v>
      </c>
      <c r="C186">
        <v>37921591</v>
      </c>
      <c r="D186">
        <v>36614773</v>
      </c>
      <c r="E186">
        <v>1</v>
      </c>
      <c r="F186">
        <v>1</v>
      </c>
      <c r="G186">
        <v>25</v>
      </c>
      <c r="H186">
        <v>2</v>
      </c>
      <c r="I186" t="s">
        <v>249</v>
      </c>
      <c r="J186" t="s">
        <v>250</v>
      </c>
      <c r="K186" t="s">
        <v>251</v>
      </c>
      <c r="L186">
        <v>1368</v>
      </c>
      <c r="N186">
        <v>1011</v>
      </c>
      <c r="O186" t="s">
        <v>230</v>
      </c>
      <c r="P186" t="s">
        <v>230</v>
      </c>
      <c r="Q186">
        <v>1</v>
      </c>
      <c r="W186">
        <v>0</v>
      </c>
      <c r="X186">
        <v>-1880632103</v>
      </c>
      <c r="Y186">
        <v>0.65</v>
      </c>
      <c r="AA186">
        <v>0</v>
      </c>
      <c r="AB186">
        <v>1179.56</v>
      </c>
      <c r="AC186">
        <v>439.28</v>
      </c>
      <c r="AD186">
        <v>0</v>
      </c>
      <c r="AE186">
        <v>0</v>
      </c>
      <c r="AF186">
        <v>1179.56</v>
      </c>
      <c r="AG186">
        <v>439.28</v>
      </c>
      <c r="AH186">
        <v>0</v>
      </c>
      <c r="AI186">
        <v>1</v>
      </c>
      <c r="AJ186">
        <v>1</v>
      </c>
      <c r="AK186">
        <v>1</v>
      </c>
      <c r="AL186">
        <v>1</v>
      </c>
      <c r="AN186">
        <v>0</v>
      </c>
      <c r="AO186">
        <v>1</v>
      </c>
      <c r="AP186">
        <v>0</v>
      </c>
      <c r="AQ186">
        <v>0</v>
      </c>
      <c r="AR186">
        <v>0</v>
      </c>
      <c r="AS186" t="s">
        <v>3</v>
      </c>
      <c r="AT186">
        <v>0.65</v>
      </c>
      <c r="AU186" t="s">
        <v>3</v>
      </c>
      <c r="AV186">
        <v>0</v>
      </c>
      <c r="AW186">
        <v>2</v>
      </c>
      <c r="AX186">
        <v>37921605</v>
      </c>
      <c r="AY186">
        <v>1</v>
      </c>
      <c r="AZ186">
        <v>0</v>
      </c>
      <c r="BA186">
        <v>178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Y186*Source!I246</f>
        <v>2.2750000000000003E-2</v>
      </c>
      <c r="CY186">
        <f>AB186</f>
        <v>1179.56</v>
      </c>
      <c r="CZ186">
        <f>AF186</f>
        <v>1179.56</v>
      </c>
      <c r="DA186">
        <f>AJ186</f>
        <v>1</v>
      </c>
      <c r="DB186">
        <f t="shared" si="32"/>
        <v>766.71</v>
      </c>
      <c r="DC186">
        <f t="shared" si="33"/>
        <v>285.52999999999997</v>
      </c>
    </row>
    <row r="187" spans="1:107" x14ac:dyDescent="0.2">
      <c r="A187">
        <f>ROW(Source!A246)</f>
        <v>246</v>
      </c>
      <c r="B187">
        <v>37920513</v>
      </c>
      <c r="C187">
        <v>37921591</v>
      </c>
      <c r="D187">
        <v>36616716</v>
      </c>
      <c r="E187">
        <v>1</v>
      </c>
      <c r="F187">
        <v>1</v>
      </c>
      <c r="G187">
        <v>25</v>
      </c>
      <c r="H187">
        <v>3</v>
      </c>
      <c r="I187" t="s">
        <v>252</v>
      </c>
      <c r="J187" t="s">
        <v>253</v>
      </c>
      <c r="K187" t="s">
        <v>254</v>
      </c>
      <c r="L187">
        <v>1339</v>
      </c>
      <c r="N187">
        <v>1007</v>
      </c>
      <c r="O187" t="s">
        <v>36</v>
      </c>
      <c r="P187" t="s">
        <v>36</v>
      </c>
      <c r="Q187">
        <v>1</v>
      </c>
      <c r="W187">
        <v>0</v>
      </c>
      <c r="X187">
        <v>-284110059</v>
      </c>
      <c r="Y187">
        <v>110</v>
      </c>
      <c r="AA187">
        <v>590.78</v>
      </c>
      <c r="AB187">
        <v>0</v>
      </c>
      <c r="AC187">
        <v>0</v>
      </c>
      <c r="AD187">
        <v>0</v>
      </c>
      <c r="AE187">
        <v>590.78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 t="s">
        <v>3</v>
      </c>
      <c r="AT187">
        <v>110</v>
      </c>
      <c r="AU187" t="s">
        <v>3</v>
      </c>
      <c r="AV187">
        <v>0</v>
      </c>
      <c r="AW187">
        <v>2</v>
      </c>
      <c r="AX187">
        <v>37921606</v>
      </c>
      <c r="AY187">
        <v>1</v>
      </c>
      <c r="AZ187">
        <v>0</v>
      </c>
      <c r="BA187">
        <v>179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Y187*Source!I246</f>
        <v>3.8500000000000005</v>
      </c>
      <c r="CY187">
        <f>AA187</f>
        <v>590.78</v>
      </c>
      <c r="CZ187">
        <f>AE187</f>
        <v>590.78</v>
      </c>
      <c r="DA187">
        <f>AI187</f>
        <v>1</v>
      </c>
      <c r="DB187">
        <f t="shared" si="32"/>
        <v>64985.8</v>
      </c>
      <c r="DC187">
        <f t="shared" si="33"/>
        <v>0</v>
      </c>
    </row>
    <row r="188" spans="1:107" x14ac:dyDescent="0.2">
      <c r="A188">
        <f>ROW(Source!A246)</f>
        <v>246</v>
      </c>
      <c r="B188">
        <v>37920513</v>
      </c>
      <c r="C188">
        <v>37921591</v>
      </c>
      <c r="D188">
        <v>36617459</v>
      </c>
      <c r="E188">
        <v>1</v>
      </c>
      <c r="F188">
        <v>1</v>
      </c>
      <c r="G188">
        <v>25</v>
      </c>
      <c r="H188">
        <v>3</v>
      </c>
      <c r="I188" t="s">
        <v>255</v>
      </c>
      <c r="J188" t="s">
        <v>256</v>
      </c>
      <c r="K188" t="s">
        <v>257</v>
      </c>
      <c r="L188">
        <v>1339</v>
      </c>
      <c r="N188">
        <v>1007</v>
      </c>
      <c r="O188" t="s">
        <v>36</v>
      </c>
      <c r="P188" t="s">
        <v>36</v>
      </c>
      <c r="Q188">
        <v>1</v>
      </c>
      <c r="W188">
        <v>0</v>
      </c>
      <c r="X188">
        <v>924487879</v>
      </c>
      <c r="Y188">
        <v>5</v>
      </c>
      <c r="AA188">
        <v>33.729999999999997</v>
      </c>
      <c r="AB188">
        <v>0</v>
      </c>
      <c r="AC188">
        <v>0</v>
      </c>
      <c r="AD188">
        <v>0</v>
      </c>
      <c r="AE188">
        <v>33.729999999999997</v>
      </c>
      <c r="AF188">
        <v>0</v>
      </c>
      <c r="AG188">
        <v>0</v>
      </c>
      <c r="AH188">
        <v>0</v>
      </c>
      <c r="AI188">
        <v>1</v>
      </c>
      <c r="AJ188">
        <v>1</v>
      </c>
      <c r="AK188">
        <v>1</v>
      </c>
      <c r="AL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 t="s">
        <v>3</v>
      </c>
      <c r="AT188">
        <v>5</v>
      </c>
      <c r="AU188" t="s">
        <v>3</v>
      </c>
      <c r="AV188">
        <v>0</v>
      </c>
      <c r="AW188">
        <v>2</v>
      </c>
      <c r="AX188">
        <v>37921607</v>
      </c>
      <c r="AY188">
        <v>1</v>
      </c>
      <c r="AZ188">
        <v>0</v>
      </c>
      <c r="BA188">
        <v>180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Y188*Source!I246</f>
        <v>0.17500000000000002</v>
      </c>
      <c r="CY188">
        <f>AA188</f>
        <v>33.729999999999997</v>
      </c>
      <c r="CZ188">
        <f>AE188</f>
        <v>33.729999999999997</v>
      </c>
      <c r="DA188">
        <f>AI188</f>
        <v>1</v>
      </c>
      <c r="DB188">
        <f t="shared" si="32"/>
        <v>168.65</v>
      </c>
      <c r="DC188">
        <f t="shared" si="33"/>
        <v>0</v>
      </c>
    </row>
    <row r="189" spans="1:107" x14ac:dyDescent="0.2">
      <c r="A189">
        <f>ROW(Source!A282)</f>
        <v>282</v>
      </c>
      <c r="B189">
        <v>37920512</v>
      </c>
      <c r="C189">
        <v>37921322</v>
      </c>
      <c r="D189">
        <v>36602148</v>
      </c>
      <c r="E189">
        <v>25</v>
      </c>
      <c r="F189">
        <v>1</v>
      </c>
      <c r="G189">
        <v>25</v>
      </c>
      <c r="H189">
        <v>1</v>
      </c>
      <c r="I189" t="s">
        <v>224</v>
      </c>
      <c r="J189" t="s">
        <v>3</v>
      </c>
      <c r="K189" t="s">
        <v>225</v>
      </c>
      <c r="L189">
        <v>1191</v>
      </c>
      <c r="N189">
        <v>1013</v>
      </c>
      <c r="O189" t="s">
        <v>226</v>
      </c>
      <c r="P189" t="s">
        <v>226</v>
      </c>
      <c r="Q189">
        <v>1</v>
      </c>
      <c r="W189">
        <v>0</v>
      </c>
      <c r="X189">
        <v>476480486</v>
      </c>
      <c r="Y189">
        <v>80.27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 t="s">
        <v>3</v>
      </c>
      <c r="AT189">
        <v>80.27</v>
      </c>
      <c r="AU189" t="s">
        <v>3</v>
      </c>
      <c r="AV189">
        <v>1</v>
      </c>
      <c r="AW189">
        <v>2</v>
      </c>
      <c r="AX189">
        <v>37921328</v>
      </c>
      <c r="AY189">
        <v>1</v>
      </c>
      <c r="AZ189">
        <v>0</v>
      </c>
      <c r="BA189">
        <v>181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Y189*Source!I282</f>
        <v>143.6833</v>
      </c>
      <c r="CY189">
        <f>AD189</f>
        <v>0</v>
      </c>
      <c r="CZ189">
        <f>AH189</f>
        <v>0</v>
      </c>
      <c r="DA189">
        <f>AL189</f>
        <v>1</v>
      </c>
      <c r="DB189">
        <f t="shared" si="32"/>
        <v>0</v>
      </c>
      <c r="DC189">
        <f t="shared" si="33"/>
        <v>0</v>
      </c>
    </row>
    <row r="190" spans="1:107" x14ac:dyDescent="0.2">
      <c r="A190">
        <f>ROW(Source!A282)</f>
        <v>282</v>
      </c>
      <c r="B190">
        <v>37920512</v>
      </c>
      <c r="C190">
        <v>37921322</v>
      </c>
      <c r="D190">
        <v>36618398</v>
      </c>
      <c r="E190">
        <v>1</v>
      </c>
      <c r="F190">
        <v>1</v>
      </c>
      <c r="G190">
        <v>25</v>
      </c>
      <c r="H190">
        <v>3</v>
      </c>
      <c r="I190" t="s">
        <v>276</v>
      </c>
      <c r="J190" t="s">
        <v>277</v>
      </c>
      <c r="K190" t="s">
        <v>278</v>
      </c>
      <c r="L190">
        <v>1339</v>
      </c>
      <c r="N190">
        <v>1007</v>
      </c>
      <c r="O190" t="s">
        <v>36</v>
      </c>
      <c r="P190" t="s">
        <v>36</v>
      </c>
      <c r="Q190">
        <v>1</v>
      </c>
      <c r="W190">
        <v>0</v>
      </c>
      <c r="X190">
        <v>1637047911</v>
      </c>
      <c r="Y190">
        <v>5.9</v>
      </c>
      <c r="AA190">
        <v>3869.68</v>
      </c>
      <c r="AB190">
        <v>0</v>
      </c>
      <c r="AC190">
        <v>0</v>
      </c>
      <c r="AD190">
        <v>0</v>
      </c>
      <c r="AE190">
        <v>3869.68</v>
      </c>
      <c r="AF190">
        <v>0</v>
      </c>
      <c r="AG190">
        <v>0</v>
      </c>
      <c r="AH190">
        <v>0</v>
      </c>
      <c r="AI190">
        <v>1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0</v>
      </c>
      <c r="AQ190">
        <v>0</v>
      </c>
      <c r="AR190">
        <v>0</v>
      </c>
      <c r="AS190" t="s">
        <v>3</v>
      </c>
      <c r="AT190">
        <v>5.9</v>
      </c>
      <c r="AU190" t="s">
        <v>3</v>
      </c>
      <c r="AV190">
        <v>0</v>
      </c>
      <c r="AW190">
        <v>2</v>
      </c>
      <c r="AX190">
        <v>37921329</v>
      </c>
      <c r="AY190">
        <v>1</v>
      </c>
      <c r="AZ190">
        <v>0</v>
      </c>
      <c r="BA190">
        <v>182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Y190*Source!I282</f>
        <v>10.561000000000002</v>
      </c>
      <c r="CY190">
        <f>AA190</f>
        <v>3869.68</v>
      </c>
      <c r="CZ190">
        <f>AE190</f>
        <v>3869.68</v>
      </c>
      <c r="DA190">
        <f>AI190</f>
        <v>1</v>
      </c>
      <c r="DB190">
        <f t="shared" si="32"/>
        <v>22831.11</v>
      </c>
      <c r="DC190">
        <f t="shared" si="33"/>
        <v>0</v>
      </c>
    </row>
    <row r="191" spans="1:107" x14ac:dyDescent="0.2">
      <c r="A191">
        <f>ROW(Source!A282)</f>
        <v>282</v>
      </c>
      <c r="B191">
        <v>37920512</v>
      </c>
      <c r="C191">
        <v>37921322</v>
      </c>
      <c r="D191">
        <v>36618474</v>
      </c>
      <c r="E191">
        <v>1</v>
      </c>
      <c r="F191">
        <v>1</v>
      </c>
      <c r="G191">
        <v>25</v>
      </c>
      <c r="H191">
        <v>3</v>
      </c>
      <c r="I191" t="s">
        <v>279</v>
      </c>
      <c r="J191" t="s">
        <v>280</v>
      </c>
      <c r="K191" t="s">
        <v>281</v>
      </c>
      <c r="L191">
        <v>1339</v>
      </c>
      <c r="N191">
        <v>1007</v>
      </c>
      <c r="O191" t="s">
        <v>36</v>
      </c>
      <c r="P191" t="s">
        <v>36</v>
      </c>
      <c r="Q191">
        <v>1</v>
      </c>
      <c r="W191">
        <v>0</v>
      </c>
      <c r="X191">
        <v>1273343709</v>
      </c>
      <c r="Y191">
        <v>0.06</v>
      </c>
      <c r="AA191">
        <v>3003.56</v>
      </c>
      <c r="AB191">
        <v>0</v>
      </c>
      <c r="AC191">
        <v>0</v>
      </c>
      <c r="AD191">
        <v>0</v>
      </c>
      <c r="AE191">
        <v>3003.56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 t="s">
        <v>3</v>
      </c>
      <c r="AT191">
        <v>0.06</v>
      </c>
      <c r="AU191" t="s">
        <v>3</v>
      </c>
      <c r="AV191">
        <v>0</v>
      </c>
      <c r="AW191">
        <v>2</v>
      </c>
      <c r="AX191">
        <v>37921330</v>
      </c>
      <c r="AY191">
        <v>1</v>
      </c>
      <c r="AZ191">
        <v>0</v>
      </c>
      <c r="BA191">
        <v>183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Y191*Source!I282</f>
        <v>0.1074</v>
      </c>
      <c r="CY191">
        <f>AA191</f>
        <v>3003.56</v>
      </c>
      <c r="CZ191">
        <f>AE191</f>
        <v>3003.56</v>
      </c>
      <c r="DA191">
        <f>AI191</f>
        <v>1</v>
      </c>
      <c r="DB191">
        <f t="shared" si="32"/>
        <v>180.21</v>
      </c>
      <c r="DC191">
        <f t="shared" si="33"/>
        <v>0</v>
      </c>
    </row>
    <row r="192" spans="1:107" x14ac:dyDescent="0.2">
      <c r="A192">
        <f>ROW(Source!A282)</f>
        <v>282</v>
      </c>
      <c r="B192">
        <v>37920512</v>
      </c>
      <c r="C192">
        <v>37921322</v>
      </c>
      <c r="D192">
        <v>36619214</v>
      </c>
      <c r="E192">
        <v>1</v>
      </c>
      <c r="F192">
        <v>1</v>
      </c>
      <c r="G192">
        <v>25</v>
      </c>
      <c r="H192">
        <v>3</v>
      </c>
      <c r="I192" t="s">
        <v>131</v>
      </c>
      <c r="J192" t="s">
        <v>133</v>
      </c>
      <c r="K192" t="s">
        <v>132</v>
      </c>
      <c r="L192">
        <v>1339</v>
      </c>
      <c r="N192">
        <v>1007</v>
      </c>
      <c r="O192" t="s">
        <v>36</v>
      </c>
      <c r="P192" t="s">
        <v>36</v>
      </c>
      <c r="Q192">
        <v>1</v>
      </c>
      <c r="W192">
        <v>1</v>
      </c>
      <c r="X192">
        <v>1588202194</v>
      </c>
      <c r="Y192">
        <v>-4.3</v>
      </c>
      <c r="AA192">
        <v>6544.04</v>
      </c>
      <c r="AB192">
        <v>0</v>
      </c>
      <c r="AC192">
        <v>0</v>
      </c>
      <c r="AD192">
        <v>0</v>
      </c>
      <c r="AE192">
        <v>6544.04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 t="s">
        <v>3</v>
      </c>
      <c r="AT192">
        <v>-4.3</v>
      </c>
      <c r="AU192" t="s">
        <v>3</v>
      </c>
      <c r="AV192">
        <v>0</v>
      </c>
      <c r="AW192">
        <v>2</v>
      </c>
      <c r="AX192">
        <v>37921331</v>
      </c>
      <c r="AY192">
        <v>1</v>
      </c>
      <c r="AZ192">
        <v>6144</v>
      </c>
      <c r="BA192">
        <v>184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Y192*Source!I282</f>
        <v>-7.6970000000000001</v>
      </c>
      <c r="CY192">
        <f>AA192</f>
        <v>6544.04</v>
      </c>
      <c r="CZ192">
        <f>AE192</f>
        <v>6544.04</v>
      </c>
      <c r="DA192">
        <f>AI192</f>
        <v>1</v>
      </c>
      <c r="DB192">
        <f t="shared" si="32"/>
        <v>-28139.37</v>
      </c>
      <c r="DC192">
        <f t="shared" si="33"/>
        <v>0</v>
      </c>
    </row>
    <row r="193" spans="1:107" x14ac:dyDescent="0.2">
      <c r="A193">
        <f>ROW(Source!A283)</f>
        <v>283</v>
      </c>
      <c r="B193">
        <v>37920513</v>
      </c>
      <c r="C193">
        <v>37921322</v>
      </c>
      <c r="D193">
        <v>36602148</v>
      </c>
      <c r="E193">
        <v>25</v>
      </c>
      <c r="F193">
        <v>1</v>
      </c>
      <c r="G193">
        <v>25</v>
      </c>
      <c r="H193">
        <v>1</v>
      </c>
      <c r="I193" t="s">
        <v>224</v>
      </c>
      <c r="J193" t="s">
        <v>3</v>
      </c>
      <c r="K193" t="s">
        <v>225</v>
      </c>
      <c r="L193">
        <v>1191</v>
      </c>
      <c r="N193">
        <v>1013</v>
      </c>
      <c r="O193" t="s">
        <v>226</v>
      </c>
      <c r="P193" t="s">
        <v>226</v>
      </c>
      <c r="Q193">
        <v>1</v>
      </c>
      <c r="W193">
        <v>0</v>
      </c>
      <c r="X193">
        <v>476480486</v>
      </c>
      <c r="Y193">
        <v>80.27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1</v>
      </c>
      <c r="AL193">
        <v>1</v>
      </c>
      <c r="AN193">
        <v>0</v>
      </c>
      <c r="AO193">
        <v>1</v>
      </c>
      <c r="AP193">
        <v>0</v>
      </c>
      <c r="AQ193">
        <v>0</v>
      </c>
      <c r="AR193">
        <v>0</v>
      </c>
      <c r="AS193" t="s">
        <v>3</v>
      </c>
      <c r="AT193">
        <v>80.27</v>
      </c>
      <c r="AU193" t="s">
        <v>3</v>
      </c>
      <c r="AV193">
        <v>1</v>
      </c>
      <c r="AW193">
        <v>2</v>
      </c>
      <c r="AX193">
        <v>37921328</v>
      </c>
      <c r="AY193">
        <v>1</v>
      </c>
      <c r="AZ193">
        <v>0</v>
      </c>
      <c r="BA193">
        <v>185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Y193*Source!I283</f>
        <v>143.6833</v>
      </c>
      <c r="CY193">
        <f>AD193</f>
        <v>0</v>
      </c>
      <c r="CZ193">
        <f>AH193</f>
        <v>0</v>
      </c>
      <c r="DA193">
        <f>AL193</f>
        <v>1</v>
      </c>
      <c r="DB193">
        <f t="shared" si="32"/>
        <v>0</v>
      </c>
      <c r="DC193">
        <f t="shared" si="33"/>
        <v>0</v>
      </c>
    </row>
    <row r="194" spans="1:107" x14ac:dyDescent="0.2">
      <c r="A194">
        <f>ROW(Source!A283)</f>
        <v>283</v>
      </c>
      <c r="B194">
        <v>37920513</v>
      </c>
      <c r="C194">
        <v>37921322</v>
      </c>
      <c r="D194">
        <v>36618398</v>
      </c>
      <c r="E194">
        <v>1</v>
      </c>
      <c r="F194">
        <v>1</v>
      </c>
      <c r="G194">
        <v>25</v>
      </c>
      <c r="H194">
        <v>3</v>
      </c>
      <c r="I194" t="s">
        <v>276</v>
      </c>
      <c r="J194" t="s">
        <v>277</v>
      </c>
      <c r="K194" t="s">
        <v>278</v>
      </c>
      <c r="L194">
        <v>1339</v>
      </c>
      <c r="N194">
        <v>1007</v>
      </c>
      <c r="O194" t="s">
        <v>36</v>
      </c>
      <c r="P194" t="s">
        <v>36</v>
      </c>
      <c r="Q194">
        <v>1</v>
      </c>
      <c r="W194">
        <v>0</v>
      </c>
      <c r="X194">
        <v>1637047911</v>
      </c>
      <c r="Y194">
        <v>5.9</v>
      </c>
      <c r="AA194">
        <v>3869.68</v>
      </c>
      <c r="AB194">
        <v>0</v>
      </c>
      <c r="AC194">
        <v>0</v>
      </c>
      <c r="AD194">
        <v>0</v>
      </c>
      <c r="AE194">
        <v>3869.68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3</v>
      </c>
      <c r="AT194">
        <v>5.9</v>
      </c>
      <c r="AU194" t="s">
        <v>3</v>
      </c>
      <c r="AV194">
        <v>0</v>
      </c>
      <c r="AW194">
        <v>2</v>
      </c>
      <c r="AX194">
        <v>37921329</v>
      </c>
      <c r="AY194">
        <v>1</v>
      </c>
      <c r="AZ194">
        <v>0</v>
      </c>
      <c r="BA194">
        <v>186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Y194*Source!I283</f>
        <v>10.561000000000002</v>
      </c>
      <c r="CY194">
        <f>AA194</f>
        <v>3869.68</v>
      </c>
      <c r="CZ194">
        <f>AE194</f>
        <v>3869.68</v>
      </c>
      <c r="DA194">
        <f>AI194</f>
        <v>1</v>
      </c>
      <c r="DB194">
        <f t="shared" si="32"/>
        <v>22831.11</v>
      </c>
      <c r="DC194">
        <f t="shared" si="33"/>
        <v>0</v>
      </c>
    </row>
    <row r="195" spans="1:107" x14ac:dyDescent="0.2">
      <c r="A195">
        <f>ROW(Source!A283)</f>
        <v>283</v>
      </c>
      <c r="B195">
        <v>37920513</v>
      </c>
      <c r="C195">
        <v>37921322</v>
      </c>
      <c r="D195">
        <v>36618474</v>
      </c>
      <c r="E195">
        <v>1</v>
      </c>
      <c r="F195">
        <v>1</v>
      </c>
      <c r="G195">
        <v>25</v>
      </c>
      <c r="H195">
        <v>3</v>
      </c>
      <c r="I195" t="s">
        <v>279</v>
      </c>
      <c r="J195" t="s">
        <v>280</v>
      </c>
      <c r="K195" t="s">
        <v>281</v>
      </c>
      <c r="L195">
        <v>1339</v>
      </c>
      <c r="N195">
        <v>1007</v>
      </c>
      <c r="O195" t="s">
        <v>36</v>
      </c>
      <c r="P195" t="s">
        <v>36</v>
      </c>
      <c r="Q195">
        <v>1</v>
      </c>
      <c r="W195">
        <v>0</v>
      </c>
      <c r="X195">
        <v>1273343709</v>
      </c>
      <c r="Y195">
        <v>0.06</v>
      </c>
      <c r="AA195">
        <v>3003.56</v>
      </c>
      <c r="AB195">
        <v>0</v>
      </c>
      <c r="AC195">
        <v>0</v>
      </c>
      <c r="AD195">
        <v>0</v>
      </c>
      <c r="AE195">
        <v>3003.56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 t="s">
        <v>3</v>
      </c>
      <c r="AT195">
        <v>0.06</v>
      </c>
      <c r="AU195" t="s">
        <v>3</v>
      </c>
      <c r="AV195">
        <v>0</v>
      </c>
      <c r="AW195">
        <v>2</v>
      </c>
      <c r="AX195">
        <v>37921330</v>
      </c>
      <c r="AY195">
        <v>1</v>
      </c>
      <c r="AZ195">
        <v>0</v>
      </c>
      <c r="BA195">
        <v>187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Y195*Source!I283</f>
        <v>0.1074</v>
      </c>
      <c r="CY195">
        <f>AA195</f>
        <v>3003.56</v>
      </c>
      <c r="CZ195">
        <f>AE195</f>
        <v>3003.56</v>
      </c>
      <c r="DA195">
        <f>AI195</f>
        <v>1</v>
      </c>
      <c r="DB195">
        <f t="shared" si="32"/>
        <v>180.21</v>
      </c>
      <c r="DC195">
        <f t="shared" si="33"/>
        <v>0</v>
      </c>
    </row>
    <row r="196" spans="1:107" x14ac:dyDescent="0.2">
      <c r="A196">
        <f>ROW(Source!A283)</f>
        <v>283</v>
      </c>
      <c r="B196">
        <v>37920513</v>
      </c>
      <c r="C196">
        <v>37921322</v>
      </c>
      <c r="D196">
        <v>36619214</v>
      </c>
      <c r="E196">
        <v>1</v>
      </c>
      <c r="F196">
        <v>1</v>
      </c>
      <c r="G196">
        <v>25</v>
      </c>
      <c r="H196">
        <v>3</v>
      </c>
      <c r="I196" t="s">
        <v>131</v>
      </c>
      <c r="J196" t="s">
        <v>133</v>
      </c>
      <c r="K196" t="s">
        <v>132</v>
      </c>
      <c r="L196">
        <v>1339</v>
      </c>
      <c r="N196">
        <v>1007</v>
      </c>
      <c r="O196" t="s">
        <v>36</v>
      </c>
      <c r="P196" t="s">
        <v>36</v>
      </c>
      <c r="Q196">
        <v>1</v>
      </c>
      <c r="W196">
        <v>1</v>
      </c>
      <c r="X196">
        <v>1588202194</v>
      </c>
      <c r="Y196">
        <v>-4.3</v>
      </c>
      <c r="AA196">
        <v>6544.04</v>
      </c>
      <c r="AB196">
        <v>0</v>
      </c>
      <c r="AC196">
        <v>0</v>
      </c>
      <c r="AD196">
        <v>0</v>
      </c>
      <c r="AE196">
        <v>6544.04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1</v>
      </c>
      <c r="AL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 t="s">
        <v>3</v>
      </c>
      <c r="AT196">
        <v>-4.3</v>
      </c>
      <c r="AU196" t="s">
        <v>3</v>
      </c>
      <c r="AV196">
        <v>0</v>
      </c>
      <c r="AW196">
        <v>2</v>
      </c>
      <c r="AX196">
        <v>37921331</v>
      </c>
      <c r="AY196">
        <v>1</v>
      </c>
      <c r="AZ196">
        <v>6144</v>
      </c>
      <c r="BA196">
        <v>188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Y196*Source!I283</f>
        <v>-7.6970000000000001</v>
      </c>
      <c r="CY196">
        <f>AA196</f>
        <v>6544.04</v>
      </c>
      <c r="CZ196">
        <f>AE196</f>
        <v>6544.04</v>
      </c>
      <c r="DA196">
        <f>AI196</f>
        <v>1</v>
      </c>
      <c r="DB196">
        <f t="shared" si="32"/>
        <v>-28139.37</v>
      </c>
      <c r="DC196">
        <f t="shared" si="33"/>
        <v>0</v>
      </c>
    </row>
    <row r="197" spans="1:107" x14ac:dyDescent="0.2">
      <c r="A197">
        <f>ROW(Source!A351)</f>
        <v>351</v>
      </c>
      <c r="B197">
        <v>37920512</v>
      </c>
      <c r="C197">
        <v>37921545</v>
      </c>
      <c r="D197">
        <v>36602148</v>
      </c>
      <c r="E197">
        <v>25</v>
      </c>
      <c r="F197">
        <v>1</v>
      </c>
      <c r="G197">
        <v>25</v>
      </c>
      <c r="H197">
        <v>1</v>
      </c>
      <c r="I197" t="s">
        <v>224</v>
      </c>
      <c r="J197" t="s">
        <v>3</v>
      </c>
      <c r="K197" t="s">
        <v>225</v>
      </c>
      <c r="L197">
        <v>1191</v>
      </c>
      <c r="N197">
        <v>1013</v>
      </c>
      <c r="O197" t="s">
        <v>226</v>
      </c>
      <c r="P197" t="s">
        <v>226</v>
      </c>
      <c r="Q197">
        <v>1</v>
      </c>
      <c r="W197">
        <v>0</v>
      </c>
      <c r="X197">
        <v>476480486</v>
      </c>
      <c r="Y197">
        <v>6.22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 t="s">
        <v>3</v>
      </c>
      <c r="AT197">
        <v>6.22</v>
      </c>
      <c r="AU197" t="s">
        <v>3</v>
      </c>
      <c r="AV197">
        <v>1</v>
      </c>
      <c r="AW197">
        <v>2</v>
      </c>
      <c r="AX197">
        <v>37921551</v>
      </c>
      <c r="AY197">
        <v>1</v>
      </c>
      <c r="AZ197">
        <v>0</v>
      </c>
      <c r="BA197">
        <v>189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Y197*Source!I351</f>
        <v>50.381999999999998</v>
      </c>
      <c r="CY197">
        <f>AD197</f>
        <v>0</v>
      </c>
      <c r="CZ197">
        <f>AH197</f>
        <v>0</v>
      </c>
      <c r="DA197">
        <f>AL197</f>
        <v>1</v>
      </c>
      <c r="DB197">
        <f t="shared" si="32"/>
        <v>0</v>
      </c>
      <c r="DC197">
        <f t="shared" si="33"/>
        <v>0</v>
      </c>
    </row>
    <row r="198" spans="1:107" x14ac:dyDescent="0.2">
      <c r="A198">
        <f>ROW(Source!A351)</f>
        <v>351</v>
      </c>
      <c r="B198">
        <v>37920512</v>
      </c>
      <c r="C198">
        <v>37921545</v>
      </c>
      <c r="D198">
        <v>36616717</v>
      </c>
      <c r="E198">
        <v>1</v>
      </c>
      <c r="F198">
        <v>1</v>
      </c>
      <c r="G198">
        <v>25</v>
      </c>
      <c r="H198">
        <v>3</v>
      </c>
      <c r="I198" t="s">
        <v>306</v>
      </c>
      <c r="J198" t="s">
        <v>307</v>
      </c>
      <c r="K198" t="s">
        <v>308</v>
      </c>
      <c r="L198">
        <v>1339</v>
      </c>
      <c r="N198">
        <v>1007</v>
      </c>
      <c r="O198" t="s">
        <v>36</v>
      </c>
      <c r="P198" t="s">
        <v>36</v>
      </c>
      <c r="Q198">
        <v>1</v>
      </c>
      <c r="W198">
        <v>0</v>
      </c>
      <c r="X198">
        <v>-1105380202</v>
      </c>
      <c r="Y198">
        <v>0.29899999999999999</v>
      </c>
      <c r="AA198">
        <v>590.78</v>
      </c>
      <c r="AB198">
        <v>0</v>
      </c>
      <c r="AC198">
        <v>0</v>
      </c>
      <c r="AD198">
        <v>0</v>
      </c>
      <c r="AE198">
        <v>590.78</v>
      </c>
      <c r="AF198">
        <v>0</v>
      </c>
      <c r="AG198">
        <v>0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 t="s">
        <v>3</v>
      </c>
      <c r="AT198">
        <v>0.29899999999999999</v>
      </c>
      <c r="AU198" t="s">
        <v>3</v>
      </c>
      <c r="AV198">
        <v>0</v>
      </c>
      <c r="AW198">
        <v>2</v>
      </c>
      <c r="AX198">
        <v>37921552</v>
      </c>
      <c r="AY198">
        <v>1</v>
      </c>
      <c r="AZ198">
        <v>0</v>
      </c>
      <c r="BA198">
        <v>190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Y198*Source!I351</f>
        <v>2.4218999999999999</v>
      </c>
      <c r="CY198">
        <f>AA198</f>
        <v>590.78</v>
      </c>
      <c r="CZ198">
        <f>AE198</f>
        <v>590.78</v>
      </c>
      <c r="DA198">
        <f>AI198</f>
        <v>1</v>
      </c>
      <c r="DB198">
        <f t="shared" si="32"/>
        <v>176.64</v>
      </c>
      <c r="DC198">
        <f t="shared" si="33"/>
        <v>0</v>
      </c>
    </row>
    <row r="199" spans="1:107" x14ac:dyDescent="0.2">
      <c r="A199">
        <f>ROW(Source!A351)</f>
        <v>351</v>
      </c>
      <c r="B199">
        <v>37920512</v>
      </c>
      <c r="C199">
        <v>37921545</v>
      </c>
      <c r="D199">
        <v>36615673</v>
      </c>
      <c r="E199">
        <v>1</v>
      </c>
      <c r="F199">
        <v>1</v>
      </c>
      <c r="G199">
        <v>25</v>
      </c>
      <c r="H199">
        <v>3</v>
      </c>
      <c r="I199" t="s">
        <v>309</v>
      </c>
      <c r="J199" t="s">
        <v>310</v>
      </c>
      <c r="K199" t="s">
        <v>311</v>
      </c>
      <c r="L199">
        <v>1348</v>
      </c>
      <c r="N199">
        <v>1009</v>
      </c>
      <c r="O199" t="s">
        <v>47</v>
      </c>
      <c r="P199" t="s">
        <v>47</v>
      </c>
      <c r="Q199">
        <v>1000</v>
      </c>
      <c r="W199">
        <v>0</v>
      </c>
      <c r="X199">
        <v>785873545</v>
      </c>
      <c r="Y199">
        <v>0.107</v>
      </c>
      <c r="AA199">
        <v>4207.5</v>
      </c>
      <c r="AB199">
        <v>0</v>
      </c>
      <c r="AC199">
        <v>0</v>
      </c>
      <c r="AD199">
        <v>0</v>
      </c>
      <c r="AE199">
        <v>4207.5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1</v>
      </c>
      <c r="AP199">
        <v>0</v>
      </c>
      <c r="AQ199">
        <v>0</v>
      </c>
      <c r="AR199">
        <v>0</v>
      </c>
      <c r="AS199" t="s">
        <v>3</v>
      </c>
      <c r="AT199">
        <v>0.107</v>
      </c>
      <c r="AU199" t="s">
        <v>3</v>
      </c>
      <c r="AV199">
        <v>0</v>
      </c>
      <c r="AW199">
        <v>2</v>
      </c>
      <c r="AX199">
        <v>37921553</v>
      </c>
      <c r="AY199">
        <v>1</v>
      </c>
      <c r="AZ199">
        <v>0</v>
      </c>
      <c r="BA199">
        <v>191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Y199*Source!I351</f>
        <v>0.86669999999999991</v>
      </c>
      <c r="CY199">
        <f>AA199</f>
        <v>4207.5</v>
      </c>
      <c r="CZ199">
        <f>AE199</f>
        <v>4207.5</v>
      </c>
      <c r="DA199">
        <f>AI199</f>
        <v>1</v>
      </c>
      <c r="DB199">
        <f t="shared" si="32"/>
        <v>450.2</v>
      </c>
      <c r="DC199">
        <f t="shared" si="33"/>
        <v>0</v>
      </c>
    </row>
    <row r="200" spans="1:107" x14ac:dyDescent="0.2">
      <c r="A200">
        <f>ROW(Source!A351)</f>
        <v>351</v>
      </c>
      <c r="B200">
        <v>37920512</v>
      </c>
      <c r="C200">
        <v>37921545</v>
      </c>
      <c r="D200">
        <v>36617459</v>
      </c>
      <c r="E200">
        <v>1</v>
      </c>
      <c r="F200">
        <v>1</v>
      </c>
      <c r="G200">
        <v>25</v>
      </c>
      <c r="H200">
        <v>3</v>
      </c>
      <c r="I200" t="s">
        <v>255</v>
      </c>
      <c r="J200" t="s">
        <v>256</v>
      </c>
      <c r="K200" t="s">
        <v>257</v>
      </c>
      <c r="L200">
        <v>1339</v>
      </c>
      <c r="N200">
        <v>1007</v>
      </c>
      <c r="O200" t="s">
        <v>36</v>
      </c>
      <c r="P200" t="s">
        <v>36</v>
      </c>
      <c r="Q200">
        <v>1</v>
      </c>
      <c r="W200">
        <v>0</v>
      </c>
      <c r="X200">
        <v>924487879</v>
      </c>
      <c r="Y200">
        <v>7.6999999999999999E-2</v>
      </c>
      <c r="AA200">
        <v>33.729999999999997</v>
      </c>
      <c r="AB200">
        <v>0</v>
      </c>
      <c r="AC200">
        <v>0</v>
      </c>
      <c r="AD200">
        <v>0</v>
      </c>
      <c r="AE200">
        <v>33.729999999999997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S200" t="s">
        <v>3</v>
      </c>
      <c r="AT200">
        <v>7.6999999999999999E-2</v>
      </c>
      <c r="AU200" t="s">
        <v>3</v>
      </c>
      <c r="AV200">
        <v>0</v>
      </c>
      <c r="AW200">
        <v>2</v>
      </c>
      <c r="AX200">
        <v>37921554</v>
      </c>
      <c r="AY200">
        <v>1</v>
      </c>
      <c r="AZ200">
        <v>0</v>
      </c>
      <c r="BA200">
        <v>192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Y200*Source!I351</f>
        <v>0.62369999999999992</v>
      </c>
      <c r="CY200">
        <f>AA200</f>
        <v>33.729999999999997</v>
      </c>
      <c r="CZ200">
        <f>AE200</f>
        <v>33.729999999999997</v>
      </c>
      <c r="DA200">
        <f>AI200</f>
        <v>1</v>
      </c>
      <c r="DB200">
        <f t="shared" si="32"/>
        <v>2.6</v>
      </c>
      <c r="DC200">
        <f t="shared" si="33"/>
        <v>0</v>
      </c>
    </row>
    <row r="201" spans="1:107" x14ac:dyDescent="0.2">
      <c r="A201">
        <f>ROW(Source!A351)</f>
        <v>351</v>
      </c>
      <c r="B201">
        <v>37920512</v>
      </c>
      <c r="C201">
        <v>37921545</v>
      </c>
      <c r="D201">
        <v>36620120</v>
      </c>
      <c r="E201">
        <v>1</v>
      </c>
      <c r="F201">
        <v>1</v>
      </c>
      <c r="G201">
        <v>25</v>
      </c>
      <c r="H201">
        <v>3</v>
      </c>
      <c r="I201" t="s">
        <v>312</v>
      </c>
      <c r="J201" t="s">
        <v>313</v>
      </c>
      <c r="K201" t="s">
        <v>314</v>
      </c>
      <c r="L201">
        <v>1354</v>
      </c>
      <c r="N201">
        <v>1010</v>
      </c>
      <c r="O201" t="s">
        <v>315</v>
      </c>
      <c r="P201" t="s">
        <v>315</v>
      </c>
      <c r="Q201">
        <v>1</v>
      </c>
      <c r="W201">
        <v>0</v>
      </c>
      <c r="X201">
        <v>606216126</v>
      </c>
      <c r="Y201">
        <v>10</v>
      </c>
      <c r="AA201">
        <v>203.58</v>
      </c>
      <c r="AB201">
        <v>0</v>
      </c>
      <c r="AC201">
        <v>0</v>
      </c>
      <c r="AD201">
        <v>0</v>
      </c>
      <c r="AE201">
        <v>203.58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 t="s">
        <v>3</v>
      </c>
      <c r="AT201">
        <v>10</v>
      </c>
      <c r="AU201" t="s">
        <v>3</v>
      </c>
      <c r="AV201">
        <v>0</v>
      </c>
      <c r="AW201">
        <v>2</v>
      </c>
      <c r="AX201">
        <v>37921555</v>
      </c>
      <c r="AY201">
        <v>1</v>
      </c>
      <c r="AZ201">
        <v>0</v>
      </c>
      <c r="BA201">
        <v>193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Y201*Source!I351</f>
        <v>81</v>
      </c>
      <c r="CY201">
        <f>AA201</f>
        <v>203.58</v>
      </c>
      <c r="CZ201">
        <f>AE201</f>
        <v>203.58</v>
      </c>
      <c r="DA201">
        <f>AI201</f>
        <v>1</v>
      </c>
      <c r="DB201">
        <f t="shared" si="32"/>
        <v>2035.8</v>
      </c>
      <c r="DC201">
        <f t="shared" si="33"/>
        <v>0</v>
      </c>
    </row>
    <row r="202" spans="1:107" x14ac:dyDescent="0.2">
      <c r="A202">
        <f>ROW(Source!A352)</f>
        <v>352</v>
      </c>
      <c r="B202">
        <v>37920513</v>
      </c>
      <c r="C202">
        <v>37921545</v>
      </c>
      <c r="D202">
        <v>36602148</v>
      </c>
      <c r="E202">
        <v>25</v>
      </c>
      <c r="F202">
        <v>1</v>
      </c>
      <c r="G202">
        <v>25</v>
      </c>
      <c r="H202">
        <v>1</v>
      </c>
      <c r="I202" t="s">
        <v>224</v>
      </c>
      <c r="J202" t="s">
        <v>3</v>
      </c>
      <c r="K202" t="s">
        <v>225</v>
      </c>
      <c r="L202">
        <v>1191</v>
      </c>
      <c r="N202">
        <v>1013</v>
      </c>
      <c r="O202" t="s">
        <v>226</v>
      </c>
      <c r="P202" t="s">
        <v>226</v>
      </c>
      <c r="Q202">
        <v>1</v>
      </c>
      <c r="W202">
        <v>0</v>
      </c>
      <c r="X202">
        <v>476480486</v>
      </c>
      <c r="Y202">
        <v>6.22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1</v>
      </c>
      <c r="AL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 t="s">
        <v>3</v>
      </c>
      <c r="AT202">
        <v>6.22</v>
      </c>
      <c r="AU202" t="s">
        <v>3</v>
      </c>
      <c r="AV202">
        <v>1</v>
      </c>
      <c r="AW202">
        <v>2</v>
      </c>
      <c r="AX202">
        <v>37921551</v>
      </c>
      <c r="AY202">
        <v>1</v>
      </c>
      <c r="AZ202">
        <v>0</v>
      </c>
      <c r="BA202">
        <v>194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Y202*Source!I352</f>
        <v>50.381999999999998</v>
      </c>
      <c r="CY202">
        <f>AD202</f>
        <v>0</v>
      </c>
      <c r="CZ202">
        <f>AH202</f>
        <v>0</v>
      </c>
      <c r="DA202">
        <f>AL202</f>
        <v>1</v>
      </c>
      <c r="DB202">
        <f t="shared" si="32"/>
        <v>0</v>
      </c>
      <c r="DC202">
        <f t="shared" si="33"/>
        <v>0</v>
      </c>
    </row>
    <row r="203" spans="1:107" x14ac:dyDescent="0.2">
      <c r="A203">
        <f>ROW(Source!A352)</f>
        <v>352</v>
      </c>
      <c r="B203">
        <v>37920513</v>
      </c>
      <c r="C203">
        <v>37921545</v>
      </c>
      <c r="D203">
        <v>36616717</v>
      </c>
      <c r="E203">
        <v>1</v>
      </c>
      <c r="F203">
        <v>1</v>
      </c>
      <c r="G203">
        <v>25</v>
      </c>
      <c r="H203">
        <v>3</v>
      </c>
      <c r="I203" t="s">
        <v>306</v>
      </c>
      <c r="J203" t="s">
        <v>307</v>
      </c>
      <c r="K203" t="s">
        <v>308</v>
      </c>
      <c r="L203">
        <v>1339</v>
      </c>
      <c r="N203">
        <v>1007</v>
      </c>
      <c r="O203" t="s">
        <v>36</v>
      </c>
      <c r="P203" t="s">
        <v>36</v>
      </c>
      <c r="Q203">
        <v>1</v>
      </c>
      <c r="W203">
        <v>0</v>
      </c>
      <c r="X203">
        <v>-1105380202</v>
      </c>
      <c r="Y203">
        <v>0.29899999999999999</v>
      </c>
      <c r="AA203">
        <v>590.78</v>
      </c>
      <c r="AB203">
        <v>0</v>
      </c>
      <c r="AC203">
        <v>0</v>
      </c>
      <c r="AD203">
        <v>0</v>
      </c>
      <c r="AE203">
        <v>590.78</v>
      </c>
      <c r="AF203">
        <v>0</v>
      </c>
      <c r="AG203">
        <v>0</v>
      </c>
      <c r="AH203">
        <v>0</v>
      </c>
      <c r="AI203">
        <v>1</v>
      </c>
      <c r="AJ203">
        <v>1</v>
      </c>
      <c r="AK203">
        <v>1</v>
      </c>
      <c r="AL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 t="s">
        <v>3</v>
      </c>
      <c r="AT203">
        <v>0.29899999999999999</v>
      </c>
      <c r="AU203" t="s">
        <v>3</v>
      </c>
      <c r="AV203">
        <v>0</v>
      </c>
      <c r="AW203">
        <v>2</v>
      </c>
      <c r="AX203">
        <v>37921552</v>
      </c>
      <c r="AY203">
        <v>1</v>
      </c>
      <c r="AZ203">
        <v>0</v>
      </c>
      <c r="BA203">
        <v>195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Y203*Source!I352</f>
        <v>2.4218999999999999</v>
      </c>
      <c r="CY203">
        <f>AA203</f>
        <v>590.78</v>
      </c>
      <c r="CZ203">
        <f>AE203</f>
        <v>590.78</v>
      </c>
      <c r="DA203">
        <f>AI203</f>
        <v>1</v>
      </c>
      <c r="DB203">
        <f t="shared" si="32"/>
        <v>176.64</v>
      </c>
      <c r="DC203">
        <f t="shared" si="33"/>
        <v>0</v>
      </c>
    </row>
    <row r="204" spans="1:107" x14ac:dyDescent="0.2">
      <c r="A204">
        <f>ROW(Source!A352)</f>
        <v>352</v>
      </c>
      <c r="B204">
        <v>37920513</v>
      </c>
      <c r="C204">
        <v>37921545</v>
      </c>
      <c r="D204">
        <v>36615673</v>
      </c>
      <c r="E204">
        <v>1</v>
      </c>
      <c r="F204">
        <v>1</v>
      </c>
      <c r="G204">
        <v>25</v>
      </c>
      <c r="H204">
        <v>3</v>
      </c>
      <c r="I204" t="s">
        <v>309</v>
      </c>
      <c r="J204" t="s">
        <v>310</v>
      </c>
      <c r="K204" t="s">
        <v>311</v>
      </c>
      <c r="L204">
        <v>1348</v>
      </c>
      <c r="N204">
        <v>1009</v>
      </c>
      <c r="O204" t="s">
        <v>47</v>
      </c>
      <c r="P204" t="s">
        <v>47</v>
      </c>
      <c r="Q204">
        <v>1000</v>
      </c>
      <c r="W204">
        <v>0</v>
      </c>
      <c r="X204">
        <v>785873545</v>
      </c>
      <c r="Y204">
        <v>0.107</v>
      </c>
      <c r="AA204">
        <v>4207.5</v>
      </c>
      <c r="AB204">
        <v>0</v>
      </c>
      <c r="AC204">
        <v>0</v>
      </c>
      <c r="AD204">
        <v>0</v>
      </c>
      <c r="AE204">
        <v>4207.5</v>
      </c>
      <c r="AF204">
        <v>0</v>
      </c>
      <c r="AG204">
        <v>0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 t="s">
        <v>3</v>
      </c>
      <c r="AT204">
        <v>0.107</v>
      </c>
      <c r="AU204" t="s">
        <v>3</v>
      </c>
      <c r="AV204">
        <v>0</v>
      </c>
      <c r="AW204">
        <v>2</v>
      </c>
      <c r="AX204">
        <v>37921553</v>
      </c>
      <c r="AY204">
        <v>1</v>
      </c>
      <c r="AZ204">
        <v>0</v>
      </c>
      <c r="BA204">
        <v>196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Y204*Source!I352</f>
        <v>0.86669999999999991</v>
      </c>
      <c r="CY204">
        <f>AA204</f>
        <v>4207.5</v>
      </c>
      <c r="CZ204">
        <f>AE204</f>
        <v>4207.5</v>
      </c>
      <c r="DA204">
        <f>AI204</f>
        <v>1</v>
      </c>
      <c r="DB204">
        <f t="shared" si="32"/>
        <v>450.2</v>
      </c>
      <c r="DC204">
        <f t="shared" si="33"/>
        <v>0</v>
      </c>
    </row>
    <row r="205" spans="1:107" x14ac:dyDescent="0.2">
      <c r="A205">
        <f>ROW(Source!A352)</f>
        <v>352</v>
      </c>
      <c r="B205">
        <v>37920513</v>
      </c>
      <c r="C205">
        <v>37921545</v>
      </c>
      <c r="D205">
        <v>36617459</v>
      </c>
      <c r="E205">
        <v>1</v>
      </c>
      <c r="F205">
        <v>1</v>
      </c>
      <c r="G205">
        <v>25</v>
      </c>
      <c r="H205">
        <v>3</v>
      </c>
      <c r="I205" t="s">
        <v>255</v>
      </c>
      <c r="J205" t="s">
        <v>256</v>
      </c>
      <c r="K205" t="s">
        <v>257</v>
      </c>
      <c r="L205">
        <v>1339</v>
      </c>
      <c r="N205">
        <v>1007</v>
      </c>
      <c r="O205" t="s">
        <v>36</v>
      </c>
      <c r="P205" t="s">
        <v>36</v>
      </c>
      <c r="Q205">
        <v>1</v>
      </c>
      <c r="W205">
        <v>0</v>
      </c>
      <c r="X205">
        <v>924487879</v>
      </c>
      <c r="Y205">
        <v>7.6999999999999999E-2</v>
      </c>
      <c r="AA205">
        <v>33.729999999999997</v>
      </c>
      <c r="AB205">
        <v>0</v>
      </c>
      <c r="AC205">
        <v>0</v>
      </c>
      <c r="AD205">
        <v>0</v>
      </c>
      <c r="AE205">
        <v>33.729999999999997</v>
      </c>
      <c r="AF205">
        <v>0</v>
      </c>
      <c r="AG205">
        <v>0</v>
      </c>
      <c r="AH205">
        <v>0</v>
      </c>
      <c r="AI205">
        <v>1</v>
      </c>
      <c r="AJ205">
        <v>1</v>
      </c>
      <c r="AK205">
        <v>1</v>
      </c>
      <c r="AL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S205" t="s">
        <v>3</v>
      </c>
      <c r="AT205">
        <v>7.6999999999999999E-2</v>
      </c>
      <c r="AU205" t="s">
        <v>3</v>
      </c>
      <c r="AV205">
        <v>0</v>
      </c>
      <c r="AW205">
        <v>2</v>
      </c>
      <c r="AX205">
        <v>37921554</v>
      </c>
      <c r="AY205">
        <v>1</v>
      </c>
      <c r="AZ205">
        <v>0</v>
      </c>
      <c r="BA205">
        <v>197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Y205*Source!I352</f>
        <v>0.62369999999999992</v>
      </c>
      <c r="CY205">
        <f>AA205</f>
        <v>33.729999999999997</v>
      </c>
      <c r="CZ205">
        <f>AE205</f>
        <v>33.729999999999997</v>
      </c>
      <c r="DA205">
        <f>AI205</f>
        <v>1</v>
      </c>
      <c r="DB205">
        <f t="shared" si="32"/>
        <v>2.6</v>
      </c>
      <c r="DC205">
        <f t="shared" si="33"/>
        <v>0</v>
      </c>
    </row>
    <row r="206" spans="1:107" x14ac:dyDescent="0.2">
      <c r="A206">
        <f>ROW(Source!A352)</f>
        <v>352</v>
      </c>
      <c r="B206">
        <v>37920513</v>
      </c>
      <c r="C206">
        <v>37921545</v>
      </c>
      <c r="D206">
        <v>36620120</v>
      </c>
      <c r="E206">
        <v>1</v>
      </c>
      <c r="F206">
        <v>1</v>
      </c>
      <c r="G206">
        <v>25</v>
      </c>
      <c r="H206">
        <v>3</v>
      </c>
      <c r="I206" t="s">
        <v>312</v>
      </c>
      <c r="J206" t="s">
        <v>313</v>
      </c>
      <c r="K206" t="s">
        <v>314</v>
      </c>
      <c r="L206">
        <v>1354</v>
      </c>
      <c r="N206">
        <v>1010</v>
      </c>
      <c r="O206" t="s">
        <v>315</v>
      </c>
      <c r="P206" t="s">
        <v>315</v>
      </c>
      <c r="Q206">
        <v>1</v>
      </c>
      <c r="W206">
        <v>0</v>
      </c>
      <c r="X206">
        <v>606216126</v>
      </c>
      <c r="Y206">
        <v>10</v>
      </c>
      <c r="AA206">
        <v>203.58</v>
      </c>
      <c r="AB206">
        <v>0</v>
      </c>
      <c r="AC206">
        <v>0</v>
      </c>
      <c r="AD206">
        <v>0</v>
      </c>
      <c r="AE206">
        <v>203.58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N206">
        <v>0</v>
      </c>
      <c r="AO206">
        <v>1</v>
      </c>
      <c r="AP206">
        <v>0</v>
      </c>
      <c r="AQ206">
        <v>0</v>
      </c>
      <c r="AR206">
        <v>0</v>
      </c>
      <c r="AS206" t="s">
        <v>3</v>
      </c>
      <c r="AT206">
        <v>10</v>
      </c>
      <c r="AU206" t="s">
        <v>3</v>
      </c>
      <c r="AV206">
        <v>0</v>
      </c>
      <c r="AW206">
        <v>2</v>
      </c>
      <c r="AX206">
        <v>37921555</v>
      </c>
      <c r="AY206">
        <v>1</v>
      </c>
      <c r="AZ206">
        <v>0</v>
      </c>
      <c r="BA206">
        <v>198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Y206*Source!I352</f>
        <v>81</v>
      </c>
      <c r="CY206">
        <f>AA206</f>
        <v>203.58</v>
      </c>
      <c r="CZ206">
        <f>AE206</f>
        <v>203.58</v>
      </c>
      <c r="DA206">
        <f>AI206</f>
        <v>1</v>
      </c>
      <c r="DB206">
        <f t="shared" si="32"/>
        <v>2035.8</v>
      </c>
      <c r="DC206">
        <f t="shared" si="33"/>
        <v>0</v>
      </c>
    </row>
    <row r="207" spans="1:107" x14ac:dyDescent="0.2">
      <c r="A207">
        <f>ROW(Source!A353)</f>
        <v>353</v>
      </c>
      <c r="B207">
        <v>37920512</v>
      </c>
      <c r="C207">
        <v>37921556</v>
      </c>
      <c r="D207">
        <v>36602148</v>
      </c>
      <c r="E207">
        <v>25</v>
      </c>
      <c r="F207">
        <v>1</v>
      </c>
      <c r="G207">
        <v>25</v>
      </c>
      <c r="H207">
        <v>1</v>
      </c>
      <c r="I207" t="s">
        <v>224</v>
      </c>
      <c r="J207" t="s">
        <v>3</v>
      </c>
      <c r="K207" t="s">
        <v>225</v>
      </c>
      <c r="L207">
        <v>1191</v>
      </c>
      <c r="N207">
        <v>1013</v>
      </c>
      <c r="O207" t="s">
        <v>226</v>
      </c>
      <c r="P207" t="s">
        <v>226</v>
      </c>
      <c r="Q207">
        <v>1</v>
      </c>
      <c r="W207">
        <v>0</v>
      </c>
      <c r="X207">
        <v>476480486</v>
      </c>
      <c r="Y207">
        <v>0.12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1</v>
      </c>
      <c r="AL207">
        <v>1</v>
      </c>
      <c r="AN207">
        <v>0</v>
      </c>
      <c r="AO207">
        <v>1</v>
      </c>
      <c r="AP207">
        <v>0</v>
      </c>
      <c r="AQ207">
        <v>0</v>
      </c>
      <c r="AR207">
        <v>0</v>
      </c>
      <c r="AS207" t="s">
        <v>3</v>
      </c>
      <c r="AT207">
        <v>0.12</v>
      </c>
      <c r="AU207" t="s">
        <v>3</v>
      </c>
      <c r="AV207">
        <v>1</v>
      </c>
      <c r="AW207">
        <v>2</v>
      </c>
      <c r="AX207">
        <v>37921562</v>
      </c>
      <c r="AY207">
        <v>1</v>
      </c>
      <c r="AZ207">
        <v>0</v>
      </c>
      <c r="BA207">
        <v>199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Y207*Source!I353</f>
        <v>9.6</v>
      </c>
      <c r="CY207">
        <f>AD207</f>
        <v>0</v>
      </c>
      <c r="CZ207">
        <f>AH207</f>
        <v>0</v>
      </c>
      <c r="DA207">
        <f>AL207</f>
        <v>1</v>
      </c>
      <c r="DB207">
        <f t="shared" si="32"/>
        <v>0</v>
      </c>
      <c r="DC207">
        <f t="shared" si="33"/>
        <v>0</v>
      </c>
    </row>
    <row r="208" spans="1:107" x14ac:dyDescent="0.2">
      <c r="A208">
        <f>ROW(Source!A353)</f>
        <v>353</v>
      </c>
      <c r="B208">
        <v>37920512</v>
      </c>
      <c r="C208">
        <v>37921556</v>
      </c>
      <c r="D208">
        <v>36615035</v>
      </c>
      <c r="E208">
        <v>1</v>
      </c>
      <c r="F208">
        <v>1</v>
      </c>
      <c r="G208">
        <v>25</v>
      </c>
      <c r="H208">
        <v>2</v>
      </c>
      <c r="I208" t="s">
        <v>316</v>
      </c>
      <c r="J208" t="s">
        <v>317</v>
      </c>
      <c r="K208" t="s">
        <v>318</v>
      </c>
      <c r="L208">
        <v>1368</v>
      </c>
      <c r="N208">
        <v>1011</v>
      </c>
      <c r="O208" t="s">
        <v>230</v>
      </c>
      <c r="P208" t="s">
        <v>230</v>
      </c>
      <c r="Q208">
        <v>1</v>
      </c>
      <c r="W208">
        <v>0</v>
      </c>
      <c r="X208">
        <v>338158421</v>
      </c>
      <c r="Y208">
        <v>0.02</v>
      </c>
      <c r="AA208">
        <v>0</v>
      </c>
      <c r="AB208">
        <v>337.61</v>
      </c>
      <c r="AC208">
        <v>6.68</v>
      </c>
      <c r="AD208">
        <v>0</v>
      </c>
      <c r="AE208">
        <v>0</v>
      </c>
      <c r="AF208">
        <v>337.61</v>
      </c>
      <c r="AG208">
        <v>6.68</v>
      </c>
      <c r="AH208">
        <v>0</v>
      </c>
      <c r="AI208">
        <v>1</v>
      </c>
      <c r="AJ208">
        <v>1</v>
      </c>
      <c r="AK208">
        <v>1</v>
      </c>
      <c r="AL208">
        <v>1</v>
      </c>
      <c r="AN208">
        <v>0</v>
      </c>
      <c r="AO208">
        <v>1</v>
      </c>
      <c r="AP208">
        <v>0</v>
      </c>
      <c r="AQ208">
        <v>0</v>
      </c>
      <c r="AR208">
        <v>0</v>
      </c>
      <c r="AS208" t="s">
        <v>3</v>
      </c>
      <c r="AT208">
        <v>0.02</v>
      </c>
      <c r="AU208" t="s">
        <v>3</v>
      </c>
      <c r="AV208">
        <v>0</v>
      </c>
      <c r="AW208">
        <v>2</v>
      </c>
      <c r="AX208">
        <v>37921563</v>
      </c>
      <c r="AY208">
        <v>1</v>
      </c>
      <c r="AZ208">
        <v>0</v>
      </c>
      <c r="BA208">
        <v>200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Y208*Source!I353</f>
        <v>1.6</v>
      </c>
      <c r="CY208">
        <f>AB208</f>
        <v>337.61</v>
      </c>
      <c r="CZ208">
        <f>AF208</f>
        <v>337.61</v>
      </c>
      <c r="DA208">
        <f>AJ208</f>
        <v>1</v>
      </c>
      <c r="DB208">
        <f t="shared" si="32"/>
        <v>6.75</v>
      </c>
      <c r="DC208">
        <f t="shared" si="33"/>
        <v>0.13</v>
      </c>
    </row>
    <row r="209" spans="1:107" x14ac:dyDescent="0.2">
      <c r="A209">
        <f>ROW(Source!A353)</f>
        <v>353</v>
      </c>
      <c r="B209">
        <v>37920512</v>
      </c>
      <c r="C209">
        <v>37921556</v>
      </c>
      <c r="D209">
        <v>36615408</v>
      </c>
      <c r="E209">
        <v>1</v>
      </c>
      <c r="F209">
        <v>1</v>
      </c>
      <c r="G209">
        <v>25</v>
      </c>
      <c r="H209">
        <v>2</v>
      </c>
      <c r="I209" t="s">
        <v>319</v>
      </c>
      <c r="J209" t="s">
        <v>320</v>
      </c>
      <c r="K209" t="s">
        <v>321</v>
      </c>
      <c r="L209">
        <v>1368</v>
      </c>
      <c r="N209">
        <v>1011</v>
      </c>
      <c r="O209" t="s">
        <v>230</v>
      </c>
      <c r="P209" t="s">
        <v>230</v>
      </c>
      <c r="Q209">
        <v>1</v>
      </c>
      <c r="W209">
        <v>0</v>
      </c>
      <c r="X209">
        <v>2020335882</v>
      </c>
      <c r="Y209">
        <v>0.01</v>
      </c>
      <c r="AA209">
        <v>0</v>
      </c>
      <c r="AB209">
        <v>5.82</v>
      </c>
      <c r="AC209">
        <v>0.02</v>
      </c>
      <c r="AD209">
        <v>0</v>
      </c>
      <c r="AE209">
        <v>0</v>
      </c>
      <c r="AF209">
        <v>5.82</v>
      </c>
      <c r="AG209">
        <v>0.02</v>
      </c>
      <c r="AH209">
        <v>0</v>
      </c>
      <c r="AI209">
        <v>1</v>
      </c>
      <c r="AJ209">
        <v>1</v>
      </c>
      <c r="AK209">
        <v>1</v>
      </c>
      <c r="AL209">
        <v>1</v>
      </c>
      <c r="AN209">
        <v>0</v>
      </c>
      <c r="AO209">
        <v>1</v>
      </c>
      <c r="AP209">
        <v>0</v>
      </c>
      <c r="AQ209">
        <v>0</v>
      </c>
      <c r="AR209">
        <v>0</v>
      </c>
      <c r="AS209" t="s">
        <v>3</v>
      </c>
      <c r="AT209">
        <v>0.01</v>
      </c>
      <c r="AU209" t="s">
        <v>3</v>
      </c>
      <c r="AV209">
        <v>0</v>
      </c>
      <c r="AW209">
        <v>2</v>
      </c>
      <c r="AX209">
        <v>37921564</v>
      </c>
      <c r="AY209">
        <v>1</v>
      </c>
      <c r="AZ209">
        <v>0</v>
      </c>
      <c r="BA209">
        <v>201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Y209*Source!I353</f>
        <v>0.8</v>
      </c>
      <c r="CY209">
        <f>AB209</f>
        <v>5.82</v>
      </c>
      <c r="CZ209">
        <f>AF209</f>
        <v>5.82</v>
      </c>
      <c r="DA209">
        <f>AJ209</f>
        <v>1</v>
      </c>
      <c r="DB209">
        <f t="shared" si="32"/>
        <v>0.06</v>
      </c>
      <c r="DC209">
        <f t="shared" si="33"/>
        <v>0</v>
      </c>
    </row>
    <row r="210" spans="1:107" x14ac:dyDescent="0.2">
      <c r="A210">
        <f>ROW(Source!A353)</f>
        <v>353</v>
      </c>
      <c r="B210">
        <v>37920512</v>
      </c>
      <c r="C210">
        <v>37921556</v>
      </c>
      <c r="D210">
        <v>36617368</v>
      </c>
      <c r="E210">
        <v>1</v>
      </c>
      <c r="F210">
        <v>1</v>
      </c>
      <c r="G210">
        <v>25</v>
      </c>
      <c r="H210">
        <v>3</v>
      </c>
      <c r="I210" t="s">
        <v>322</v>
      </c>
      <c r="J210" t="s">
        <v>323</v>
      </c>
      <c r="K210" t="s">
        <v>324</v>
      </c>
      <c r="L210">
        <v>1348</v>
      </c>
      <c r="N210">
        <v>1009</v>
      </c>
      <c r="O210" t="s">
        <v>47</v>
      </c>
      <c r="P210" t="s">
        <v>47</v>
      </c>
      <c r="Q210">
        <v>1000</v>
      </c>
      <c r="W210">
        <v>0</v>
      </c>
      <c r="X210">
        <v>-444033997</v>
      </c>
      <c r="Y210">
        <v>3.0000000000000001E-5</v>
      </c>
      <c r="AA210">
        <v>110728.72</v>
      </c>
      <c r="AB210">
        <v>0</v>
      </c>
      <c r="AC210">
        <v>0</v>
      </c>
      <c r="AD210">
        <v>0</v>
      </c>
      <c r="AE210">
        <v>110728.72</v>
      </c>
      <c r="AF210">
        <v>0</v>
      </c>
      <c r="AG210">
        <v>0</v>
      </c>
      <c r="AH210">
        <v>0</v>
      </c>
      <c r="AI210">
        <v>1</v>
      </c>
      <c r="AJ210">
        <v>1</v>
      </c>
      <c r="AK210">
        <v>1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 t="s">
        <v>3</v>
      </c>
      <c r="AT210">
        <v>3.0000000000000001E-5</v>
      </c>
      <c r="AU210" t="s">
        <v>3</v>
      </c>
      <c r="AV210">
        <v>0</v>
      </c>
      <c r="AW210">
        <v>2</v>
      </c>
      <c r="AX210">
        <v>37921565</v>
      </c>
      <c r="AY210">
        <v>1</v>
      </c>
      <c r="AZ210">
        <v>0</v>
      </c>
      <c r="BA210">
        <v>202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Y210*Source!I353</f>
        <v>2.4000000000000002E-3</v>
      </c>
      <c r="CY210">
        <f>AA210</f>
        <v>110728.72</v>
      </c>
      <c r="CZ210">
        <f>AE210</f>
        <v>110728.72</v>
      </c>
      <c r="DA210">
        <f>AI210</f>
        <v>1</v>
      </c>
      <c r="DB210">
        <f t="shared" si="32"/>
        <v>3.32</v>
      </c>
      <c r="DC210">
        <f t="shared" si="33"/>
        <v>0</v>
      </c>
    </row>
    <row r="211" spans="1:107" x14ac:dyDescent="0.2">
      <c r="A211">
        <f>ROW(Source!A353)</f>
        <v>353</v>
      </c>
      <c r="B211">
        <v>37920512</v>
      </c>
      <c r="C211">
        <v>37921556</v>
      </c>
      <c r="D211">
        <v>36620115</v>
      </c>
      <c r="E211">
        <v>1</v>
      </c>
      <c r="F211">
        <v>1</v>
      </c>
      <c r="G211">
        <v>25</v>
      </c>
      <c r="H211">
        <v>3</v>
      </c>
      <c r="I211" t="s">
        <v>325</v>
      </c>
      <c r="J211" t="s">
        <v>326</v>
      </c>
      <c r="K211" t="s">
        <v>327</v>
      </c>
      <c r="L211">
        <v>1327</v>
      </c>
      <c r="N211">
        <v>1005</v>
      </c>
      <c r="O211" t="s">
        <v>193</v>
      </c>
      <c r="P211" t="s">
        <v>193</v>
      </c>
      <c r="Q211">
        <v>1</v>
      </c>
      <c r="W211">
        <v>0</v>
      </c>
      <c r="X211">
        <v>-855608112</v>
      </c>
      <c r="Y211">
        <v>1</v>
      </c>
      <c r="AA211">
        <v>930.69</v>
      </c>
      <c r="AB211">
        <v>0</v>
      </c>
      <c r="AC211">
        <v>0</v>
      </c>
      <c r="AD211">
        <v>0</v>
      </c>
      <c r="AE211">
        <v>930.69</v>
      </c>
      <c r="AF211">
        <v>0</v>
      </c>
      <c r="AG211">
        <v>0</v>
      </c>
      <c r="AH211">
        <v>0</v>
      </c>
      <c r="AI211">
        <v>1</v>
      </c>
      <c r="AJ211">
        <v>1</v>
      </c>
      <c r="AK211">
        <v>1</v>
      </c>
      <c r="AL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S211" t="s">
        <v>3</v>
      </c>
      <c r="AT211">
        <v>1</v>
      </c>
      <c r="AU211" t="s">
        <v>3</v>
      </c>
      <c r="AV211">
        <v>0</v>
      </c>
      <c r="AW211">
        <v>2</v>
      </c>
      <c r="AX211">
        <v>37921566</v>
      </c>
      <c r="AY211">
        <v>1</v>
      </c>
      <c r="AZ211">
        <v>0</v>
      </c>
      <c r="BA211">
        <v>203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Y211*Source!I353</f>
        <v>80</v>
      </c>
      <c r="CY211">
        <f>AA211</f>
        <v>930.69</v>
      </c>
      <c r="CZ211">
        <f>AE211</f>
        <v>930.69</v>
      </c>
      <c r="DA211">
        <f>AI211</f>
        <v>1</v>
      </c>
      <c r="DB211">
        <f t="shared" si="32"/>
        <v>930.69</v>
      </c>
      <c r="DC211">
        <f t="shared" si="33"/>
        <v>0</v>
      </c>
    </row>
    <row r="212" spans="1:107" x14ac:dyDescent="0.2">
      <c r="A212">
        <f>ROW(Source!A354)</f>
        <v>354</v>
      </c>
      <c r="B212">
        <v>37920513</v>
      </c>
      <c r="C212">
        <v>37921556</v>
      </c>
      <c r="D212">
        <v>36602148</v>
      </c>
      <c r="E212">
        <v>25</v>
      </c>
      <c r="F212">
        <v>1</v>
      </c>
      <c r="G212">
        <v>25</v>
      </c>
      <c r="H212">
        <v>1</v>
      </c>
      <c r="I212" t="s">
        <v>224</v>
      </c>
      <c r="J212" t="s">
        <v>3</v>
      </c>
      <c r="K212" t="s">
        <v>225</v>
      </c>
      <c r="L212">
        <v>1191</v>
      </c>
      <c r="N212">
        <v>1013</v>
      </c>
      <c r="O212" t="s">
        <v>226</v>
      </c>
      <c r="P212" t="s">
        <v>226</v>
      </c>
      <c r="Q212">
        <v>1</v>
      </c>
      <c r="W212">
        <v>0</v>
      </c>
      <c r="X212">
        <v>476480486</v>
      </c>
      <c r="Y212">
        <v>0.12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 t="s">
        <v>3</v>
      </c>
      <c r="AT212">
        <v>0.12</v>
      </c>
      <c r="AU212" t="s">
        <v>3</v>
      </c>
      <c r="AV212">
        <v>1</v>
      </c>
      <c r="AW212">
        <v>2</v>
      </c>
      <c r="AX212">
        <v>37921562</v>
      </c>
      <c r="AY212">
        <v>1</v>
      </c>
      <c r="AZ212">
        <v>0</v>
      </c>
      <c r="BA212">
        <v>204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Y212*Source!I354</f>
        <v>9.6</v>
      </c>
      <c r="CY212">
        <f>AD212</f>
        <v>0</v>
      </c>
      <c r="CZ212">
        <f>AH212</f>
        <v>0</v>
      </c>
      <c r="DA212">
        <f>AL212</f>
        <v>1</v>
      </c>
      <c r="DB212">
        <f t="shared" si="32"/>
        <v>0</v>
      </c>
      <c r="DC212">
        <f t="shared" si="33"/>
        <v>0</v>
      </c>
    </row>
    <row r="213" spans="1:107" x14ac:dyDescent="0.2">
      <c r="A213">
        <f>ROW(Source!A354)</f>
        <v>354</v>
      </c>
      <c r="B213">
        <v>37920513</v>
      </c>
      <c r="C213">
        <v>37921556</v>
      </c>
      <c r="D213">
        <v>36615035</v>
      </c>
      <c r="E213">
        <v>1</v>
      </c>
      <c r="F213">
        <v>1</v>
      </c>
      <c r="G213">
        <v>25</v>
      </c>
      <c r="H213">
        <v>2</v>
      </c>
      <c r="I213" t="s">
        <v>316</v>
      </c>
      <c r="J213" t="s">
        <v>317</v>
      </c>
      <c r="K213" t="s">
        <v>318</v>
      </c>
      <c r="L213">
        <v>1368</v>
      </c>
      <c r="N213">
        <v>1011</v>
      </c>
      <c r="O213" t="s">
        <v>230</v>
      </c>
      <c r="P213" t="s">
        <v>230</v>
      </c>
      <c r="Q213">
        <v>1</v>
      </c>
      <c r="W213">
        <v>0</v>
      </c>
      <c r="X213">
        <v>338158421</v>
      </c>
      <c r="Y213">
        <v>0.02</v>
      </c>
      <c r="AA213">
        <v>0</v>
      </c>
      <c r="AB213">
        <v>337.61</v>
      </c>
      <c r="AC213">
        <v>6.68</v>
      </c>
      <c r="AD213">
        <v>0</v>
      </c>
      <c r="AE213">
        <v>0</v>
      </c>
      <c r="AF213">
        <v>337.61</v>
      </c>
      <c r="AG213">
        <v>6.68</v>
      </c>
      <c r="AH213">
        <v>0</v>
      </c>
      <c r="AI213">
        <v>1</v>
      </c>
      <c r="AJ213">
        <v>1</v>
      </c>
      <c r="AK213">
        <v>1</v>
      </c>
      <c r="AL213">
        <v>1</v>
      </c>
      <c r="AN213">
        <v>0</v>
      </c>
      <c r="AO213">
        <v>1</v>
      </c>
      <c r="AP213">
        <v>0</v>
      </c>
      <c r="AQ213">
        <v>0</v>
      </c>
      <c r="AR213">
        <v>0</v>
      </c>
      <c r="AS213" t="s">
        <v>3</v>
      </c>
      <c r="AT213">
        <v>0.02</v>
      </c>
      <c r="AU213" t="s">
        <v>3</v>
      </c>
      <c r="AV213">
        <v>0</v>
      </c>
      <c r="AW213">
        <v>2</v>
      </c>
      <c r="AX213">
        <v>37921563</v>
      </c>
      <c r="AY213">
        <v>1</v>
      </c>
      <c r="AZ213">
        <v>0</v>
      </c>
      <c r="BA213">
        <v>205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Y213*Source!I354</f>
        <v>1.6</v>
      </c>
      <c r="CY213">
        <f>AB213</f>
        <v>337.61</v>
      </c>
      <c r="CZ213">
        <f>AF213</f>
        <v>337.61</v>
      </c>
      <c r="DA213">
        <f>AJ213</f>
        <v>1</v>
      </c>
      <c r="DB213">
        <f t="shared" si="32"/>
        <v>6.75</v>
      </c>
      <c r="DC213">
        <f t="shared" si="33"/>
        <v>0.13</v>
      </c>
    </row>
    <row r="214" spans="1:107" x14ac:dyDescent="0.2">
      <c r="A214">
        <f>ROW(Source!A354)</f>
        <v>354</v>
      </c>
      <c r="B214">
        <v>37920513</v>
      </c>
      <c r="C214">
        <v>37921556</v>
      </c>
      <c r="D214">
        <v>36615408</v>
      </c>
      <c r="E214">
        <v>1</v>
      </c>
      <c r="F214">
        <v>1</v>
      </c>
      <c r="G214">
        <v>25</v>
      </c>
      <c r="H214">
        <v>2</v>
      </c>
      <c r="I214" t="s">
        <v>319</v>
      </c>
      <c r="J214" t="s">
        <v>320</v>
      </c>
      <c r="K214" t="s">
        <v>321</v>
      </c>
      <c r="L214">
        <v>1368</v>
      </c>
      <c r="N214">
        <v>1011</v>
      </c>
      <c r="O214" t="s">
        <v>230</v>
      </c>
      <c r="P214" t="s">
        <v>230</v>
      </c>
      <c r="Q214">
        <v>1</v>
      </c>
      <c r="W214">
        <v>0</v>
      </c>
      <c r="X214">
        <v>2020335882</v>
      </c>
      <c r="Y214">
        <v>0.01</v>
      </c>
      <c r="AA214">
        <v>0</v>
      </c>
      <c r="AB214">
        <v>5.82</v>
      </c>
      <c r="AC214">
        <v>0.02</v>
      </c>
      <c r="AD214">
        <v>0</v>
      </c>
      <c r="AE214">
        <v>0</v>
      </c>
      <c r="AF214">
        <v>5.82</v>
      </c>
      <c r="AG214">
        <v>0.02</v>
      </c>
      <c r="AH214">
        <v>0</v>
      </c>
      <c r="AI214">
        <v>1</v>
      </c>
      <c r="AJ214">
        <v>1</v>
      </c>
      <c r="AK214">
        <v>1</v>
      </c>
      <c r="AL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 t="s">
        <v>3</v>
      </c>
      <c r="AT214">
        <v>0.01</v>
      </c>
      <c r="AU214" t="s">
        <v>3</v>
      </c>
      <c r="AV214">
        <v>0</v>
      </c>
      <c r="AW214">
        <v>2</v>
      </c>
      <c r="AX214">
        <v>37921564</v>
      </c>
      <c r="AY214">
        <v>1</v>
      </c>
      <c r="AZ214">
        <v>0</v>
      </c>
      <c r="BA214">
        <v>206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Y214*Source!I354</f>
        <v>0.8</v>
      </c>
      <c r="CY214">
        <f>AB214</f>
        <v>5.82</v>
      </c>
      <c r="CZ214">
        <f>AF214</f>
        <v>5.82</v>
      </c>
      <c r="DA214">
        <f>AJ214</f>
        <v>1</v>
      </c>
      <c r="DB214">
        <f t="shared" si="32"/>
        <v>0.06</v>
      </c>
      <c r="DC214">
        <f t="shared" si="33"/>
        <v>0</v>
      </c>
    </row>
    <row r="215" spans="1:107" x14ac:dyDescent="0.2">
      <c r="A215">
        <f>ROW(Source!A354)</f>
        <v>354</v>
      </c>
      <c r="B215">
        <v>37920513</v>
      </c>
      <c r="C215">
        <v>37921556</v>
      </c>
      <c r="D215">
        <v>36617368</v>
      </c>
      <c r="E215">
        <v>1</v>
      </c>
      <c r="F215">
        <v>1</v>
      </c>
      <c r="G215">
        <v>25</v>
      </c>
      <c r="H215">
        <v>3</v>
      </c>
      <c r="I215" t="s">
        <v>322</v>
      </c>
      <c r="J215" t="s">
        <v>323</v>
      </c>
      <c r="K215" t="s">
        <v>324</v>
      </c>
      <c r="L215">
        <v>1348</v>
      </c>
      <c r="N215">
        <v>1009</v>
      </c>
      <c r="O215" t="s">
        <v>47</v>
      </c>
      <c r="P215" t="s">
        <v>47</v>
      </c>
      <c r="Q215">
        <v>1000</v>
      </c>
      <c r="W215">
        <v>0</v>
      </c>
      <c r="X215">
        <v>-444033997</v>
      </c>
      <c r="Y215">
        <v>3.0000000000000001E-5</v>
      </c>
      <c r="AA215">
        <v>110728.72</v>
      </c>
      <c r="AB215">
        <v>0</v>
      </c>
      <c r="AC215">
        <v>0</v>
      </c>
      <c r="AD215">
        <v>0</v>
      </c>
      <c r="AE215">
        <v>110728.72</v>
      </c>
      <c r="AF215">
        <v>0</v>
      </c>
      <c r="AG215">
        <v>0</v>
      </c>
      <c r="AH215">
        <v>0</v>
      </c>
      <c r="AI215">
        <v>1</v>
      </c>
      <c r="AJ215">
        <v>1</v>
      </c>
      <c r="AK215">
        <v>1</v>
      </c>
      <c r="AL215">
        <v>1</v>
      </c>
      <c r="AN215">
        <v>0</v>
      </c>
      <c r="AO215">
        <v>1</v>
      </c>
      <c r="AP215">
        <v>0</v>
      </c>
      <c r="AQ215">
        <v>0</v>
      </c>
      <c r="AR215">
        <v>0</v>
      </c>
      <c r="AS215" t="s">
        <v>3</v>
      </c>
      <c r="AT215">
        <v>3.0000000000000001E-5</v>
      </c>
      <c r="AU215" t="s">
        <v>3</v>
      </c>
      <c r="AV215">
        <v>0</v>
      </c>
      <c r="AW215">
        <v>2</v>
      </c>
      <c r="AX215">
        <v>37921565</v>
      </c>
      <c r="AY215">
        <v>1</v>
      </c>
      <c r="AZ215">
        <v>0</v>
      </c>
      <c r="BA215">
        <v>207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Y215*Source!I354</f>
        <v>2.4000000000000002E-3</v>
      </c>
      <c r="CY215">
        <f>AA215</f>
        <v>110728.72</v>
      </c>
      <c r="CZ215">
        <f>AE215</f>
        <v>110728.72</v>
      </c>
      <c r="DA215">
        <f>AI215</f>
        <v>1</v>
      </c>
      <c r="DB215">
        <f t="shared" si="32"/>
        <v>3.32</v>
      </c>
      <c r="DC215">
        <f t="shared" si="33"/>
        <v>0</v>
      </c>
    </row>
    <row r="216" spans="1:107" x14ac:dyDescent="0.2">
      <c r="A216">
        <f>ROW(Source!A354)</f>
        <v>354</v>
      </c>
      <c r="B216">
        <v>37920513</v>
      </c>
      <c r="C216">
        <v>37921556</v>
      </c>
      <c r="D216">
        <v>36620115</v>
      </c>
      <c r="E216">
        <v>1</v>
      </c>
      <c r="F216">
        <v>1</v>
      </c>
      <c r="G216">
        <v>25</v>
      </c>
      <c r="H216">
        <v>3</v>
      </c>
      <c r="I216" t="s">
        <v>325</v>
      </c>
      <c r="J216" t="s">
        <v>326</v>
      </c>
      <c r="K216" t="s">
        <v>327</v>
      </c>
      <c r="L216">
        <v>1327</v>
      </c>
      <c r="N216">
        <v>1005</v>
      </c>
      <c r="O216" t="s">
        <v>193</v>
      </c>
      <c r="P216" t="s">
        <v>193</v>
      </c>
      <c r="Q216">
        <v>1</v>
      </c>
      <c r="W216">
        <v>0</v>
      </c>
      <c r="X216">
        <v>-855608112</v>
      </c>
      <c r="Y216">
        <v>1</v>
      </c>
      <c r="AA216">
        <v>930.69</v>
      </c>
      <c r="AB216">
        <v>0</v>
      </c>
      <c r="AC216">
        <v>0</v>
      </c>
      <c r="AD216">
        <v>0</v>
      </c>
      <c r="AE216">
        <v>930.69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N216">
        <v>0</v>
      </c>
      <c r="AO216">
        <v>1</v>
      </c>
      <c r="AP216">
        <v>0</v>
      </c>
      <c r="AQ216">
        <v>0</v>
      </c>
      <c r="AR216">
        <v>0</v>
      </c>
      <c r="AS216" t="s">
        <v>3</v>
      </c>
      <c r="AT216">
        <v>1</v>
      </c>
      <c r="AU216" t="s">
        <v>3</v>
      </c>
      <c r="AV216">
        <v>0</v>
      </c>
      <c r="AW216">
        <v>2</v>
      </c>
      <c r="AX216">
        <v>37921566</v>
      </c>
      <c r="AY216">
        <v>1</v>
      </c>
      <c r="AZ216">
        <v>0</v>
      </c>
      <c r="BA216">
        <v>208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Y216*Source!I354</f>
        <v>80</v>
      </c>
      <c r="CY216">
        <f>AA216</f>
        <v>930.69</v>
      </c>
      <c r="CZ216">
        <f>AE216</f>
        <v>930.69</v>
      </c>
      <c r="DA216">
        <f>AI216</f>
        <v>1</v>
      </c>
      <c r="DB216">
        <f t="shared" si="32"/>
        <v>930.69</v>
      </c>
      <c r="DC216">
        <f t="shared" si="33"/>
        <v>0</v>
      </c>
    </row>
    <row r="217" spans="1:107" x14ac:dyDescent="0.2">
      <c r="A217">
        <f>ROW(Source!A355)</f>
        <v>355</v>
      </c>
      <c r="B217">
        <v>37920512</v>
      </c>
      <c r="C217">
        <v>37921567</v>
      </c>
      <c r="D217">
        <v>36602148</v>
      </c>
      <c r="E217">
        <v>25</v>
      </c>
      <c r="F217">
        <v>1</v>
      </c>
      <c r="G217">
        <v>25</v>
      </c>
      <c r="H217">
        <v>1</v>
      </c>
      <c r="I217" t="s">
        <v>224</v>
      </c>
      <c r="J217" t="s">
        <v>3</v>
      </c>
      <c r="K217" t="s">
        <v>225</v>
      </c>
      <c r="L217">
        <v>1191</v>
      </c>
      <c r="N217">
        <v>1013</v>
      </c>
      <c r="O217" t="s">
        <v>226</v>
      </c>
      <c r="P217" t="s">
        <v>226</v>
      </c>
      <c r="Q217">
        <v>1</v>
      </c>
      <c r="W217">
        <v>0</v>
      </c>
      <c r="X217">
        <v>476480486</v>
      </c>
      <c r="Y217">
        <v>53.1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1</v>
      </c>
      <c r="AQ217">
        <v>0</v>
      </c>
      <c r="AR217">
        <v>0</v>
      </c>
      <c r="AS217" t="s">
        <v>3</v>
      </c>
      <c r="AT217">
        <v>59</v>
      </c>
      <c r="AU217" t="s">
        <v>199</v>
      </c>
      <c r="AV217">
        <v>1</v>
      </c>
      <c r="AW217">
        <v>2</v>
      </c>
      <c r="AX217">
        <v>37921571</v>
      </c>
      <c r="AY217">
        <v>1</v>
      </c>
      <c r="AZ217">
        <v>0</v>
      </c>
      <c r="BA217">
        <v>209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Y217*Source!I355</f>
        <v>42.480000000000004</v>
      </c>
      <c r="CY217">
        <f>AD217</f>
        <v>0</v>
      </c>
      <c r="CZ217">
        <f>AH217</f>
        <v>0</v>
      </c>
      <c r="DA217">
        <f>AL217</f>
        <v>1</v>
      </c>
      <c r="DB217">
        <f>ROUND((ROUND(AT217*CZ217,2)*0.9),6)</f>
        <v>0</v>
      </c>
      <c r="DC217">
        <f>ROUND((ROUND(AT217*AG217,2)*0.9),6)</f>
        <v>0</v>
      </c>
    </row>
    <row r="218" spans="1:107" x14ac:dyDescent="0.2">
      <c r="A218">
        <f>ROW(Source!A355)</f>
        <v>355</v>
      </c>
      <c r="B218">
        <v>37920512</v>
      </c>
      <c r="C218">
        <v>37921567</v>
      </c>
      <c r="D218">
        <v>36615914</v>
      </c>
      <c r="E218">
        <v>1</v>
      </c>
      <c r="F218">
        <v>1</v>
      </c>
      <c r="G218">
        <v>25</v>
      </c>
      <c r="H218">
        <v>3</v>
      </c>
      <c r="I218" t="s">
        <v>328</v>
      </c>
      <c r="J218" t="s">
        <v>329</v>
      </c>
      <c r="K218" t="s">
        <v>330</v>
      </c>
      <c r="L218">
        <v>1348</v>
      </c>
      <c r="N218">
        <v>1009</v>
      </c>
      <c r="O218" t="s">
        <v>47</v>
      </c>
      <c r="P218" t="s">
        <v>47</v>
      </c>
      <c r="Q218">
        <v>1000</v>
      </c>
      <c r="W218">
        <v>0</v>
      </c>
      <c r="X218">
        <v>-2879024</v>
      </c>
      <c r="Y218">
        <v>1.0800000000000001E-2</v>
      </c>
      <c r="AA218">
        <v>74598.09</v>
      </c>
      <c r="AB218">
        <v>0</v>
      </c>
      <c r="AC218">
        <v>0</v>
      </c>
      <c r="AD218">
        <v>0</v>
      </c>
      <c r="AE218">
        <v>74598.09</v>
      </c>
      <c r="AF218">
        <v>0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 t="s">
        <v>3</v>
      </c>
      <c r="AT218">
        <v>1.0800000000000001E-2</v>
      </c>
      <c r="AU218" t="s">
        <v>3</v>
      </c>
      <c r="AV218">
        <v>0</v>
      </c>
      <c r="AW218">
        <v>2</v>
      </c>
      <c r="AX218">
        <v>37921572</v>
      </c>
      <c r="AY218">
        <v>1</v>
      </c>
      <c r="AZ218">
        <v>0</v>
      </c>
      <c r="BA218">
        <v>210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Y218*Source!I355</f>
        <v>8.6400000000000001E-3</v>
      </c>
      <c r="CY218">
        <f>AA218</f>
        <v>74598.09</v>
      </c>
      <c r="CZ218">
        <f>AE218</f>
        <v>74598.09</v>
      </c>
      <c r="DA218">
        <f>AI218</f>
        <v>1</v>
      </c>
      <c r="DB218">
        <f>ROUND(ROUND(AT218*CZ218,2),6)</f>
        <v>805.66</v>
      </c>
      <c r="DC218">
        <f>ROUND(ROUND(AT218*AG218,2),6)</f>
        <v>0</v>
      </c>
    </row>
    <row r="219" spans="1:107" x14ac:dyDescent="0.2">
      <c r="A219">
        <f>ROW(Source!A355)</f>
        <v>355</v>
      </c>
      <c r="B219">
        <v>37920512</v>
      </c>
      <c r="C219">
        <v>37921567</v>
      </c>
      <c r="D219">
        <v>36615957</v>
      </c>
      <c r="E219">
        <v>1</v>
      </c>
      <c r="F219">
        <v>1</v>
      </c>
      <c r="G219">
        <v>25</v>
      </c>
      <c r="H219">
        <v>3</v>
      </c>
      <c r="I219" t="s">
        <v>331</v>
      </c>
      <c r="J219" t="s">
        <v>332</v>
      </c>
      <c r="K219" t="s">
        <v>333</v>
      </c>
      <c r="L219">
        <v>1346</v>
      </c>
      <c r="N219">
        <v>1009</v>
      </c>
      <c r="O219" t="s">
        <v>154</v>
      </c>
      <c r="P219" t="s">
        <v>154</v>
      </c>
      <c r="Q219">
        <v>1</v>
      </c>
      <c r="W219">
        <v>0</v>
      </c>
      <c r="X219">
        <v>2144762221</v>
      </c>
      <c r="Y219">
        <v>3.33</v>
      </c>
      <c r="AA219">
        <v>80.150000000000006</v>
      </c>
      <c r="AB219">
        <v>0</v>
      </c>
      <c r="AC219">
        <v>0</v>
      </c>
      <c r="AD219">
        <v>0</v>
      </c>
      <c r="AE219">
        <v>80.150000000000006</v>
      </c>
      <c r="AF219">
        <v>0</v>
      </c>
      <c r="AG219">
        <v>0</v>
      </c>
      <c r="AH219">
        <v>0</v>
      </c>
      <c r="AI219">
        <v>1</v>
      </c>
      <c r="AJ219">
        <v>1</v>
      </c>
      <c r="AK219">
        <v>1</v>
      </c>
      <c r="AL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 t="s">
        <v>3</v>
      </c>
      <c r="AT219">
        <v>3.33</v>
      </c>
      <c r="AU219" t="s">
        <v>3</v>
      </c>
      <c r="AV219">
        <v>0</v>
      </c>
      <c r="AW219">
        <v>2</v>
      </c>
      <c r="AX219">
        <v>37921573</v>
      </c>
      <c r="AY219">
        <v>1</v>
      </c>
      <c r="AZ219">
        <v>0</v>
      </c>
      <c r="BA219">
        <v>211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Y219*Source!I355</f>
        <v>2.6640000000000001</v>
      </c>
      <c r="CY219">
        <f>AA219</f>
        <v>80.150000000000006</v>
      </c>
      <c r="CZ219">
        <f>AE219</f>
        <v>80.150000000000006</v>
      </c>
      <c r="DA219">
        <f>AI219</f>
        <v>1</v>
      </c>
      <c r="DB219">
        <f>ROUND(ROUND(AT219*CZ219,2),6)</f>
        <v>266.89999999999998</v>
      </c>
      <c r="DC219">
        <f>ROUND(ROUND(AT219*AG219,2),6)</f>
        <v>0</v>
      </c>
    </row>
    <row r="220" spans="1:107" x14ac:dyDescent="0.2">
      <c r="A220">
        <f>ROW(Source!A356)</f>
        <v>356</v>
      </c>
      <c r="B220">
        <v>37920513</v>
      </c>
      <c r="C220">
        <v>37921567</v>
      </c>
      <c r="D220">
        <v>36602148</v>
      </c>
      <c r="E220">
        <v>25</v>
      </c>
      <c r="F220">
        <v>1</v>
      </c>
      <c r="G220">
        <v>25</v>
      </c>
      <c r="H220">
        <v>1</v>
      </c>
      <c r="I220" t="s">
        <v>224</v>
      </c>
      <c r="J220" t="s">
        <v>3</v>
      </c>
      <c r="K220" t="s">
        <v>225</v>
      </c>
      <c r="L220">
        <v>1191</v>
      </c>
      <c r="N220">
        <v>1013</v>
      </c>
      <c r="O220" t="s">
        <v>226</v>
      </c>
      <c r="P220" t="s">
        <v>226</v>
      </c>
      <c r="Q220">
        <v>1</v>
      </c>
      <c r="W220">
        <v>0</v>
      </c>
      <c r="X220">
        <v>476480486</v>
      </c>
      <c r="Y220">
        <v>53.1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1</v>
      </c>
      <c r="AL220">
        <v>1</v>
      </c>
      <c r="AN220">
        <v>0</v>
      </c>
      <c r="AO220">
        <v>1</v>
      </c>
      <c r="AP220">
        <v>1</v>
      </c>
      <c r="AQ220">
        <v>0</v>
      </c>
      <c r="AR220">
        <v>0</v>
      </c>
      <c r="AS220" t="s">
        <v>3</v>
      </c>
      <c r="AT220">
        <v>59</v>
      </c>
      <c r="AU220" t="s">
        <v>199</v>
      </c>
      <c r="AV220">
        <v>1</v>
      </c>
      <c r="AW220">
        <v>2</v>
      </c>
      <c r="AX220">
        <v>37921571</v>
      </c>
      <c r="AY220">
        <v>1</v>
      </c>
      <c r="AZ220">
        <v>0</v>
      </c>
      <c r="BA220">
        <v>212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Y220*Source!I356</f>
        <v>42.480000000000004</v>
      </c>
      <c r="CY220">
        <f>AD220</f>
        <v>0</v>
      </c>
      <c r="CZ220">
        <f>AH220</f>
        <v>0</v>
      </c>
      <c r="DA220">
        <f>AL220</f>
        <v>1</v>
      </c>
      <c r="DB220">
        <f>ROUND((ROUND(AT220*CZ220,2)*0.9),6)</f>
        <v>0</v>
      </c>
      <c r="DC220">
        <f>ROUND((ROUND(AT220*AG220,2)*0.9),6)</f>
        <v>0</v>
      </c>
    </row>
    <row r="221" spans="1:107" x14ac:dyDescent="0.2">
      <c r="A221">
        <f>ROW(Source!A356)</f>
        <v>356</v>
      </c>
      <c r="B221">
        <v>37920513</v>
      </c>
      <c r="C221">
        <v>37921567</v>
      </c>
      <c r="D221">
        <v>36615914</v>
      </c>
      <c r="E221">
        <v>1</v>
      </c>
      <c r="F221">
        <v>1</v>
      </c>
      <c r="G221">
        <v>25</v>
      </c>
      <c r="H221">
        <v>3</v>
      </c>
      <c r="I221" t="s">
        <v>328</v>
      </c>
      <c r="J221" t="s">
        <v>329</v>
      </c>
      <c r="K221" t="s">
        <v>330</v>
      </c>
      <c r="L221">
        <v>1348</v>
      </c>
      <c r="N221">
        <v>1009</v>
      </c>
      <c r="O221" t="s">
        <v>47</v>
      </c>
      <c r="P221" t="s">
        <v>47</v>
      </c>
      <c r="Q221">
        <v>1000</v>
      </c>
      <c r="W221">
        <v>0</v>
      </c>
      <c r="X221">
        <v>-2879024</v>
      </c>
      <c r="Y221">
        <v>1.0800000000000001E-2</v>
      </c>
      <c r="AA221">
        <v>74598.09</v>
      </c>
      <c r="AB221">
        <v>0</v>
      </c>
      <c r="AC221">
        <v>0</v>
      </c>
      <c r="AD221">
        <v>0</v>
      </c>
      <c r="AE221">
        <v>74598.09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1</v>
      </c>
      <c r="AN221">
        <v>0</v>
      </c>
      <c r="AO221">
        <v>1</v>
      </c>
      <c r="AP221">
        <v>1</v>
      </c>
      <c r="AQ221">
        <v>0</v>
      </c>
      <c r="AR221">
        <v>0</v>
      </c>
      <c r="AS221" t="s">
        <v>3</v>
      </c>
      <c r="AT221">
        <v>1.0800000000000001E-2</v>
      </c>
      <c r="AU221" t="s">
        <v>3</v>
      </c>
      <c r="AV221">
        <v>0</v>
      </c>
      <c r="AW221">
        <v>2</v>
      </c>
      <c r="AX221">
        <v>37921572</v>
      </c>
      <c r="AY221">
        <v>1</v>
      </c>
      <c r="AZ221">
        <v>0</v>
      </c>
      <c r="BA221">
        <v>213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Y221*Source!I356</f>
        <v>8.6400000000000001E-3</v>
      </c>
      <c r="CY221">
        <f>AA221</f>
        <v>74598.09</v>
      </c>
      <c r="CZ221">
        <f>AE221</f>
        <v>74598.09</v>
      </c>
      <c r="DA221">
        <f>AI221</f>
        <v>1</v>
      </c>
      <c r="DB221">
        <f t="shared" ref="DB221:DB244" si="34">ROUND(ROUND(AT221*CZ221,2),6)</f>
        <v>805.66</v>
      </c>
      <c r="DC221">
        <f t="shared" ref="DC221:DC244" si="35">ROUND(ROUND(AT221*AG221,2),6)</f>
        <v>0</v>
      </c>
    </row>
    <row r="222" spans="1:107" x14ac:dyDescent="0.2">
      <c r="A222">
        <f>ROW(Source!A356)</f>
        <v>356</v>
      </c>
      <c r="B222">
        <v>37920513</v>
      </c>
      <c r="C222">
        <v>37921567</v>
      </c>
      <c r="D222">
        <v>36615957</v>
      </c>
      <c r="E222">
        <v>1</v>
      </c>
      <c r="F222">
        <v>1</v>
      </c>
      <c r="G222">
        <v>25</v>
      </c>
      <c r="H222">
        <v>3</v>
      </c>
      <c r="I222" t="s">
        <v>331</v>
      </c>
      <c r="J222" t="s">
        <v>332</v>
      </c>
      <c r="K222" t="s">
        <v>333</v>
      </c>
      <c r="L222">
        <v>1346</v>
      </c>
      <c r="N222">
        <v>1009</v>
      </c>
      <c r="O222" t="s">
        <v>154</v>
      </c>
      <c r="P222" t="s">
        <v>154</v>
      </c>
      <c r="Q222">
        <v>1</v>
      </c>
      <c r="W222">
        <v>0</v>
      </c>
      <c r="X222">
        <v>2144762221</v>
      </c>
      <c r="Y222">
        <v>3.33</v>
      </c>
      <c r="AA222">
        <v>80.150000000000006</v>
      </c>
      <c r="AB222">
        <v>0</v>
      </c>
      <c r="AC222">
        <v>0</v>
      </c>
      <c r="AD222">
        <v>0</v>
      </c>
      <c r="AE222">
        <v>80.150000000000006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N222">
        <v>0</v>
      </c>
      <c r="AO222">
        <v>1</v>
      </c>
      <c r="AP222">
        <v>1</v>
      </c>
      <c r="AQ222">
        <v>0</v>
      </c>
      <c r="AR222">
        <v>0</v>
      </c>
      <c r="AS222" t="s">
        <v>3</v>
      </c>
      <c r="AT222">
        <v>3.33</v>
      </c>
      <c r="AU222" t="s">
        <v>3</v>
      </c>
      <c r="AV222">
        <v>0</v>
      </c>
      <c r="AW222">
        <v>2</v>
      </c>
      <c r="AX222">
        <v>37921573</v>
      </c>
      <c r="AY222">
        <v>1</v>
      </c>
      <c r="AZ222">
        <v>0</v>
      </c>
      <c r="BA222">
        <v>214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Y222*Source!I356</f>
        <v>2.6640000000000001</v>
      </c>
      <c r="CY222">
        <f>AA222</f>
        <v>80.150000000000006</v>
      </c>
      <c r="CZ222">
        <f>AE222</f>
        <v>80.150000000000006</v>
      </c>
      <c r="DA222">
        <f>AI222</f>
        <v>1</v>
      </c>
      <c r="DB222">
        <f t="shared" si="34"/>
        <v>266.89999999999998</v>
      </c>
      <c r="DC222">
        <f t="shared" si="35"/>
        <v>0</v>
      </c>
    </row>
    <row r="223" spans="1:107" x14ac:dyDescent="0.2">
      <c r="A223">
        <f>ROW(Source!A392)</f>
        <v>392</v>
      </c>
      <c r="B223">
        <v>37920512</v>
      </c>
      <c r="C223">
        <v>37921363</v>
      </c>
      <c r="D223">
        <v>36602148</v>
      </c>
      <c r="E223">
        <v>25</v>
      </c>
      <c r="F223">
        <v>1</v>
      </c>
      <c r="G223">
        <v>25</v>
      </c>
      <c r="H223">
        <v>1</v>
      </c>
      <c r="I223" t="s">
        <v>224</v>
      </c>
      <c r="J223" t="s">
        <v>3</v>
      </c>
      <c r="K223" t="s">
        <v>225</v>
      </c>
      <c r="L223">
        <v>1191</v>
      </c>
      <c r="N223">
        <v>1013</v>
      </c>
      <c r="O223" t="s">
        <v>226</v>
      </c>
      <c r="P223" t="s">
        <v>226</v>
      </c>
      <c r="Q223">
        <v>1</v>
      </c>
      <c r="W223">
        <v>0</v>
      </c>
      <c r="X223">
        <v>476480486</v>
      </c>
      <c r="Y223">
        <v>30.8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</v>
      </c>
      <c r="AL223">
        <v>1</v>
      </c>
      <c r="AN223">
        <v>0</v>
      </c>
      <c r="AO223">
        <v>1</v>
      </c>
      <c r="AP223">
        <v>0</v>
      </c>
      <c r="AQ223">
        <v>0</v>
      </c>
      <c r="AR223">
        <v>0</v>
      </c>
      <c r="AS223" t="s">
        <v>3</v>
      </c>
      <c r="AT223">
        <v>30.8</v>
      </c>
      <c r="AU223" t="s">
        <v>3</v>
      </c>
      <c r="AV223">
        <v>1</v>
      </c>
      <c r="AW223">
        <v>2</v>
      </c>
      <c r="AX223">
        <v>37921376</v>
      </c>
      <c r="AY223">
        <v>1</v>
      </c>
      <c r="AZ223">
        <v>0</v>
      </c>
      <c r="BA223">
        <v>215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Y223*Source!I392</f>
        <v>489.72</v>
      </c>
      <c r="CY223">
        <f>AD223</f>
        <v>0</v>
      </c>
      <c r="CZ223">
        <f>AH223</f>
        <v>0</v>
      </c>
      <c r="DA223">
        <f>AL223</f>
        <v>1</v>
      </c>
      <c r="DB223">
        <f t="shared" si="34"/>
        <v>0</v>
      </c>
      <c r="DC223">
        <f t="shared" si="35"/>
        <v>0</v>
      </c>
    </row>
    <row r="224" spans="1:107" x14ac:dyDescent="0.2">
      <c r="A224">
        <f>ROW(Source!A392)</f>
        <v>392</v>
      </c>
      <c r="B224">
        <v>37920512</v>
      </c>
      <c r="C224">
        <v>37921363</v>
      </c>
      <c r="D224">
        <v>36615180</v>
      </c>
      <c r="E224">
        <v>1</v>
      </c>
      <c r="F224">
        <v>1</v>
      </c>
      <c r="G224">
        <v>25</v>
      </c>
      <c r="H224">
        <v>2</v>
      </c>
      <c r="I224" t="s">
        <v>334</v>
      </c>
      <c r="J224" t="s">
        <v>335</v>
      </c>
      <c r="K224" t="s">
        <v>336</v>
      </c>
      <c r="L224">
        <v>1368</v>
      </c>
      <c r="N224">
        <v>1011</v>
      </c>
      <c r="O224" t="s">
        <v>230</v>
      </c>
      <c r="P224" t="s">
        <v>230</v>
      </c>
      <c r="Q224">
        <v>1</v>
      </c>
      <c r="W224">
        <v>0</v>
      </c>
      <c r="X224">
        <v>-461305689</v>
      </c>
      <c r="Y224">
        <v>0.06</v>
      </c>
      <c r="AA224">
        <v>0</v>
      </c>
      <c r="AB224">
        <v>20.03</v>
      </c>
      <c r="AC224">
        <v>9.27</v>
      </c>
      <c r="AD224">
        <v>0</v>
      </c>
      <c r="AE224">
        <v>0</v>
      </c>
      <c r="AF224">
        <v>20.03</v>
      </c>
      <c r="AG224">
        <v>9.27</v>
      </c>
      <c r="AH224">
        <v>0</v>
      </c>
      <c r="AI224">
        <v>1</v>
      </c>
      <c r="AJ224">
        <v>1</v>
      </c>
      <c r="AK224">
        <v>1</v>
      </c>
      <c r="AL224">
        <v>1</v>
      </c>
      <c r="AN224">
        <v>0</v>
      </c>
      <c r="AO224">
        <v>1</v>
      </c>
      <c r="AP224">
        <v>0</v>
      </c>
      <c r="AQ224">
        <v>0</v>
      </c>
      <c r="AR224">
        <v>0</v>
      </c>
      <c r="AS224" t="s">
        <v>3</v>
      </c>
      <c r="AT224">
        <v>0.06</v>
      </c>
      <c r="AU224" t="s">
        <v>3</v>
      </c>
      <c r="AV224">
        <v>0</v>
      </c>
      <c r="AW224">
        <v>2</v>
      </c>
      <c r="AX224">
        <v>37921377</v>
      </c>
      <c r="AY224">
        <v>1</v>
      </c>
      <c r="AZ224">
        <v>0</v>
      </c>
      <c r="BA224">
        <v>216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Y224*Source!I392</f>
        <v>0.95399999999999996</v>
      </c>
      <c r="CY224">
        <f>AB224</f>
        <v>20.03</v>
      </c>
      <c r="CZ224">
        <f>AF224</f>
        <v>20.03</v>
      </c>
      <c r="DA224">
        <f>AJ224</f>
        <v>1</v>
      </c>
      <c r="DB224">
        <f t="shared" si="34"/>
        <v>1.2</v>
      </c>
      <c r="DC224">
        <f t="shared" si="35"/>
        <v>0.56000000000000005</v>
      </c>
    </row>
    <row r="225" spans="1:107" x14ac:dyDescent="0.2">
      <c r="A225">
        <f>ROW(Source!A392)</f>
        <v>392</v>
      </c>
      <c r="B225">
        <v>37920512</v>
      </c>
      <c r="C225">
        <v>37921363</v>
      </c>
      <c r="D225">
        <v>36614631</v>
      </c>
      <c r="E225">
        <v>1</v>
      </c>
      <c r="F225">
        <v>1</v>
      </c>
      <c r="G225">
        <v>25</v>
      </c>
      <c r="H225">
        <v>2</v>
      </c>
      <c r="I225" t="s">
        <v>337</v>
      </c>
      <c r="J225" t="s">
        <v>338</v>
      </c>
      <c r="K225" t="s">
        <v>339</v>
      </c>
      <c r="L225">
        <v>1368</v>
      </c>
      <c r="N225">
        <v>1011</v>
      </c>
      <c r="O225" t="s">
        <v>230</v>
      </c>
      <c r="P225" t="s">
        <v>230</v>
      </c>
      <c r="Q225">
        <v>1</v>
      </c>
      <c r="W225">
        <v>0</v>
      </c>
      <c r="X225">
        <v>371586198</v>
      </c>
      <c r="Y225">
        <v>0.06</v>
      </c>
      <c r="AA225">
        <v>0</v>
      </c>
      <c r="AB225">
        <v>857.8</v>
      </c>
      <c r="AC225">
        <v>417.21</v>
      </c>
      <c r="AD225">
        <v>0</v>
      </c>
      <c r="AE225">
        <v>0</v>
      </c>
      <c r="AF225">
        <v>857.8</v>
      </c>
      <c r="AG225">
        <v>417.21</v>
      </c>
      <c r="AH225">
        <v>0</v>
      </c>
      <c r="AI225">
        <v>1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 t="s">
        <v>3</v>
      </c>
      <c r="AT225">
        <v>0.06</v>
      </c>
      <c r="AU225" t="s">
        <v>3</v>
      </c>
      <c r="AV225">
        <v>0</v>
      </c>
      <c r="AW225">
        <v>2</v>
      </c>
      <c r="AX225">
        <v>37921378</v>
      </c>
      <c r="AY225">
        <v>1</v>
      </c>
      <c r="AZ225">
        <v>0</v>
      </c>
      <c r="BA225">
        <v>217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Y225*Source!I392</f>
        <v>0.95399999999999996</v>
      </c>
      <c r="CY225">
        <f>AB225</f>
        <v>857.8</v>
      </c>
      <c r="CZ225">
        <f>AF225</f>
        <v>857.8</v>
      </c>
      <c r="DA225">
        <f>AJ225</f>
        <v>1</v>
      </c>
      <c r="DB225">
        <f t="shared" si="34"/>
        <v>51.47</v>
      </c>
      <c r="DC225">
        <f t="shared" si="35"/>
        <v>25.03</v>
      </c>
    </row>
    <row r="226" spans="1:107" x14ac:dyDescent="0.2">
      <c r="A226">
        <f>ROW(Source!A392)</f>
        <v>392</v>
      </c>
      <c r="B226">
        <v>37920512</v>
      </c>
      <c r="C226">
        <v>37921363</v>
      </c>
      <c r="D226">
        <v>36619159</v>
      </c>
      <c r="E226">
        <v>1</v>
      </c>
      <c r="F226">
        <v>1</v>
      </c>
      <c r="G226">
        <v>25</v>
      </c>
      <c r="H226">
        <v>3</v>
      </c>
      <c r="I226" t="s">
        <v>340</v>
      </c>
      <c r="J226" t="s">
        <v>341</v>
      </c>
      <c r="K226" t="s">
        <v>342</v>
      </c>
      <c r="L226">
        <v>1339</v>
      </c>
      <c r="N226">
        <v>1007</v>
      </c>
      <c r="O226" t="s">
        <v>36</v>
      </c>
      <c r="P226" t="s">
        <v>36</v>
      </c>
      <c r="Q226">
        <v>1</v>
      </c>
      <c r="W226">
        <v>0</v>
      </c>
      <c r="X226">
        <v>1949937456</v>
      </c>
      <c r="Y226">
        <v>15</v>
      </c>
      <c r="AA226">
        <v>753.67</v>
      </c>
      <c r="AB226">
        <v>0</v>
      </c>
      <c r="AC226">
        <v>0</v>
      </c>
      <c r="AD226">
        <v>0</v>
      </c>
      <c r="AE226">
        <v>753.67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1</v>
      </c>
      <c r="AL226">
        <v>1</v>
      </c>
      <c r="AN226">
        <v>0</v>
      </c>
      <c r="AO226">
        <v>1</v>
      </c>
      <c r="AP226">
        <v>0</v>
      </c>
      <c r="AQ226">
        <v>0</v>
      </c>
      <c r="AR226">
        <v>0</v>
      </c>
      <c r="AS226" t="s">
        <v>3</v>
      </c>
      <c r="AT226">
        <v>15</v>
      </c>
      <c r="AU226" t="s">
        <v>3</v>
      </c>
      <c r="AV226">
        <v>0</v>
      </c>
      <c r="AW226">
        <v>2</v>
      </c>
      <c r="AX226">
        <v>37921379</v>
      </c>
      <c r="AY226">
        <v>1</v>
      </c>
      <c r="AZ226">
        <v>0</v>
      </c>
      <c r="BA226">
        <v>218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Y226*Source!I392</f>
        <v>238.5</v>
      </c>
      <c r="CY226">
        <f>AA226</f>
        <v>753.67</v>
      </c>
      <c r="CZ226">
        <f>AE226</f>
        <v>753.67</v>
      </c>
      <c r="DA226">
        <f>AI226</f>
        <v>1</v>
      </c>
      <c r="DB226">
        <f t="shared" si="34"/>
        <v>11305.05</v>
      </c>
      <c r="DC226">
        <f t="shared" si="35"/>
        <v>0</v>
      </c>
    </row>
    <row r="227" spans="1:107" x14ac:dyDescent="0.2">
      <c r="A227">
        <f>ROW(Source!A393)</f>
        <v>393</v>
      </c>
      <c r="B227">
        <v>37920513</v>
      </c>
      <c r="C227">
        <v>37921363</v>
      </c>
      <c r="D227">
        <v>36602148</v>
      </c>
      <c r="E227">
        <v>25</v>
      </c>
      <c r="F227">
        <v>1</v>
      </c>
      <c r="G227">
        <v>25</v>
      </c>
      <c r="H227">
        <v>1</v>
      </c>
      <c r="I227" t="s">
        <v>224</v>
      </c>
      <c r="J227" t="s">
        <v>3</v>
      </c>
      <c r="K227" t="s">
        <v>225</v>
      </c>
      <c r="L227">
        <v>1191</v>
      </c>
      <c r="N227">
        <v>1013</v>
      </c>
      <c r="O227" t="s">
        <v>226</v>
      </c>
      <c r="P227" t="s">
        <v>226</v>
      </c>
      <c r="Q227">
        <v>1</v>
      </c>
      <c r="W227">
        <v>0</v>
      </c>
      <c r="X227">
        <v>476480486</v>
      </c>
      <c r="Y227">
        <v>30.8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1</v>
      </c>
      <c r="AN227">
        <v>0</v>
      </c>
      <c r="AO227">
        <v>1</v>
      </c>
      <c r="AP227">
        <v>0</v>
      </c>
      <c r="AQ227">
        <v>0</v>
      </c>
      <c r="AR227">
        <v>0</v>
      </c>
      <c r="AS227" t="s">
        <v>3</v>
      </c>
      <c r="AT227">
        <v>30.8</v>
      </c>
      <c r="AU227" t="s">
        <v>3</v>
      </c>
      <c r="AV227">
        <v>1</v>
      </c>
      <c r="AW227">
        <v>2</v>
      </c>
      <c r="AX227">
        <v>37921376</v>
      </c>
      <c r="AY227">
        <v>1</v>
      </c>
      <c r="AZ227">
        <v>0</v>
      </c>
      <c r="BA227">
        <v>219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Y227*Source!I393</f>
        <v>489.72</v>
      </c>
      <c r="CY227">
        <f>AD227</f>
        <v>0</v>
      </c>
      <c r="CZ227">
        <f>AH227</f>
        <v>0</v>
      </c>
      <c r="DA227">
        <f>AL227</f>
        <v>1</v>
      </c>
      <c r="DB227">
        <f t="shared" si="34"/>
        <v>0</v>
      </c>
      <c r="DC227">
        <f t="shared" si="35"/>
        <v>0</v>
      </c>
    </row>
    <row r="228" spans="1:107" x14ac:dyDescent="0.2">
      <c r="A228">
        <f>ROW(Source!A393)</f>
        <v>393</v>
      </c>
      <c r="B228">
        <v>37920513</v>
      </c>
      <c r="C228">
        <v>37921363</v>
      </c>
      <c r="D228">
        <v>36615180</v>
      </c>
      <c r="E228">
        <v>1</v>
      </c>
      <c r="F228">
        <v>1</v>
      </c>
      <c r="G228">
        <v>25</v>
      </c>
      <c r="H228">
        <v>2</v>
      </c>
      <c r="I228" t="s">
        <v>334</v>
      </c>
      <c r="J228" t="s">
        <v>335</v>
      </c>
      <c r="K228" t="s">
        <v>336</v>
      </c>
      <c r="L228">
        <v>1368</v>
      </c>
      <c r="N228">
        <v>1011</v>
      </c>
      <c r="O228" t="s">
        <v>230</v>
      </c>
      <c r="P228" t="s">
        <v>230</v>
      </c>
      <c r="Q228">
        <v>1</v>
      </c>
      <c r="W228">
        <v>0</v>
      </c>
      <c r="X228">
        <v>-461305689</v>
      </c>
      <c r="Y228">
        <v>0.06</v>
      </c>
      <c r="AA228">
        <v>0</v>
      </c>
      <c r="AB228">
        <v>20.03</v>
      </c>
      <c r="AC228">
        <v>9.27</v>
      </c>
      <c r="AD228">
        <v>0</v>
      </c>
      <c r="AE228">
        <v>0</v>
      </c>
      <c r="AF228">
        <v>20.03</v>
      </c>
      <c r="AG228">
        <v>9.27</v>
      </c>
      <c r="AH228">
        <v>0</v>
      </c>
      <c r="AI228">
        <v>1</v>
      </c>
      <c r="AJ228">
        <v>1</v>
      </c>
      <c r="AK228">
        <v>1</v>
      </c>
      <c r="AL228">
        <v>1</v>
      </c>
      <c r="AN228">
        <v>0</v>
      </c>
      <c r="AO228">
        <v>1</v>
      </c>
      <c r="AP228">
        <v>0</v>
      </c>
      <c r="AQ228">
        <v>0</v>
      </c>
      <c r="AR228">
        <v>0</v>
      </c>
      <c r="AS228" t="s">
        <v>3</v>
      </c>
      <c r="AT228">
        <v>0.06</v>
      </c>
      <c r="AU228" t="s">
        <v>3</v>
      </c>
      <c r="AV228">
        <v>0</v>
      </c>
      <c r="AW228">
        <v>2</v>
      </c>
      <c r="AX228">
        <v>37921377</v>
      </c>
      <c r="AY228">
        <v>1</v>
      </c>
      <c r="AZ228">
        <v>0</v>
      </c>
      <c r="BA228">
        <v>220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Y228*Source!I393</f>
        <v>0.95399999999999996</v>
      </c>
      <c r="CY228">
        <f>AB228</f>
        <v>20.03</v>
      </c>
      <c r="CZ228">
        <f>AF228</f>
        <v>20.03</v>
      </c>
      <c r="DA228">
        <f>AJ228</f>
        <v>1</v>
      </c>
      <c r="DB228">
        <f t="shared" si="34"/>
        <v>1.2</v>
      </c>
      <c r="DC228">
        <f t="shared" si="35"/>
        <v>0.56000000000000005</v>
      </c>
    </row>
    <row r="229" spans="1:107" x14ac:dyDescent="0.2">
      <c r="A229">
        <f>ROW(Source!A393)</f>
        <v>393</v>
      </c>
      <c r="B229">
        <v>37920513</v>
      </c>
      <c r="C229">
        <v>37921363</v>
      </c>
      <c r="D229">
        <v>36614631</v>
      </c>
      <c r="E229">
        <v>1</v>
      </c>
      <c r="F229">
        <v>1</v>
      </c>
      <c r="G229">
        <v>25</v>
      </c>
      <c r="H229">
        <v>2</v>
      </c>
      <c r="I229" t="s">
        <v>337</v>
      </c>
      <c r="J229" t="s">
        <v>338</v>
      </c>
      <c r="K229" t="s">
        <v>339</v>
      </c>
      <c r="L229">
        <v>1368</v>
      </c>
      <c r="N229">
        <v>1011</v>
      </c>
      <c r="O229" t="s">
        <v>230</v>
      </c>
      <c r="P229" t="s">
        <v>230</v>
      </c>
      <c r="Q229">
        <v>1</v>
      </c>
      <c r="W229">
        <v>0</v>
      </c>
      <c r="X229">
        <v>371586198</v>
      </c>
      <c r="Y229">
        <v>0.06</v>
      </c>
      <c r="AA229">
        <v>0</v>
      </c>
      <c r="AB229">
        <v>857.8</v>
      </c>
      <c r="AC229">
        <v>417.21</v>
      </c>
      <c r="AD229">
        <v>0</v>
      </c>
      <c r="AE229">
        <v>0</v>
      </c>
      <c r="AF229">
        <v>857.8</v>
      </c>
      <c r="AG229">
        <v>417.21</v>
      </c>
      <c r="AH229">
        <v>0</v>
      </c>
      <c r="AI229">
        <v>1</v>
      </c>
      <c r="AJ229">
        <v>1</v>
      </c>
      <c r="AK229">
        <v>1</v>
      </c>
      <c r="AL229">
        <v>1</v>
      </c>
      <c r="AN229">
        <v>0</v>
      </c>
      <c r="AO229">
        <v>1</v>
      </c>
      <c r="AP229">
        <v>0</v>
      </c>
      <c r="AQ229">
        <v>0</v>
      </c>
      <c r="AR229">
        <v>0</v>
      </c>
      <c r="AS229" t="s">
        <v>3</v>
      </c>
      <c r="AT229">
        <v>0.06</v>
      </c>
      <c r="AU229" t="s">
        <v>3</v>
      </c>
      <c r="AV229">
        <v>0</v>
      </c>
      <c r="AW229">
        <v>2</v>
      </c>
      <c r="AX229">
        <v>37921378</v>
      </c>
      <c r="AY229">
        <v>1</v>
      </c>
      <c r="AZ229">
        <v>0</v>
      </c>
      <c r="BA229">
        <v>221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Y229*Source!I393</f>
        <v>0.95399999999999996</v>
      </c>
      <c r="CY229">
        <f>AB229</f>
        <v>857.8</v>
      </c>
      <c r="CZ229">
        <f>AF229</f>
        <v>857.8</v>
      </c>
      <c r="DA229">
        <f>AJ229</f>
        <v>1</v>
      </c>
      <c r="DB229">
        <f t="shared" si="34"/>
        <v>51.47</v>
      </c>
      <c r="DC229">
        <f t="shared" si="35"/>
        <v>25.03</v>
      </c>
    </row>
    <row r="230" spans="1:107" x14ac:dyDescent="0.2">
      <c r="A230">
        <f>ROW(Source!A393)</f>
        <v>393</v>
      </c>
      <c r="B230">
        <v>37920513</v>
      </c>
      <c r="C230">
        <v>37921363</v>
      </c>
      <c r="D230">
        <v>36619159</v>
      </c>
      <c r="E230">
        <v>1</v>
      </c>
      <c r="F230">
        <v>1</v>
      </c>
      <c r="G230">
        <v>25</v>
      </c>
      <c r="H230">
        <v>3</v>
      </c>
      <c r="I230" t="s">
        <v>340</v>
      </c>
      <c r="J230" t="s">
        <v>341</v>
      </c>
      <c r="K230" t="s">
        <v>342</v>
      </c>
      <c r="L230">
        <v>1339</v>
      </c>
      <c r="N230">
        <v>1007</v>
      </c>
      <c r="O230" t="s">
        <v>36</v>
      </c>
      <c r="P230" t="s">
        <v>36</v>
      </c>
      <c r="Q230">
        <v>1</v>
      </c>
      <c r="W230">
        <v>0</v>
      </c>
      <c r="X230">
        <v>1949937456</v>
      </c>
      <c r="Y230">
        <v>15</v>
      </c>
      <c r="AA230">
        <v>753.67</v>
      </c>
      <c r="AB230">
        <v>0</v>
      </c>
      <c r="AC230">
        <v>0</v>
      </c>
      <c r="AD230">
        <v>0</v>
      </c>
      <c r="AE230">
        <v>753.67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N230">
        <v>0</v>
      </c>
      <c r="AO230">
        <v>1</v>
      </c>
      <c r="AP230">
        <v>0</v>
      </c>
      <c r="AQ230">
        <v>0</v>
      </c>
      <c r="AR230">
        <v>0</v>
      </c>
      <c r="AS230" t="s">
        <v>3</v>
      </c>
      <c r="AT230">
        <v>15</v>
      </c>
      <c r="AU230" t="s">
        <v>3</v>
      </c>
      <c r="AV230">
        <v>0</v>
      </c>
      <c r="AW230">
        <v>2</v>
      </c>
      <c r="AX230">
        <v>37921379</v>
      </c>
      <c r="AY230">
        <v>1</v>
      </c>
      <c r="AZ230">
        <v>0</v>
      </c>
      <c r="BA230">
        <v>222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Y230*Source!I393</f>
        <v>238.5</v>
      </c>
      <c r="CY230">
        <f>AA230</f>
        <v>753.67</v>
      </c>
      <c r="CZ230">
        <f>AE230</f>
        <v>753.67</v>
      </c>
      <c r="DA230">
        <f>AI230</f>
        <v>1</v>
      </c>
      <c r="DB230">
        <f t="shared" si="34"/>
        <v>11305.05</v>
      </c>
      <c r="DC230">
        <f t="shared" si="35"/>
        <v>0</v>
      </c>
    </row>
    <row r="231" spans="1:107" x14ac:dyDescent="0.2">
      <c r="A231">
        <f>ROW(Source!A394)</f>
        <v>394</v>
      </c>
      <c r="B231">
        <v>37920512</v>
      </c>
      <c r="C231">
        <v>37921380</v>
      </c>
      <c r="D231">
        <v>36602148</v>
      </c>
      <c r="E231">
        <v>25</v>
      </c>
      <c r="F231">
        <v>1</v>
      </c>
      <c r="G231">
        <v>25</v>
      </c>
      <c r="H231">
        <v>1</v>
      </c>
      <c r="I231" t="s">
        <v>224</v>
      </c>
      <c r="J231" t="s">
        <v>3</v>
      </c>
      <c r="K231" t="s">
        <v>225</v>
      </c>
      <c r="L231">
        <v>1191</v>
      </c>
      <c r="N231">
        <v>1013</v>
      </c>
      <c r="O231" t="s">
        <v>226</v>
      </c>
      <c r="P231" t="s">
        <v>226</v>
      </c>
      <c r="Q231">
        <v>1</v>
      </c>
      <c r="W231">
        <v>0</v>
      </c>
      <c r="X231">
        <v>476480486</v>
      </c>
      <c r="Y231">
        <v>46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1</v>
      </c>
      <c r="AL231">
        <v>1</v>
      </c>
      <c r="AN231">
        <v>0</v>
      </c>
      <c r="AO231">
        <v>1</v>
      </c>
      <c r="AP231">
        <v>0</v>
      </c>
      <c r="AQ231">
        <v>0</v>
      </c>
      <c r="AR231">
        <v>0</v>
      </c>
      <c r="AS231" t="s">
        <v>3</v>
      </c>
      <c r="AT231">
        <v>46</v>
      </c>
      <c r="AU231" t="s">
        <v>3</v>
      </c>
      <c r="AV231">
        <v>1</v>
      </c>
      <c r="AW231">
        <v>2</v>
      </c>
      <c r="AX231">
        <v>37921387</v>
      </c>
      <c r="AY231">
        <v>1</v>
      </c>
      <c r="AZ231">
        <v>0</v>
      </c>
      <c r="BA231">
        <v>223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CX231">
        <f>Y231*Source!I394</f>
        <v>243.79999999999998</v>
      </c>
      <c r="CY231">
        <f>AD231</f>
        <v>0</v>
      </c>
      <c r="CZ231">
        <f>AH231</f>
        <v>0</v>
      </c>
      <c r="DA231">
        <f>AL231</f>
        <v>1</v>
      </c>
      <c r="DB231">
        <f t="shared" si="34"/>
        <v>0</v>
      </c>
      <c r="DC231">
        <f t="shared" si="35"/>
        <v>0</v>
      </c>
    </row>
    <row r="232" spans="1:107" x14ac:dyDescent="0.2">
      <c r="A232">
        <f>ROW(Source!A394)</f>
        <v>394</v>
      </c>
      <c r="B232">
        <v>37920512</v>
      </c>
      <c r="C232">
        <v>37921380</v>
      </c>
      <c r="D232">
        <v>36619159</v>
      </c>
      <c r="E232">
        <v>1</v>
      </c>
      <c r="F232">
        <v>1</v>
      </c>
      <c r="G232">
        <v>25</v>
      </c>
      <c r="H232">
        <v>3</v>
      </c>
      <c r="I232" t="s">
        <v>340</v>
      </c>
      <c r="J232" t="s">
        <v>341</v>
      </c>
      <c r="K232" t="s">
        <v>342</v>
      </c>
      <c r="L232">
        <v>1339</v>
      </c>
      <c r="N232">
        <v>1007</v>
      </c>
      <c r="O232" t="s">
        <v>36</v>
      </c>
      <c r="P232" t="s">
        <v>36</v>
      </c>
      <c r="Q232">
        <v>1</v>
      </c>
      <c r="W232">
        <v>0</v>
      </c>
      <c r="X232">
        <v>1949937456</v>
      </c>
      <c r="Y232">
        <v>15</v>
      </c>
      <c r="AA232">
        <v>753.67</v>
      </c>
      <c r="AB232">
        <v>0</v>
      </c>
      <c r="AC232">
        <v>0</v>
      </c>
      <c r="AD232">
        <v>0</v>
      </c>
      <c r="AE232">
        <v>753.67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</v>
      </c>
      <c r="AL232">
        <v>1</v>
      </c>
      <c r="AN232">
        <v>0</v>
      </c>
      <c r="AO232">
        <v>1</v>
      </c>
      <c r="AP232">
        <v>0</v>
      </c>
      <c r="AQ232">
        <v>0</v>
      </c>
      <c r="AR232">
        <v>0</v>
      </c>
      <c r="AS232" t="s">
        <v>3</v>
      </c>
      <c r="AT232">
        <v>15</v>
      </c>
      <c r="AU232" t="s">
        <v>3</v>
      </c>
      <c r="AV232">
        <v>0</v>
      </c>
      <c r="AW232">
        <v>2</v>
      </c>
      <c r="AX232">
        <v>37921388</v>
      </c>
      <c r="AY232">
        <v>1</v>
      </c>
      <c r="AZ232">
        <v>0</v>
      </c>
      <c r="BA232">
        <v>224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CX232">
        <f>Y232*Source!I394</f>
        <v>79.5</v>
      </c>
      <c r="CY232">
        <f>AA232</f>
        <v>753.67</v>
      </c>
      <c r="CZ232">
        <f>AE232</f>
        <v>753.67</v>
      </c>
      <c r="DA232">
        <f>AI232</f>
        <v>1</v>
      </c>
      <c r="DB232">
        <f t="shared" si="34"/>
        <v>11305.05</v>
      </c>
      <c r="DC232">
        <f t="shared" si="35"/>
        <v>0</v>
      </c>
    </row>
    <row r="233" spans="1:107" x14ac:dyDescent="0.2">
      <c r="A233">
        <f>ROW(Source!A395)</f>
        <v>395</v>
      </c>
      <c r="B233">
        <v>37920513</v>
      </c>
      <c r="C233">
        <v>37921380</v>
      </c>
      <c r="D233">
        <v>36602148</v>
      </c>
      <c r="E233">
        <v>25</v>
      </c>
      <c r="F233">
        <v>1</v>
      </c>
      <c r="G233">
        <v>25</v>
      </c>
      <c r="H233">
        <v>1</v>
      </c>
      <c r="I233" t="s">
        <v>224</v>
      </c>
      <c r="J233" t="s">
        <v>3</v>
      </c>
      <c r="K233" t="s">
        <v>225</v>
      </c>
      <c r="L233">
        <v>1191</v>
      </c>
      <c r="N233">
        <v>1013</v>
      </c>
      <c r="O233" t="s">
        <v>226</v>
      </c>
      <c r="P233" t="s">
        <v>226</v>
      </c>
      <c r="Q233">
        <v>1</v>
      </c>
      <c r="W233">
        <v>0</v>
      </c>
      <c r="X233">
        <v>476480486</v>
      </c>
      <c r="Y233">
        <v>46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1</v>
      </c>
      <c r="AK233">
        <v>1</v>
      </c>
      <c r="AL233">
        <v>1</v>
      </c>
      <c r="AN233">
        <v>0</v>
      </c>
      <c r="AO233">
        <v>1</v>
      </c>
      <c r="AP233">
        <v>0</v>
      </c>
      <c r="AQ233">
        <v>0</v>
      </c>
      <c r="AR233">
        <v>0</v>
      </c>
      <c r="AS233" t="s">
        <v>3</v>
      </c>
      <c r="AT233">
        <v>46</v>
      </c>
      <c r="AU233" t="s">
        <v>3</v>
      </c>
      <c r="AV233">
        <v>1</v>
      </c>
      <c r="AW233">
        <v>2</v>
      </c>
      <c r="AX233">
        <v>37921387</v>
      </c>
      <c r="AY233">
        <v>1</v>
      </c>
      <c r="AZ233">
        <v>0</v>
      </c>
      <c r="BA233">
        <v>225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CX233">
        <f>Y233*Source!I395</f>
        <v>243.79999999999998</v>
      </c>
      <c r="CY233">
        <f>AD233</f>
        <v>0</v>
      </c>
      <c r="CZ233">
        <f>AH233</f>
        <v>0</v>
      </c>
      <c r="DA233">
        <f>AL233</f>
        <v>1</v>
      </c>
      <c r="DB233">
        <f t="shared" si="34"/>
        <v>0</v>
      </c>
      <c r="DC233">
        <f t="shared" si="35"/>
        <v>0</v>
      </c>
    </row>
    <row r="234" spans="1:107" x14ac:dyDescent="0.2">
      <c r="A234">
        <f>ROW(Source!A395)</f>
        <v>395</v>
      </c>
      <c r="B234">
        <v>37920513</v>
      </c>
      <c r="C234">
        <v>37921380</v>
      </c>
      <c r="D234">
        <v>36619159</v>
      </c>
      <c r="E234">
        <v>1</v>
      </c>
      <c r="F234">
        <v>1</v>
      </c>
      <c r="G234">
        <v>25</v>
      </c>
      <c r="H234">
        <v>3</v>
      </c>
      <c r="I234" t="s">
        <v>340</v>
      </c>
      <c r="J234" t="s">
        <v>341</v>
      </c>
      <c r="K234" t="s">
        <v>342</v>
      </c>
      <c r="L234">
        <v>1339</v>
      </c>
      <c r="N234">
        <v>1007</v>
      </c>
      <c r="O234" t="s">
        <v>36</v>
      </c>
      <c r="P234" t="s">
        <v>36</v>
      </c>
      <c r="Q234">
        <v>1</v>
      </c>
      <c r="W234">
        <v>0</v>
      </c>
      <c r="X234">
        <v>1949937456</v>
      </c>
      <c r="Y234">
        <v>15</v>
      </c>
      <c r="AA234">
        <v>753.67</v>
      </c>
      <c r="AB234">
        <v>0</v>
      </c>
      <c r="AC234">
        <v>0</v>
      </c>
      <c r="AD234">
        <v>0</v>
      </c>
      <c r="AE234">
        <v>753.67</v>
      </c>
      <c r="AF234">
        <v>0</v>
      </c>
      <c r="AG234">
        <v>0</v>
      </c>
      <c r="AH234">
        <v>0</v>
      </c>
      <c r="AI234">
        <v>1</v>
      </c>
      <c r="AJ234">
        <v>1</v>
      </c>
      <c r="AK234">
        <v>1</v>
      </c>
      <c r="AL234">
        <v>1</v>
      </c>
      <c r="AN234">
        <v>0</v>
      </c>
      <c r="AO234">
        <v>1</v>
      </c>
      <c r="AP234">
        <v>0</v>
      </c>
      <c r="AQ234">
        <v>0</v>
      </c>
      <c r="AR234">
        <v>0</v>
      </c>
      <c r="AS234" t="s">
        <v>3</v>
      </c>
      <c r="AT234">
        <v>15</v>
      </c>
      <c r="AU234" t="s">
        <v>3</v>
      </c>
      <c r="AV234">
        <v>0</v>
      </c>
      <c r="AW234">
        <v>2</v>
      </c>
      <c r="AX234">
        <v>37921388</v>
      </c>
      <c r="AY234">
        <v>1</v>
      </c>
      <c r="AZ234">
        <v>0</v>
      </c>
      <c r="BA234">
        <v>226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CX234">
        <f>Y234*Source!I395</f>
        <v>79.5</v>
      </c>
      <c r="CY234">
        <f>AA234</f>
        <v>753.67</v>
      </c>
      <c r="CZ234">
        <f>AE234</f>
        <v>753.67</v>
      </c>
      <c r="DA234">
        <f>AI234</f>
        <v>1</v>
      </c>
      <c r="DB234">
        <f t="shared" si="34"/>
        <v>11305.05</v>
      </c>
      <c r="DC234">
        <f t="shared" si="35"/>
        <v>0</v>
      </c>
    </row>
    <row r="235" spans="1:107" x14ac:dyDescent="0.2">
      <c r="A235">
        <f>ROW(Source!A396)</f>
        <v>396</v>
      </c>
      <c r="B235">
        <v>37920512</v>
      </c>
      <c r="C235">
        <v>37921389</v>
      </c>
      <c r="D235">
        <v>36602148</v>
      </c>
      <c r="E235">
        <v>25</v>
      </c>
      <c r="F235">
        <v>1</v>
      </c>
      <c r="G235">
        <v>25</v>
      </c>
      <c r="H235">
        <v>1</v>
      </c>
      <c r="I235" t="s">
        <v>224</v>
      </c>
      <c r="J235" t="s">
        <v>3</v>
      </c>
      <c r="K235" t="s">
        <v>225</v>
      </c>
      <c r="L235">
        <v>1191</v>
      </c>
      <c r="N235">
        <v>1013</v>
      </c>
      <c r="O235" t="s">
        <v>226</v>
      </c>
      <c r="P235" t="s">
        <v>226</v>
      </c>
      <c r="Q235">
        <v>1</v>
      </c>
      <c r="W235">
        <v>0</v>
      </c>
      <c r="X235">
        <v>476480486</v>
      </c>
      <c r="Y235">
        <v>6.29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1</v>
      </c>
      <c r="AK235">
        <v>1</v>
      </c>
      <c r="AL235">
        <v>1</v>
      </c>
      <c r="AN235">
        <v>0</v>
      </c>
      <c r="AO235">
        <v>1</v>
      </c>
      <c r="AP235">
        <v>0</v>
      </c>
      <c r="AQ235">
        <v>0</v>
      </c>
      <c r="AR235">
        <v>0</v>
      </c>
      <c r="AS235" t="s">
        <v>3</v>
      </c>
      <c r="AT235">
        <v>6.29</v>
      </c>
      <c r="AU235" t="s">
        <v>3</v>
      </c>
      <c r="AV235">
        <v>1</v>
      </c>
      <c r="AW235">
        <v>2</v>
      </c>
      <c r="AX235">
        <v>37921396</v>
      </c>
      <c r="AY235">
        <v>1</v>
      </c>
      <c r="AZ235">
        <v>0</v>
      </c>
      <c r="BA235">
        <v>227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CX235">
        <f>Y235*Source!I396</f>
        <v>-133.34799999999998</v>
      </c>
      <c r="CY235">
        <f>AD235</f>
        <v>0</v>
      </c>
      <c r="CZ235">
        <f>AH235</f>
        <v>0</v>
      </c>
      <c r="DA235">
        <f>AL235</f>
        <v>1</v>
      </c>
      <c r="DB235">
        <f t="shared" si="34"/>
        <v>0</v>
      </c>
      <c r="DC235">
        <f t="shared" si="35"/>
        <v>0</v>
      </c>
    </row>
    <row r="236" spans="1:107" x14ac:dyDescent="0.2">
      <c r="A236">
        <f>ROW(Source!A396)</f>
        <v>396</v>
      </c>
      <c r="B236">
        <v>37920512</v>
      </c>
      <c r="C236">
        <v>37921389</v>
      </c>
      <c r="D236">
        <v>36619159</v>
      </c>
      <c r="E236">
        <v>1</v>
      </c>
      <c r="F236">
        <v>1</v>
      </c>
      <c r="G236">
        <v>25</v>
      </c>
      <c r="H236">
        <v>3</v>
      </c>
      <c r="I236" t="s">
        <v>340</v>
      </c>
      <c r="J236" t="s">
        <v>341</v>
      </c>
      <c r="K236" t="s">
        <v>342</v>
      </c>
      <c r="L236">
        <v>1339</v>
      </c>
      <c r="N236">
        <v>1007</v>
      </c>
      <c r="O236" t="s">
        <v>36</v>
      </c>
      <c r="P236" t="s">
        <v>36</v>
      </c>
      <c r="Q236">
        <v>1</v>
      </c>
      <c r="W236">
        <v>0</v>
      </c>
      <c r="X236">
        <v>1949937456</v>
      </c>
      <c r="Y236">
        <v>5</v>
      </c>
      <c r="AA236">
        <v>753.67</v>
      </c>
      <c r="AB236">
        <v>0</v>
      </c>
      <c r="AC236">
        <v>0</v>
      </c>
      <c r="AD236">
        <v>0</v>
      </c>
      <c r="AE236">
        <v>753.67</v>
      </c>
      <c r="AF236">
        <v>0</v>
      </c>
      <c r="AG236">
        <v>0</v>
      </c>
      <c r="AH236">
        <v>0</v>
      </c>
      <c r="AI236">
        <v>1</v>
      </c>
      <c r="AJ236">
        <v>1</v>
      </c>
      <c r="AK236">
        <v>1</v>
      </c>
      <c r="AL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 t="s">
        <v>3</v>
      </c>
      <c r="AT236">
        <v>5</v>
      </c>
      <c r="AU236" t="s">
        <v>3</v>
      </c>
      <c r="AV236">
        <v>0</v>
      </c>
      <c r="AW236">
        <v>2</v>
      </c>
      <c r="AX236">
        <v>37921397</v>
      </c>
      <c r="AY236">
        <v>1</v>
      </c>
      <c r="AZ236">
        <v>0</v>
      </c>
      <c r="BA236">
        <v>228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CX236">
        <f>Y236*Source!I396</f>
        <v>-106</v>
      </c>
      <c r="CY236">
        <f>AA236</f>
        <v>753.67</v>
      </c>
      <c r="CZ236">
        <f>AE236</f>
        <v>753.67</v>
      </c>
      <c r="DA236">
        <f>AI236</f>
        <v>1</v>
      </c>
      <c r="DB236">
        <f t="shared" si="34"/>
        <v>3768.35</v>
      </c>
      <c r="DC236">
        <f t="shared" si="35"/>
        <v>0</v>
      </c>
    </row>
    <row r="237" spans="1:107" x14ac:dyDescent="0.2">
      <c r="A237">
        <f>ROW(Source!A397)</f>
        <v>397</v>
      </c>
      <c r="B237">
        <v>37920513</v>
      </c>
      <c r="C237">
        <v>37921389</v>
      </c>
      <c r="D237">
        <v>36602148</v>
      </c>
      <c r="E237">
        <v>25</v>
      </c>
      <c r="F237">
        <v>1</v>
      </c>
      <c r="G237">
        <v>25</v>
      </c>
      <c r="H237">
        <v>1</v>
      </c>
      <c r="I237" t="s">
        <v>224</v>
      </c>
      <c r="J237" t="s">
        <v>3</v>
      </c>
      <c r="K237" t="s">
        <v>225</v>
      </c>
      <c r="L237">
        <v>1191</v>
      </c>
      <c r="N237">
        <v>1013</v>
      </c>
      <c r="O237" t="s">
        <v>226</v>
      </c>
      <c r="P237" t="s">
        <v>226</v>
      </c>
      <c r="Q237">
        <v>1</v>
      </c>
      <c r="W237">
        <v>0</v>
      </c>
      <c r="X237">
        <v>476480486</v>
      </c>
      <c r="Y237">
        <v>6.29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1</v>
      </c>
      <c r="AL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 t="s">
        <v>3</v>
      </c>
      <c r="AT237">
        <v>6.29</v>
      </c>
      <c r="AU237" t="s">
        <v>3</v>
      </c>
      <c r="AV237">
        <v>1</v>
      </c>
      <c r="AW237">
        <v>2</v>
      </c>
      <c r="AX237">
        <v>37921396</v>
      </c>
      <c r="AY237">
        <v>1</v>
      </c>
      <c r="AZ237">
        <v>0</v>
      </c>
      <c r="BA237">
        <v>229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CX237">
        <f>Y237*Source!I397</f>
        <v>-133.34799999999998</v>
      </c>
      <c r="CY237">
        <f>AD237</f>
        <v>0</v>
      </c>
      <c r="CZ237">
        <f>AH237</f>
        <v>0</v>
      </c>
      <c r="DA237">
        <f>AL237</f>
        <v>1</v>
      </c>
      <c r="DB237">
        <f t="shared" si="34"/>
        <v>0</v>
      </c>
      <c r="DC237">
        <f t="shared" si="35"/>
        <v>0</v>
      </c>
    </row>
    <row r="238" spans="1:107" x14ac:dyDescent="0.2">
      <c r="A238">
        <f>ROW(Source!A397)</f>
        <v>397</v>
      </c>
      <c r="B238">
        <v>37920513</v>
      </c>
      <c r="C238">
        <v>37921389</v>
      </c>
      <c r="D238">
        <v>36619159</v>
      </c>
      <c r="E238">
        <v>1</v>
      </c>
      <c r="F238">
        <v>1</v>
      </c>
      <c r="G238">
        <v>25</v>
      </c>
      <c r="H238">
        <v>3</v>
      </c>
      <c r="I238" t="s">
        <v>340</v>
      </c>
      <c r="J238" t="s">
        <v>341</v>
      </c>
      <c r="K238" t="s">
        <v>342</v>
      </c>
      <c r="L238">
        <v>1339</v>
      </c>
      <c r="N238">
        <v>1007</v>
      </c>
      <c r="O238" t="s">
        <v>36</v>
      </c>
      <c r="P238" t="s">
        <v>36</v>
      </c>
      <c r="Q238">
        <v>1</v>
      </c>
      <c r="W238">
        <v>0</v>
      </c>
      <c r="X238">
        <v>1949937456</v>
      </c>
      <c r="Y238">
        <v>5</v>
      </c>
      <c r="AA238">
        <v>753.67</v>
      </c>
      <c r="AB238">
        <v>0</v>
      </c>
      <c r="AC238">
        <v>0</v>
      </c>
      <c r="AD238">
        <v>0</v>
      </c>
      <c r="AE238">
        <v>753.67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1</v>
      </c>
      <c r="AL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S238" t="s">
        <v>3</v>
      </c>
      <c r="AT238">
        <v>5</v>
      </c>
      <c r="AU238" t="s">
        <v>3</v>
      </c>
      <c r="AV238">
        <v>0</v>
      </c>
      <c r="AW238">
        <v>2</v>
      </c>
      <c r="AX238">
        <v>37921397</v>
      </c>
      <c r="AY238">
        <v>1</v>
      </c>
      <c r="AZ238">
        <v>0</v>
      </c>
      <c r="BA238">
        <v>230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CX238">
        <f>Y238*Source!I397</f>
        <v>-106</v>
      </c>
      <c r="CY238">
        <f>AA238</f>
        <v>753.67</v>
      </c>
      <c r="CZ238">
        <f>AE238</f>
        <v>753.67</v>
      </c>
      <c r="DA238">
        <f>AI238</f>
        <v>1</v>
      </c>
      <c r="DB238">
        <f t="shared" si="34"/>
        <v>3768.35</v>
      </c>
      <c r="DC238">
        <f t="shared" si="35"/>
        <v>0</v>
      </c>
    </row>
    <row r="239" spans="1:107" x14ac:dyDescent="0.2">
      <c r="A239">
        <f>ROW(Source!A398)</f>
        <v>398</v>
      </c>
      <c r="B239">
        <v>37920512</v>
      </c>
      <c r="C239">
        <v>37921398</v>
      </c>
      <c r="D239">
        <v>36602148</v>
      </c>
      <c r="E239">
        <v>25</v>
      </c>
      <c r="F239">
        <v>1</v>
      </c>
      <c r="G239">
        <v>25</v>
      </c>
      <c r="H239">
        <v>1</v>
      </c>
      <c r="I239" t="s">
        <v>224</v>
      </c>
      <c r="J239" t="s">
        <v>3</v>
      </c>
      <c r="K239" t="s">
        <v>225</v>
      </c>
      <c r="L239">
        <v>1191</v>
      </c>
      <c r="N239">
        <v>1013</v>
      </c>
      <c r="O239" t="s">
        <v>226</v>
      </c>
      <c r="P239" t="s">
        <v>226</v>
      </c>
      <c r="Q239">
        <v>1</v>
      </c>
      <c r="W239">
        <v>0</v>
      </c>
      <c r="X239">
        <v>476480486</v>
      </c>
      <c r="Y239">
        <v>6.04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1</v>
      </c>
      <c r="AL239">
        <v>1</v>
      </c>
      <c r="AN239">
        <v>0</v>
      </c>
      <c r="AO239">
        <v>1</v>
      </c>
      <c r="AP239">
        <v>0</v>
      </c>
      <c r="AQ239">
        <v>0</v>
      </c>
      <c r="AR239">
        <v>0</v>
      </c>
      <c r="AS239" t="s">
        <v>3</v>
      </c>
      <c r="AT239">
        <v>6.04</v>
      </c>
      <c r="AU239" t="s">
        <v>3</v>
      </c>
      <c r="AV239">
        <v>1</v>
      </c>
      <c r="AW239">
        <v>2</v>
      </c>
      <c r="AX239">
        <v>37921408</v>
      </c>
      <c r="AY239">
        <v>1</v>
      </c>
      <c r="AZ239">
        <v>0</v>
      </c>
      <c r="BA239">
        <v>231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CX239">
        <f>Y239*Source!I398</f>
        <v>128.048</v>
      </c>
      <c r="CY239">
        <f>AD239</f>
        <v>0</v>
      </c>
      <c r="CZ239">
        <f>AH239</f>
        <v>0</v>
      </c>
      <c r="DA239">
        <f>AL239</f>
        <v>1</v>
      </c>
      <c r="DB239">
        <f t="shared" si="34"/>
        <v>0</v>
      </c>
      <c r="DC239">
        <f t="shared" si="35"/>
        <v>0</v>
      </c>
    </row>
    <row r="240" spans="1:107" x14ac:dyDescent="0.2">
      <c r="A240">
        <f>ROW(Source!A398)</f>
        <v>398</v>
      </c>
      <c r="B240">
        <v>37920512</v>
      </c>
      <c r="C240">
        <v>37921398</v>
      </c>
      <c r="D240">
        <v>36617459</v>
      </c>
      <c r="E240">
        <v>1</v>
      </c>
      <c r="F240">
        <v>1</v>
      </c>
      <c r="G240">
        <v>25</v>
      </c>
      <c r="H240">
        <v>3</v>
      </c>
      <c r="I240" t="s">
        <v>255</v>
      </c>
      <c r="J240" t="s">
        <v>256</v>
      </c>
      <c r="K240" t="s">
        <v>257</v>
      </c>
      <c r="L240">
        <v>1339</v>
      </c>
      <c r="N240">
        <v>1007</v>
      </c>
      <c r="O240" t="s">
        <v>36</v>
      </c>
      <c r="P240" t="s">
        <v>36</v>
      </c>
      <c r="Q240">
        <v>1</v>
      </c>
      <c r="W240">
        <v>0</v>
      </c>
      <c r="X240">
        <v>924487879</v>
      </c>
      <c r="Y240">
        <v>10</v>
      </c>
      <c r="AA240">
        <v>33.729999999999997</v>
      </c>
      <c r="AB240">
        <v>0</v>
      </c>
      <c r="AC240">
        <v>0</v>
      </c>
      <c r="AD240">
        <v>0</v>
      </c>
      <c r="AE240">
        <v>33.729999999999997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1</v>
      </c>
      <c r="AN240">
        <v>0</v>
      </c>
      <c r="AO240">
        <v>1</v>
      </c>
      <c r="AP240">
        <v>0</v>
      </c>
      <c r="AQ240">
        <v>0</v>
      </c>
      <c r="AR240">
        <v>0</v>
      </c>
      <c r="AS240" t="s">
        <v>3</v>
      </c>
      <c r="AT240">
        <v>10</v>
      </c>
      <c r="AU240" t="s">
        <v>3</v>
      </c>
      <c r="AV240">
        <v>0</v>
      </c>
      <c r="AW240">
        <v>2</v>
      </c>
      <c r="AX240">
        <v>37921409</v>
      </c>
      <c r="AY240">
        <v>1</v>
      </c>
      <c r="AZ240">
        <v>0</v>
      </c>
      <c r="BA240">
        <v>232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CX240">
        <f>Y240*Source!I398</f>
        <v>212</v>
      </c>
      <c r="CY240">
        <f>AA240</f>
        <v>33.729999999999997</v>
      </c>
      <c r="CZ240">
        <f>AE240</f>
        <v>33.729999999999997</v>
      </c>
      <c r="DA240">
        <f>AI240</f>
        <v>1</v>
      </c>
      <c r="DB240">
        <f t="shared" si="34"/>
        <v>337.3</v>
      </c>
      <c r="DC240">
        <f t="shared" si="35"/>
        <v>0</v>
      </c>
    </row>
    <row r="241" spans="1:107" x14ac:dyDescent="0.2">
      <c r="A241">
        <f>ROW(Source!A398)</f>
        <v>398</v>
      </c>
      <c r="B241">
        <v>37920512</v>
      </c>
      <c r="C241">
        <v>37921398</v>
      </c>
      <c r="D241">
        <v>36619164</v>
      </c>
      <c r="E241">
        <v>1</v>
      </c>
      <c r="F241">
        <v>1</v>
      </c>
      <c r="G241">
        <v>25</v>
      </c>
      <c r="H241">
        <v>3</v>
      </c>
      <c r="I241" t="s">
        <v>343</v>
      </c>
      <c r="J241" t="s">
        <v>344</v>
      </c>
      <c r="K241" t="s">
        <v>345</v>
      </c>
      <c r="L241">
        <v>1346</v>
      </c>
      <c r="N241">
        <v>1009</v>
      </c>
      <c r="O241" t="s">
        <v>154</v>
      </c>
      <c r="P241" t="s">
        <v>154</v>
      </c>
      <c r="Q241">
        <v>1</v>
      </c>
      <c r="W241">
        <v>0</v>
      </c>
      <c r="X241">
        <v>-180403523</v>
      </c>
      <c r="Y241">
        <v>4</v>
      </c>
      <c r="AA241">
        <v>242.4</v>
      </c>
      <c r="AB241">
        <v>0</v>
      </c>
      <c r="AC241">
        <v>0</v>
      </c>
      <c r="AD241">
        <v>0</v>
      </c>
      <c r="AE241">
        <v>242.4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1</v>
      </c>
      <c r="AN241">
        <v>0</v>
      </c>
      <c r="AO241">
        <v>1</v>
      </c>
      <c r="AP241">
        <v>0</v>
      </c>
      <c r="AQ241">
        <v>0</v>
      </c>
      <c r="AR241">
        <v>0</v>
      </c>
      <c r="AS241" t="s">
        <v>3</v>
      </c>
      <c r="AT241">
        <v>4</v>
      </c>
      <c r="AU241" t="s">
        <v>3</v>
      </c>
      <c r="AV241">
        <v>0</v>
      </c>
      <c r="AW241">
        <v>2</v>
      </c>
      <c r="AX241">
        <v>37921410</v>
      </c>
      <c r="AY241">
        <v>1</v>
      </c>
      <c r="AZ241">
        <v>0</v>
      </c>
      <c r="BA241">
        <v>233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CX241">
        <f>Y241*Source!I398</f>
        <v>84.8</v>
      </c>
      <c r="CY241">
        <f>AA241</f>
        <v>242.4</v>
      </c>
      <c r="CZ241">
        <f>AE241</f>
        <v>242.4</v>
      </c>
      <c r="DA241">
        <f>AI241</f>
        <v>1</v>
      </c>
      <c r="DB241">
        <f t="shared" si="34"/>
        <v>969.6</v>
      </c>
      <c r="DC241">
        <f t="shared" si="35"/>
        <v>0</v>
      </c>
    </row>
    <row r="242" spans="1:107" x14ac:dyDescent="0.2">
      <c r="A242">
        <f>ROW(Source!A399)</f>
        <v>399</v>
      </c>
      <c r="B242">
        <v>37920513</v>
      </c>
      <c r="C242">
        <v>37921398</v>
      </c>
      <c r="D242">
        <v>36602148</v>
      </c>
      <c r="E242">
        <v>25</v>
      </c>
      <c r="F242">
        <v>1</v>
      </c>
      <c r="G242">
        <v>25</v>
      </c>
      <c r="H242">
        <v>1</v>
      </c>
      <c r="I242" t="s">
        <v>224</v>
      </c>
      <c r="J242" t="s">
        <v>3</v>
      </c>
      <c r="K242" t="s">
        <v>225</v>
      </c>
      <c r="L242">
        <v>1191</v>
      </c>
      <c r="N242">
        <v>1013</v>
      </c>
      <c r="O242" t="s">
        <v>226</v>
      </c>
      <c r="P242" t="s">
        <v>226</v>
      </c>
      <c r="Q242">
        <v>1</v>
      </c>
      <c r="W242">
        <v>0</v>
      </c>
      <c r="X242">
        <v>476480486</v>
      </c>
      <c r="Y242">
        <v>6.04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1</v>
      </c>
      <c r="AL242">
        <v>1</v>
      </c>
      <c r="AN242">
        <v>0</v>
      </c>
      <c r="AO242">
        <v>1</v>
      </c>
      <c r="AP242">
        <v>0</v>
      </c>
      <c r="AQ242">
        <v>0</v>
      </c>
      <c r="AR242">
        <v>0</v>
      </c>
      <c r="AS242" t="s">
        <v>3</v>
      </c>
      <c r="AT242">
        <v>6.04</v>
      </c>
      <c r="AU242" t="s">
        <v>3</v>
      </c>
      <c r="AV242">
        <v>1</v>
      </c>
      <c r="AW242">
        <v>2</v>
      </c>
      <c r="AX242">
        <v>37921408</v>
      </c>
      <c r="AY242">
        <v>1</v>
      </c>
      <c r="AZ242">
        <v>0</v>
      </c>
      <c r="BA242">
        <v>234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CX242">
        <f>Y242*Source!I399</f>
        <v>128.048</v>
      </c>
      <c r="CY242">
        <f>AD242</f>
        <v>0</v>
      </c>
      <c r="CZ242">
        <f>AH242</f>
        <v>0</v>
      </c>
      <c r="DA242">
        <f>AL242</f>
        <v>1</v>
      </c>
      <c r="DB242">
        <f t="shared" si="34"/>
        <v>0</v>
      </c>
      <c r="DC242">
        <f t="shared" si="35"/>
        <v>0</v>
      </c>
    </row>
    <row r="243" spans="1:107" x14ac:dyDescent="0.2">
      <c r="A243">
        <f>ROW(Source!A399)</f>
        <v>399</v>
      </c>
      <c r="B243">
        <v>37920513</v>
      </c>
      <c r="C243">
        <v>37921398</v>
      </c>
      <c r="D243">
        <v>36617459</v>
      </c>
      <c r="E243">
        <v>1</v>
      </c>
      <c r="F243">
        <v>1</v>
      </c>
      <c r="G243">
        <v>25</v>
      </c>
      <c r="H243">
        <v>3</v>
      </c>
      <c r="I243" t="s">
        <v>255</v>
      </c>
      <c r="J243" t="s">
        <v>256</v>
      </c>
      <c r="K243" t="s">
        <v>257</v>
      </c>
      <c r="L243">
        <v>1339</v>
      </c>
      <c r="N243">
        <v>1007</v>
      </c>
      <c r="O243" t="s">
        <v>36</v>
      </c>
      <c r="P243" t="s">
        <v>36</v>
      </c>
      <c r="Q243">
        <v>1</v>
      </c>
      <c r="W243">
        <v>0</v>
      </c>
      <c r="X243">
        <v>924487879</v>
      </c>
      <c r="Y243">
        <v>10</v>
      </c>
      <c r="AA243">
        <v>33.729999999999997</v>
      </c>
      <c r="AB243">
        <v>0</v>
      </c>
      <c r="AC243">
        <v>0</v>
      </c>
      <c r="AD243">
        <v>0</v>
      </c>
      <c r="AE243">
        <v>33.729999999999997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1</v>
      </c>
      <c r="AL243">
        <v>1</v>
      </c>
      <c r="AN243">
        <v>0</v>
      </c>
      <c r="AO243">
        <v>1</v>
      </c>
      <c r="AP243">
        <v>0</v>
      </c>
      <c r="AQ243">
        <v>0</v>
      </c>
      <c r="AR243">
        <v>0</v>
      </c>
      <c r="AS243" t="s">
        <v>3</v>
      </c>
      <c r="AT243">
        <v>10</v>
      </c>
      <c r="AU243" t="s">
        <v>3</v>
      </c>
      <c r="AV243">
        <v>0</v>
      </c>
      <c r="AW243">
        <v>2</v>
      </c>
      <c r="AX243">
        <v>37921409</v>
      </c>
      <c r="AY243">
        <v>1</v>
      </c>
      <c r="AZ243">
        <v>0</v>
      </c>
      <c r="BA243">
        <v>235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CX243">
        <f>Y243*Source!I399</f>
        <v>212</v>
      </c>
      <c r="CY243">
        <f>AA243</f>
        <v>33.729999999999997</v>
      </c>
      <c r="CZ243">
        <f>AE243</f>
        <v>33.729999999999997</v>
      </c>
      <c r="DA243">
        <f>AI243</f>
        <v>1</v>
      </c>
      <c r="DB243">
        <f t="shared" si="34"/>
        <v>337.3</v>
      </c>
      <c r="DC243">
        <f t="shared" si="35"/>
        <v>0</v>
      </c>
    </row>
    <row r="244" spans="1:107" x14ac:dyDescent="0.2">
      <c r="A244">
        <f>ROW(Source!A399)</f>
        <v>399</v>
      </c>
      <c r="B244">
        <v>37920513</v>
      </c>
      <c r="C244">
        <v>37921398</v>
      </c>
      <c r="D244">
        <v>36619164</v>
      </c>
      <c r="E244">
        <v>1</v>
      </c>
      <c r="F244">
        <v>1</v>
      </c>
      <c r="G244">
        <v>25</v>
      </c>
      <c r="H244">
        <v>3</v>
      </c>
      <c r="I244" t="s">
        <v>343</v>
      </c>
      <c r="J244" t="s">
        <v>344</v>
      </c>
      <c r="K244" t="s">
        <v>345</v>
      </c>
      <c r="L244">
        <v>1346</v>
      </c>
      <c r="N244">
        <v>1009</v>
      </c>
      <c r="O244" t="s">
        <v>154</v>
      </c>
      <c r="P244" t="s">
        <v>154</v>
      </c>
      <c r="Q244">
        <v>1</v>
      </c>
      <c r="W244">
        <v>0</v>
      </c>
      <c r="X244">
        <v>-180403523</v>
      </c>
      <c r="Y244">
        <v>4</v>
      </c>
      <c r="AA244">
        <v>242.4</v>
      </c>
      <c r="AB244">
        <v>0</v>
      </c>
      <c r="AC244">
        <v>0</v>
      </c>
      <c r="AD244">
        <v>0</v>
      </c>
      <c r="AE244">
        <v>242.4</v>
      </c>
      <c r="AF244">
        <v>0</v>
      </c>
      <c r="AG244">
        <v>0</v>
      </c>
      <c r="AH244">
        <v>0</v>
      </c>
      <c r="AI244">
        <v>1</v>
      </c>
      <c r="AJ244">
        <v>1</v>
      </c>
      <c r="AK244">
        <v>1</v>
      </c>
      <c r="AL244">
        <v>1</v>
      </c>
      <c r="AN244">
        <v>0</v>
      </c>
      <c r="AO244">
        <v>1</v>
      </c>
      <c r="AP244">
        <v>0</v>
      </c>
      <c r="AQ244">
        <v>0</v>
      </c>
      <c r="AR244">
        <v>0</v>
      </c>
      <c r="AS244" t="s">
        <v>3</v>
      </c>
      <c r="AT244">
        <v>4</v>
      </c>
      <c r="AU244" t="s">
        <v>3</v>
      </c>
      <c r="AV244">
        <v>0</v>
      </c>
      <c r="AW244">
        <v>2</v>
      </c>
      <c r="AX244">
        <v>37921410</v>
      </c>
      <c r="AY244">
        <v>1</v>
      </c>
      <c r="AZ244">
        <v>0</v>
      </c>
      <c r="BA244">
        <v>236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CX244">
        <f>Y244*Source!I399</f>
        <v>84.8</v>
      </c>
      <c r="CY244">
        <f>AA244</f>
        <v>242.4</v>
      </c>
      <c r="CZ244">
        <f>AE244</f>
        <v>242.4</v>
      </c>
      <c r="DA244">
        <f>AI244</f>
        <v>1</v>
      </c>
      <c r="DB244">
        <f t="shared" si="34"/>
        <v>969.6</v>
      </c>
      <c r="DC244">
        <f t="shared" si="35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6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ROW(Source!A32)</f>
        <v>32</v>
      </c>
      <c r="B1">
        <v>37921421</v>
      </c>
      <c r="C1">
        <v>37921411</v>
      </c>
      <c r="D1">
        <v>36602148</v>
      </c>
      <c r="E1">
        <v>25</v>
      </c>
      <c r="F1">
        <v>1</v>
      </c>
      <c r="G1">
        <v>25</v>
      </c>
      <c r="H1">
        <v>1</v>
      </c>
      <c r="I1" t="s">
        <v>224</v>
      </c>
      <c r="J1" t="s">
        <v>3</v>
      </c>
      <c r="K1" t="s">
        <v>225</v>
      </c>
      <c r="L1">
        <v>1191</v>
      </c>
      <c r="N1">
        <v>1013</v>
      </c>
      <c r="O1" t="s">
        <v>226</v>
      </c>
      <c r="P1" t="s">
        <v>226</v>
      </c>
      <c r="Q1">
        <v>1</v>
      </c>
      <c r="X1">
        <v>1.21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1.21</v>
      </c>
      <c r="AH1">
        <v>2</v>
      </c>
      <c r="AI1">
        <v>37921415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ROW(Source!A32)</f>
        <v>32</v>
      </c>
      <c r="B2">
        <v>37921422</v>
      </c>
      <c r="C2">
        <v>37921411</v>
      </c>
      <c r="D2">
        <v>36614603</v>
      </c>
      <c r="E2">
        <v>1</v>
      </c>
      <c r="F2">
        <v>1</v>
      </c>
      <c r="G2">
        <v>25</v>
      </c>
      <c r="H2">
        <v>2</v>
      </c>
      <c r="I2" t="s">
        <v>227</v>
      </c>
      <c r="J2" t="s">
        <v>228</v>
      </c>
      <c r="K2" t="s">
        <v>229</v>
      </c>
      <c r="L2">
        <v>1368</v>
      </c>
      <c r="N2">
        <v>1011</v>
      </c>
      <c r="O2" t="s">
        <v>230</v>
      </c>
      <c r="P2" t="s">
        <v>230</v>
      </c>
      <c r="Q2">
        <v>1</v>
      </c>
      <c r="X2">
        <v>0.95</v>
      </c>
      <c r="Y2">
        <v>0</v>
      </c>
      <c r="Z2">
        <v>1035.49</v>
      </c>
      <c r="AA2">
        <v>465.1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0.95</v>
      </c>
      <c r="AH2">
        <v>2</v>
      </c>
      <c r="AI2">
        <v>37921416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ROW(Source!A32)</f>
        <v>32</v>
      </c>
      <c r="B3">
        <v>37921423</v>
      </c>
      <c r="C3">
        <v>37921411</v>
      </c>
      <c r="D3">
        <v>36614581</v>
      </c>
      <c r="E3">
        <v>1</v>
      </c>
      <c r="F3">
        <v>1</v>
      </c>
      <c r="G3">
        <v>25</v>
      </c>
      <c r="H3">
        <v>2</v>
      </c>
      <c r="I3" t="s">
        <v>231</v>
      </c>
      <c r="J3" t="s">
        <v>232</v>
      </c>
      <c r="K3" t="s">
        <v>233</v>
      </c>
      <c r="L3">
        <v>1368</v>
      </c>
      <c r="N3">
        <v>1011</v>
      </c>
      <c r="O3" t="s">
        <v>230</v>
      </c>
      <c r="P3" t="s">
        <v>230</v>
      </c>
      <c r="Q3">
        <v>1</v>
      </c>
      <c r="X3">
        <v>3.79</v>
      </c>
      <c r="Y3">
        <v>0</v>
      </c>
      <c r="Z3">
        <v>1451.71</v>
      </c>
      <c r="AA3">
        <v>457.95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3.79</v>
      </c>
      <c r="AH3">
        <v>2</v>
      </c>
      <c r="AI3">
        <v>37921417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ROW(Source!A33)</f>
        <v>33</v>
      </c>
      <c r="B4">
        <v>37921421</v>
      </c>
      <c r="C4">
        <v>37921411</v>
      </c>
      <c r="D4">
        <v>36602148</v>
      </c>
      <c r="E4">
        <v>25</v>
      </c>
      <c r="F4">
        <v>1</v>
      </c>
      <c r="G4">
        <v>25</v>
      </c>
      <c r="H4">
        <v>1</v>
      </c>
      <c r="I4" t="s">
        <v>224</v>
      </c>
      <c r="J4" t="s">
        <v>3</v>
      </c>
      <c r="K4" t="s">
        <v>225</v>
      </c>
      <c r="L4">
        <v>1191</v>
      </c>
      <c r="N4">
        <v>1013</v>
      </c>
      <c r="O4" t="s">
        <v>226</v>
      </c>
      <c r="P4" t="s">
        <v>226</v>
      </c>
      <c r="Q4">
        <v>1</v>
      </c>
      <c r="X4">
        <v>1.21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 t="s">
        <v>3</v>
      </c>
      <c r="AG4">
        <v>1.21</v>
      </c>
      <c r="AH4">
        <v>2</v>
      </c>
      <c r="AI4">
        <v>37921415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ROW(Source!A33)</f>
        <v>33</v>
      </c>
      <c r="B5">
        <v>37921422</v>
      </c>
      <c r="C5">
        <v>37921411</v>
      </c>
      <c r="D5">
        <v>36614603</v>
      </c>
      <c r="E5">
        <v>1</v>
      </c>
      <c r="F5">
        <v>1</v>
      </c>
      <c r="G5">
        <v>25</v>
      </c>
      <c r="H5">
        <v>2</v>
      </c>
      <c r="I5" t="s">
        <v>227</v>
      </c>
      <c r="J5" t="s">
        <v>228</v>
      </c>
      <c r="K5" t="s">
        <v>229</v>
      </c>
      <c r="L5">
        <v>1368</v>
      </c>
      <c r="N5">
        <v>1011</v>
      </c>
      <c r="O5" t="s">
        <v>230</v>
      </c>
      <c r="P5" t="s">
        <v>230</v>
      </c>
      <c r="Q5">
        <v>1</v>
      </c>
      <c r="X5">
        <v>0.95</v>
      </c>
      <c r="Y5">
        <v>0</v>
      </c>
      <c r="Z5">
        <v>1035.49</v>
      </c>
      <c r="AA5">
        <v>465.1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0.95</v>
      </c>
      <c r="AH5">
        <v>2</v>
      </c>
      <c r="AI5">
        <v>37921416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ROW(Source!A33)</f>
        <v>33</v>
      </c>
      <c r="B6">
        <v>37921423</v>
      </c>
      <c r="C6">
        <v>37921411</v>
      </c>
      <c r="D6">
        <v>36614581</v>
      </c>
      <c r="E6">
        <v>1</v>
      </c>
      <c r="F6">
        <v>1</v>
      </c>
      <c r="G6">
        <v>25</v>
      </c>
      <c r="H6">
        <v>2</v>
      </c>
      <c r="I6" t="s">
        <v>231</v>
      </c>
      <c r="J6" t="s">
        <v>232</v>
      </c>
      <c r="K6" t="s">
        <v>233</v>
      </c>
      <c r="L6">
        <v>1368</v>
      </c>
      <c r="N6">
        <v>1011</v>
      </c>
      <c r="O6" t="s">
        <v>230</v>
      </c>
      <c r="P6" t="s">
        <v>230</v>
      </c>
      <c r="Q6">
        <v>1</v>
      </c>
      <c r="X6">
        <v>3.79</v>
      </c>
      <c r="Y6">
        <v>0</v>
      </c>
      <c r="Z6">
        <v>1451.71</v>
      </c>
      <c r="AA6">
        <v>457.95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3.79</v>
      </c>
      <c r="AH6">
        <v>2</v>
      </c>
      <c r="AI6">
        <v>37921417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ROW(Source!A34)</f>
        <v>34</v>
      </c>
      <c r="B7">
        <v>37921428</v>
      </c>
      <c r="C7">
        <v>37921424</v>
      </c>
      <c r="D7">
        <v>36602148</v>
      </c>
      <c r="E7">
        <v>25</v>
      </c>
      <c r="F7">
        <v>1</v>
      </c>
      <c r="G7">
        <v>25</v>
      </c>
      <c r="H7">
        <v>1</v>
      </c>
      <c r="I7" t="s">
        <v>224</v>
      </c>
      <c r="J7" t="s">
        <v>3</v>
      </c>
      <c r="K7" t="s">
        <v>225</v>
      </c>
      <c r="L7">
        <v>1191</v>
      </c>
      <c r="N7">
        <v>1013</v>
      </c>
      <c r="O7" t="s">
        <v>226</v>
      </c>
      <c r="P7" t="s">
        <v>226</v>
      </c>
      <c r="Q7">
        <v>1</v>
      </c>
      <c r="X7">
        <v>221.6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 t="s">
        <v>3</v>
      </c>
      <c r="AG7">
        <v>221.6</v>
      </c>
      <c r="AH7">
        <v>2</v>
      </c>
      <c r="AI7">
        <v>37921426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ROW(Source!A35)</f>
        <v>35</v>
      </c>
      <c r="B8">
        <v>37921428</v>
      </c>
      <c r="C8">
        <v>37921424</v>
      </c>
      <c r="D8">
        <v>36602148</v>
      </c>
      <c r="E8">
        <v>25</v>
      </c>
      <c r="F8">
        <v>1</v>
      </c>
      <c r="G8">
        <v>25</v>
      </c>
      <c r="H8">
        <v>1</v>
      </c>
      <c r="I8" t="s">
        <v>224</v>
      </c>
      <c r="J8" t="s">
        <v>3</v>
      </c>
      <c r="K8" t="s">
        <v>225</v>
      </c>
      <c r="L8">
        <v>1191</v>
      </c>
      <c r="N8">
        <v>1013</v>
      </c>
      <c r="O8" t="s">
        <v>226</v>
      </c>
      <c r="P8" t="s">
        <v>226</v>
      </c>
      <c r="Q8">
        <v>1</v>
      </c>
      <c r="X8">
        <v>221.6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 t="s">
        <v>3</v>
      </c>
      <c r="AG8">
        <v>221.6</v>
      </c>
      <c r="AH8">
        <v>2</v>
      </c>
      <c r="AI8">
        <v>37921426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ROW(Source!A36)</f>
        <v>36</v>
      </c>
      <c r="B9">
        <v>37921433</v>
      </c>
      <c r="C9">
        <v>37921429</v>
      </c>
      <c r="D9">
        <v>36602148</v>
      </c>
      <c r="E9">
        <v>25</v>
      </c>
      <c r="F9">
        <v>1</v>
      </c>
      <c r="G9">
        <v>25</v>
      </c>
      <c r="H9">
        <v>1</v>
      </c>
      <c r="I9" t="s">
        <v>224</v>
      </c>
      <c r="J9" t="s">
        <v>3</v>
      </c>
      <c r="K9" t="s">
        <v>225</v>
      </c>
      <c r="L9">
        <v>1191</v>
      </c>
      <c r="N9">
        <v>1013</v>
      </c>
      <c r="O9" t="s">
        <v>226</v>
      </c>
      <c r="P9" t="s">
        <v>226</v>
      </c>
      <c r="Q9">
        <v>1</v>
      </c>
      <c r="X9">
        <v>83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 t="s">
        <v>3</v>
      </c>
      <c r="AG9">
        <v>83</v>
      </c>
      <c r="AH9">
        <v>2</v>
      </c>
      <c r="AI9">
        <v>37921431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ROW(Source!A37)</f>
        <v>37</v>
      </c>
      <c r="B10">
        <v>37921433</v>
      </c>
      <c r="C10">
        <v>37921429</v>
      </c>
      <c r="D10">
        <v>36602148</v>
      </c>
      <c r="E10">
        <v>25</v>
      </c>
      <c r="F10">
        <v>1</v>
      </c>
      <c r="G10">
        <v>25</v>
      </c>
      <c r="H10">
        <v>1</v>
      </c>
      <c r="I10" t="s">
        <v>224</v>
      </c>
      <c r="J10" t="s">
        <v>3</v>
      </c>
      <c r="K10" t="s">
        <v>225</v>
      </c>
      <c r="L10">
        <v>1191</v>
      </c>
      <c r="N10">
        <v>1013</v>
      </c>
      <c r="O10" t="s">
        <v>226</v>
      </c>
      <c r="P10" t="s">
        <v>226</v>
      </c>
      <c r="Q10">
        <v>1</v>
      </c>
      <c r="X10">
        <v>83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 t="s">
        <v>3</v>
      </c>
      <c r="AG10">
        <v>83</v>
      </c>
      <c r="AH10">
        <v>2</v>
      </c>
      <c r="AI10">
        <v>37921431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ROW(Source!A38)</f>
        <v>38</v>
      </c>
      <c r="B11">
        <v>37921438</v>
      </c>
      <c r="C11">
        <v>37921434</v>
      </c>
      <c r="D11">
        <v>36615369</v>
      </c>
      <c r="E11">
        <v>1</v>
      </c>
      <c r="F11">
        <v>1</v>
      </c>
      <c r="G11">
        <v>25</v>
      </c>
      <c r="H11">
        <v>2</v>
      </c>
      <c r="I11" t="s">
        <v>234</v>
      </c>
      <c r="J11" t="s">
        <v>235</v>
      </c>
      <c r="K11" t="s">
        <v>236</v>
      </c>
      <c r="L11">
        <v>1368</v>
      </c>
      <c r="N11">
        <v>1011</v>
      </c>
      <c r="O11" t="s">
        <v>230</v>
      </c>
      <c r="P11" t="s">
        <v>230</v>
      </c>
      <c r="Q11">
        <v>1</v>
      </c>
      <c r="X11">
        <v>3.1E-2</v>
      </c>
      <c r="Y11">
        <v>0</v>
      </c>
      <c r="Z11">
        <v>993.6</v>
      </c>
      <c r="AA11">
        <v>301.8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3.1E-2</v>
      </c>
      <c r="AH11">
        <v>2</v>
      </c>
      <c r="AI11">
        <v>37921436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ROW(Source!A39)</f>
        <v>39</v>
      </c>
      <c r="B12">
        <v>37921438</v>
      </c>
      <c r="C12">
        <v>37921434</v>
      </c>
      <c r="D12">
        <v>36615369</v>
      </c>
      <c r="E12">
        <v>1</v>
      </c>
      <c r="F12">
        <v>1</v>
      </c>
      <c r="G12">
        <v>25</v>
      </c>
      <c r="H12">
        <v>2</v>
      </c>
      <c r="I12" t="s">
        <v>234</v>
      </c>
      <c r="J12" t="s">
        <v>235</v>
      </c>
      <c r="K12" t="s">
        <v>236</v>
      </c>
      <c r="L12">
        <v>1368</v>
      </c>
      <c r="N12">
        <v>1011</v>
      </c>
      <c r="O12" t="s">
        <v>230</v>
      </c>
      <c r="P12" t="s">
        <v>230</v>
      </c>
      <c r="Q12">
        <v>1</v>
      </c>
      <c r="X12">
        <v>3.1E-2</v>
      </c>
      <c r="Y12">
        <v>0</v>
      </c>
      <c r="Z12">
        <v>993.6</v>
      </c>
      <c r="AA12">
        <v>301.8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3.1E-2</v>
      </c>
      <c r="AH12">
        <v>2</v>
      </c>
      <c r="AI12">
        <v>37921436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ROW(Source!A40)</f>
        <v>40</v>
      </c>
      <c r="B13">
        <v>37921443</v>
      </c>
      <c r="C13">
        <v>37921439</v>
      </c>
      <c r="D13">
        <v>36615369</v>
      </c>
      <c r="E13">
        <v>1</v>
      </c>
      <c r="F13">
        <v>1</v>
      </c>
      <c r="G13">
        <v>25</v>
      </c>
      <c r="H13">
        <v>2</v>
      </c>
      <c r="I13" t="s">
        <v>234</v>
      </c>
      <c r="J13" t="s">
        <v>235</v>
      </c>
      <c r="K13" t="s">
        <v>236</v>
      </c>
      <c r="L13">
        <v>1368</v>
      </c>
      <c r="N13">
        <v>1011</v>
      </c>
      <c r="O13" t="s">
        <v>230</v>
      </c>
      <c r="P13" t="s">
        <v>230</v>
      </c>
      <c r="Q13">
        <v>1</v>
      </c>
      <c r="X13">
        <v>0.01</v>
      </c>
      <c r="Y13">
        <v>0</v>
      </c>
      <c r="Z13">
        <v>993.6</v>
      </c>
      <c r="AA13">
        <v>301.8</v>
      </c>
      <c r="AB13">
        <v>0</v>
      </c>
      <c r="AC13">
        <v>0</v>
      </c>
      <c r="AD13">
        <v>1</v>
      </c>
      <c r="AE13">
        <v>0</v>
      </c>
      <c r="AF13" t="s">
        <v>43</v>
      </c>
      <c r="AG13">
        <v>0.4</v>
      </c>
      <c r="AH13">
        <v>2</v>
      </c>
      <c r="AI13">
        <v>37921441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ROW(Source!A41)</f>
        <v>41</v>
      </c>
      <c r="B14">
        <v>37921443</v>
      </c>
      <c r="C14">
        <v>37921439</v>
      </c>
      <c r="D14">
        <v>36615369</v>
      </c>
      <c r="E14">
        <v>1</v>
      </c>
      <c r="F14">
        <v>1</v>
      </c>
      <c r="G14">
        <v>25</v>
      </c>
      <c r="H14">
        <v>2</v>
      </c>
      <c r="I14" t="s">
        <v>234</v>
      </c>
      <c r="J14" t="s">
        <v>235</v>
      </c>
      <c r="K14" t="s">
        <v>236</v>
      </c>
      <c r="L14">
        <v>1368</v>
      </c>
      <c r="N14">
        <v>1011</v>
      </c>
      <c r="O14" t="s">
        <v>230</v>
      </c>
      <c r="P14" t="s">
        <v>230</v>
      </c>
      <c r="Q14">
        <v>1</v>
      </c>
      <c r="X14">
        <v>0.01</v>
      </c>
      <c r="Y14">
        <v>0</v>
      </c>
      <c r="Z14">
        <v>993.6</v>
      </c>
      <c r="AA14">
        <v>301.8</v>
      </c>
      <c r="AB14">
        <v>0</v>
      </c>
      <c r="AC14">
        <v>0</v>
      </c>
      <c r="AD14">
        <v>1</v>
      </c>
      <c r="AE14">
        <v>0</v>
      </c>
      <c r="AF14" t="s">
        <v>43</v>
      </c>
      <c r="AG14">
        <v>0.4</v>
      </c>
      <c r="AH14">
        <v>2</v>
      </c>
      <c r="AI14">
        <v>37921441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ROW(Source!A44)</f>
        <v>44</v>
      </c>
      <c r="B15">
        <v>37921469</v>
      </c>
      <c r="C15">
        <v>37921444</v>
      </c>
      <c r="D15">
        <v>36602148</v>
      </c>
      <c r="E15">
        <v>25</v>
      </c>
      <c r="F15">
        <v>1</v>
      </c>
      <c r="G15">
        <v>25</v>
      </c>
      <c r="H15">
        <v>1</v>
      </c>
      <c r="I15" t="s">
        <v>224</v>
      </c>
      <c r="J15" t="s">
        <v>3</v>
      </c>
      <c r="K15" t="s">
        <v>225</v>
      </c>
      <c r="L15">
        <v>1191</v>
      </c>
      <c r="N15">
        <v>1013</v>
      </c>
      <c r="O15" t="s">
        <v>226</v>
      </c>
      <c r="P15" t="s">
        <v>226</v>
      </c>
      <c r="Q15">
        <v>1</v>
      </c>
      <c r="X15">
        <v>16.559999999999999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 t="s">
        <v>3</v>
      </c>
      <c r="AG15">
        <v>16.559999999999999</v>
      </c>
      <c r="AH15">
        <v>2</v>
      </c>
      <c r="AI15">
        <v>37921453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ROW(Source!A44)</f>
        <v>44</v>
      </c>
      <c r="B16">
        <v>37921470</v>
      </c>
      <c r="C16">
        <v>37921444</v>
      </c>
      <c r="D16">
        <v>36614625</v>
      </c>
      <c r="E16">
        <v>1</v>
      </c>
      <c r="F16">
        <v>1</v>
      </c>
      <c r="G16">
        <v>25</v>
      </c>
      <c r="H16">
        <v>2</v>
      </c>
      <c r="I16" t="s">
        <v>237</v>
      </c>
      <c r="J16" t="s">
        <v>238</v>
      </c>
      <c r="K16" t="s">
        <v>239</v>
      </c>
      <c r="L16">
        <v>1368</v>
      </c>
      <c r="N16">
        <v>1011</v>
      </c>
      <c r="O16" t="s">
        <v>230</v>
      </c>
      <c r="P16" t="s">
        <v>230</v>
      </c>
      <c r="Q16">
        <v>1</v>
      </c>
      <c r="X16">
        <v>2.08</v>
      </c>
      <c r="Y16">
        <v>0</v>
      </c>
      <c r="Z16">
        <v>1159.46</v>
      </c>
      <c r="AA16">
        <v>525.74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2.08</v>
      </c>
      <c r="AH16">
        <v>2</v>
      </c>
      <c r="AI16">
        <v>37921454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ROW(Source!A44)</f>
        <v>44</v>
      </c>
      <c r="B17">
        <v>37921471</v>
      </c>
      <c r="C17">
        <v>37921444</v>
      </c>
      <c r="D17">
        <v>36614780</v>
      </c>
      <c r="E17">
        <v>1</v>
      </c>
      <c r="F17">
        <v>1</v>
      </c>
      <c r="G17">
        <v>25</v>
      </c>
      <c r="H17">
        <v>2</v>
      </c>
      <c r="I17" t="s">
        <v>240</v>
      </c>
      <c r="J17" t="s">
        <v>241</v>
      </c>
      <c r="K17" t="s">
        <v>242</v>
      </c>
      <c r="L17">
        <v>1368</v>
      </c>
      <c r="N17">
        <v>1011</v>
      </c>
      <c r="O17" t="s">
        <v>230</v>
      </c>
      <c r="P17" t="s">
        <v>230</v>
      </c>
      <c r="Q17">
        <v>1</v>
      </c>
      <c r="X17">
        <v>2.08</v>
      </c>
      <c r="Y17">
        <v>0</v>
      </c>
      <c r="Z17">
        <v>416.25</v>
      </c>
      <c r="AA17">
        <v>204.9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2.08</v>
      </c>
      <c r="AH17">
        <v>2</v>
      </c>
      <c r="AI17">
        <v>37921455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ROW(Source!A44)</f>
        <v>44</v>
      </c>
      <c r="B18">
        <v>37921472</v>
      </c>
      <c r="C18">
        <v>37921444</v>
      </c>
      <c r="D18">
        <v>36614783</v>
      </c>
      <c r="E18">
        <v>1</v>
      </c>
      <c r="F18">
        <v>1</v>
      </c>
      <c r="G18">
        <v>25</v>
      </c>
      <c r="H18">
        <v>2</v>
      </c>
      <c r="I18" t="s">
        <v>243</v>
      </c>
      <c r="J18" t="s">
        <v>244</v>
      </c>
      <c r="K18" t="s">
        <v>245</v>
      </c>
      <c r="L18">
        <v>1368</v>
      </c>
      <c r="N18">
        <v>1011</v>
      </c>
      <c r="O18" t="s">
        <v>230</v>
      </c>
      <c r="P18" t="s">
        <v>230</v>
      </c>
      <c r="Q18">
        <v>1</v>
      </c>
      <c r="X18">
        <v>0.81</v>
      </c>
      <c r="Y18">
        <v>0</v>
      </c>
      <c r="Z18">
        <v>1942.21</v>
      </c>
      <c r="AA18">
        <v>436.39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0.81</v>
      </c>
      <c r="AH18">
        <v>2</v>
      </c>
      <c r="AI18">
        <v>37921456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ROW(Source!A44)</f>
        <v>44</v>
      </c>
      <c r="B19">
        <v>37921473</v>
      </c>
      <c r="C19">
        <v>37921444</v>
      </c>
      <c r="D19">
        <v>36614807</v>
      </c>
      <c r="E19">
        <v>1</v>
      </c>
      <c r="F19">
        <v>1</v>
      </c>
      <c r="G19">
        <v>25</v>
      </c>
      <c r="H19">
        <v>2</v>
      </c>
      <c r="I19" t="s">
        <v>246</v>
      </c>
      <c r="J19" t="s">
        <v>247</v>
      </c>
      <c r="K19" t="s">
        <v>248</v>
      </c>
      <c r="L19">
        <v>1368</v>
      </c>
      <c r="N19">
        <v>1011</v>
      </c>
      <c r="O19" t="s">
        <v>230</v>
      </c>
      <c r="P19" t="s">
        <v>230</v>
      </c>
      <c r="Q19">
        <v>1</v>
      </c>
      <c r="X19">
        <v>1.94</v>
      </c>
      <c r="Y19">
        <v>0</v>
      </c>
      <c r="Z19">
        <v>1364.77</v>
      </c>
      <c r="AA19">
        <v>610.30999999999995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1.94</v>
      </c>
      <c r="AH19">
        <v>2</v>
      </c>
      <c r="AI19">
        <v>37921457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ROW(Source!A44)</f>
        <v>44</v>
      </c>
      <c r="B20">
        <v>37921474</v>
      </c>
      <c r="C20">
        <v>37921444</v>
      </c>
      <c r="D20">
        <v>36614773</v>
      </c>
      <c r="E20">
        <v>1</v>
      </c>
      <c r="F20">
        <v>1</v>
      </c>
      <c r="G20">
        <v>25</v>
      </c>
      <c r="H20">
        <v>2</v>
      </c>
      <c r="I20" t="s">
        <v>249</v>
      </c>
      <c r="J20" t="s">
        <v>250</v>
      </c>
      <c r="K20" t="s">
        <v>251</v>
      </c>
      <c r="L20">
        <v>1368</v>
      </c>
      <c r="N20">
        <v>1011</v>
      </c>
      <c r="O20" t="s">
        <v>230</v>
      </c>
      <c r="P20" t="s">
        <v>230</v>
      </c>
      <c r="Q20">
        <v>1</v>
      </c>
      <c r="X20">
        <v>0.65</v>
      </c>
      <c r="Y20">
        <v>0</v>
      </c>
      <c r="Z20">
        <v>1179.56</v>
      </c>
      <c r="AA20">
        <v>439.28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0.65</v>
      </c>
      <c r="AH20">
        <v>2</v>
      </c>
      <c r="AI20">
        <v>37921458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ROW(Source!A44)</f>
        <v>44</v>
      </c>
      <c r="B21">
        <v>37921475</v>
      </c>
      <c r="C21">
        <v>37921444</v>
      </c>
      <c r="D21">
        <v>36616716</v>
      </c>
      <c r="E21">
        <v>1</v>
      </c>
      <c r="F21">
        <v>1</v>
      </c>
      <c r="G21">
        <v>25</v>
      </c>
      <c r="H21">
        <v>3</v>
      </c>
      <c r="I21" t="s">
        <v>252</v>
      </c>
      <c r="J21" t="s">
        <v>253</v>
      </c>
      <c r="K21" t="s">
        <v>254</v>
      </c>
      <c r="L21">
        <v>1339</v>
      </c>
      <c r="N21">
        <v>1007</v>
      </c>
      <c r="O21" t="s">
        <v>36</v>
      </c>
      <c r="P21" t="s">
        <v>36</v>
      </c>
      <c r="Q21">
        <v>1</v>
      </c>
      <c r="X21">
        <v>110</v>
      </c>
      <c r="Y21">
        <v>590.78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110</v>
      </c>
      <c r="AH21">
        <v>2</v>
      </c>
      <c r="AI21">
        <v>37921459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ROW(Source!A44)</f>
        <v>44</v>
      </c>
      <c r="B22">
        <v>37921476</v>
      </c>
      <c r="C22">
        <v>37921444</v>
      </c>
      <c r="D22">
        <v>36617459</v>
      </c>
      <c r="E22">
        <v>1</v>
      </c>
      <c r="F22">
        <v>1</v>
      </c>
      <c r="G22">
        <v>25</v>
      </c>
      <c r="H22">
        <v>3</v>
      </c>
      <c r="I22" t="s">
        <v>255</v>
      </c>
      <c r="J22" t="s">
        <v>256</v>
      </c>
      <c r="K22" t="s">
        <v>257</v>
      </c>
      <c r="L22">
        <v>1339</v>
      </c>
      <c r="N22">
        <v>1007</v>
      </c>
      <c r="O22" t="s">
        <v>36</v>
      </c>
      <c r="P22" t="s">
        <v>36</v>
      </c>
      <c r="Q22">
        <v>1</v>
      </c>
      <c r="X22">
        <v>5</v>
      </c>
      <c r="Y22">
        <v>33.729999999999997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5</v>
      </c>
      <c r="AH22">
        <v>2</v>
      </c>
      <c r="AI22">
        <v>37921460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ROW(Source!A45)</f>
        <v>45</v>
      </c>
      <c r="B23">
        <v>37921469</v>
      </c>
      <c r="C23">
        <v>37921444</v>
      </c>
      <c r="D23">
        <v>36602148</v>
      </c>
      <c r="E23">
        <v>25</v>
      </c>
      <c r="F23">
        <v>1</v>
      </c>
      <c r="G23">
        <v>25</v>
      </c>
      <c r="H23">
        <v>1</v>
      </c>
      <c r="I23" t="s">
        <v>224</v>
      </c>
      <c r="J23" t="s">
        <v>3</v>
      </c>
      <c r="K23" t="s">
        <v>225</v>
      </c>
      <c r="L23">
        <v>1191</v>
      </c>
      <c r="N23">
        <v>1013</v>
      </c>
      <c r="O23" t="s">
        <v>226</v>
      </c>
      <c r="P23" t="s">
        <v>226</v>
      </c>
      <c r="Q23">
        <v>1</v>
      </c>
      <c r="X23">
        <v>16.559999999999999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 t="s">
        <v>3</v>
      </c>
      <c r="AG23">
        <v>16.559999999999999</v>
      </c>
      <c r="AH23">
        <v>2</v>
      </c>
      <c r="AI23">
        <v>37921453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ROW(Source!A45)</f>
        <v>45</v>
      </c>
      <c r="B24">
        <v>37921470</v>
      </c>
      <c r="C24">
        <v>37921444</v>
      </c>
      <c r="D24">
        <v>36614625</v>
      </c>
      <c r="E24">
        <v>1</v>
      </c>
      <c r="F24">
        <v>1</v>
      </c>
      <c r="G24">
        <v>25</v>
      </c>
      <c r="H24">
        <v>2</v>
      </c>
      <c r="I24" t="s">
        <v>237</v>
      </c>
      <c r="J24" t="s">
        <v>238</v>
      </c>
      <c r="K24" t="s">
        <v>239</v>
      </c>
      <c r="L24">
        <v>1368</v>
      </c>
      <c r="N24">
        <v>1011</v>
      </c>
      <c r="O24" t="s">
        <v>230</v>
      </c>
      <c r="P24" t="s">
        <v>230</v>
      </c>
      <c r="Q24">
        <v>1</v>
      </c>
      <c r="X24">
        <v>2.08</v>
      </c>
      <c r="Y24">
        <v>0</v>
      </c>
      <c r="Z24">
        <v>1159.46</v>
      </c>
      <c r="AA24">
        <v>525.74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2.08</v>
      </c>
      <c r="AH24">
        <v>2</v>
      </c>
      <c r="AI24">
        <v>37921454</v>
      </c>
      <c r="AJ24">
        <v>24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ROW(Source!A45)</f>
        <v>45</v>
      </c>
      <c r="B25">
        <v>37921471</v>
      </c>
      <c r="C25">
        <v>37921444</v>
      </c>
      <c r="D25">
        <v>36614780</v>
      </c>
      <c r="E25">
        <v>1</v>
      </c>
      <c r="F25">
        <v>1</v>
      </c>
      <c r="G25">
        <v>25</v>
      </c>
      <c r="H25">
        <v>2</v>
      </c>
      <c r="I25" t="s">
        <v>240</v>
      </c>
      <c r="J25" t="s">
        <v>241</v>
      </c>
      <c r="K25" t="s">
        <v>242</v>
      </c>
      <c r="L25">
        <v>1368</v>
      </c>
      <c r="N25">
        <v>1011</v>
      </c>
      <c r="O25" t="s">
        <v>230</v>
      </c>
      <c r="P25" t="s">
        <v>230</v>
      </c>
      <c r="Q25">
        <v>1</v>
      </c>
      <c r="X25">
        <v>2.08</v>
      </c>
      <c r="Y25">
        <v>0</v>
      </c>
      <c r="Z25">
        <v>416.25</v>
      </c>
      <c r="AA25">
        <v>204.9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2.08</v>
      </c>
      <c r="AH25">
        <v>2</v>
      </c>
      <c r="AI25">
        <v>37921455</v>
      </c>
      <c r="AJ25">
        <v>25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ROW(Source!A45)</f>
        <v>45</v>
      </c>
      <c r="B26">
        <v>37921472</v>
      </c>
      <c r="C26">
        <v>37921444</v>
      </c>
      <c r="D26">
        <v>36614783</v>
      </c>
      <c r="E26">
        <v>1</v>
      </c>
      <c r="F26">
        <v>1</v>
      </c>
      <c r="G26">
        <v>25</v>
      </c>
      <c r="H26">
        <v>2</v>
      </c>
      <c r="I26" t="s">
        <v>243</v>
      </c>
      <c r="J26" t="s">
        <v>244</v>
      </c>
      <c r="K26" t="s">
        <v>245</v>
      </c>
      <c r="L26">
        <v>1368</v>
      </c>
      <c r="N26">
        <v>1011</v>
      </c>
      <c r="O26" t="s">
        <v>230</v>
      </c>
      <c r="P26" t="s">
        <v>230</v>
      </c>
      <c r="Q26">
        <v>1</v>
      </c>
      <c r="X26">
        <v>0.81</v>
      </c>
      <c r="Y26">
        <v>0</v>
      </c>
      <c r="Z26">
        <v>1942.21</v>
      </c>
      <c r="AA26">
        <v>436.39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0.81</v>
      </c>
      <c r="AH26">
        <v>2</v>
      </c>
      <c r="AI26">
        <v>37921456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ROW(Source!A45)</f>
        <v>45</v>
      </c>
      <c r="B27">
        <v>37921473</v>
      </c>
      <c r="C27">
        <v>37921444</v>
      </c>
      <c r="D27">
        <v>36614807</v>
      </c>
      <c r="E27">
        <v>1</v>
      </c>
      <c r="F27">
        <v>1</v>
      </c>
      <c r="G27">
        <v>25</v>
      </c>
      <c r="H27">
        <v>2</v>
      </c>
      <c r="I27" t="s">
        <v>246</v>
      </c>
      <c r="J27" t="s">
        <v>247</v>
      </c>
      <c r="K27" t="s">
        <v>248</v>
      </c>
      <c r="L27">
        <v>1368</v>
      </c>
      <c r="N27">
        <v>1011</v>
      </c>
      <c r="O27" t="s">
        <v>230</v>
      </c>
      <c r="P27" t="s">
        <v>230</v>
      </c>
      <c r="Q27">
        <v>1</v>
      </c>
      <c r="X27">
        <v>1.94</v>
      </c>
      <c r="Y27">
        <v>0</v>
      </c>
      <c r="Z27">
        <v>1364.77</v>
      </c>
      <c r="AA27">
        <v>610.30999999999995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1.94</v>
      </c>
      <c r="AH27">
        <v>2</v>
      </c>
      <c r="AI27">
        <v>37921457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ROW(Source!A45)</f>
        <v>45</v>
      </c>
      <c r="B28">
        <v>37921474</v>
      </c>
      <c r="C28">
        <v>37921444</v>
      </c>
      <c r="D28">
        <v>36614773</v>
      </c>
      <c r="E28">
        <v>1</v>
      </c>
      <c r="F28">
        <v>1</v>
      </c>
      <c r="G28">
        <v>25</v>
      </c>
      <c r="H28">
        <v>2</v>
      </c>
      <c r="I28" t="s">
        <v>249</v>
      </c>
      <c r="J28" t="s">
        <v>250</v>
      </c>
      <c r="K28" t="s">
        <v>251</v>
      </c>
      <c r="L28">
        <v>1368</v>
      </c>
      <c r="N28">
        <v>1011</v>
      </c>
      <c r="O28" t="s">
        <v>230</v>
      </c>
      <c r="P28" t="s">
        <v>230</v>
      </c>
      <c r="Q28">
        <v>1</v>
      </c>
      <c r="X28">
        <v>0.65</v>
      </c>
      <c r="Y28">
        <v>0</v>
      </c>
      <c r="Z28">
        <v>1179.56</v>
      </c>
      <c r="AA28">
        <v>439.28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0.65</v>
      </c>
      <c r="AH28">
        <v>2</v>
      </c>
      <c r="AI28">
        <v>37921458</v>
      </c>
      <c r="AJ28">
        <v>28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ROW(Source!A45)</f>
        <v>45</v>
      </c>
      <c r="B29">
        <v>37921475</v>
      </c>
      <c r="C29">
        <v>37921444</v>
      </c>
      <c r="D29">
        <v>36616716</v>
      </c>
      <c r="E29">
        <v>1</v>
      </c>
      <c r="F29">
        <v>1</v>
      </c>
      <c r="G29">
        <v>25</v>
      </c>
      <c r="H29">
        <v>3</v>
      </c>
      <c r="I29" t="s">
        <v>252</v>
      </c>
      <c r="J29" t="s">
        <v>253</v>
      </c>
      <c r="K29" t="s">
        <v>254</v>
      </c>
      <c r="L29">
        <v>1339</v>
      </c>
      <c r="N29">
        <v>1007</v>
      </c>
      <c r="O29" t="s">
        <v>36</v>
      </c>
      <c r="P29" t="s">
        <v>36</v>
      </c>
      <c r="Q29">
        <v>1</v>
      </c>
      <c r="X29">
        <v>110</v>
      </c>
      <c r="Y29">
        <v>590.78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110</v>
      </c>
      <c r="AH29">
        <v>2</v>
      </c>
      <c r="AI29">
        <v>37921459</v>
      </c>
      <c r="AJ29">
        <v>29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ROW(Source!A45)</f>
        <v>45</v>
      </c>
      <c r="B30">
        <v>37921476</v>
      </c>
      <c r="C30">
        <v>37921444</v>
      </c>
      <c r="D30">
        <v>36617459</v>
      </c>
      <c r="E30">
        <v>1</v>
      </c>
      <c r="F30">
        <v>1</v>
      </c>
      <c r="G30">
        <v>25</v>
      </c>
      <c r="H30">
        <v>3</v>
      </c>
      <c r="I30" t="s">
        <v>255</v>
      </c>
      <c r="J30" t="s">
        <v>256</v>
      </c>
      <c r="K30" t="s">
        <v>257</v>
      </c>
      <c r="L30">
        <v>1339</v>
      </c>
      <c r="N30">
        <v>1007</v>
      </c>
      <c r="O30" t="s">
        <v>36</v>
      </c>
      <c r="P30" t="s">
        <v>36</v>
      </c>
      <c r="Q30">
        <v>1</v>
      </c>
      <c r="X30">
        <v>5</v>
      </c>
      <c r="Y30">
        <v>33.729999999999997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5</v>
      </c>
      <c r="AH30">
        <v>2</v>
      </c>
      <c r="AI30">
        <v>37921460</v>
      </c>
      <c r="AJ30">
        <v>30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ROW(Source!A46)</f>
        <v>46</v>
      </c>
      <c r="B31">
        <v>37921505</v>
      </c>
      <c r="C31">
        <v>37921477</v>
      </c>
      <c r="D31">
        <v>36602148</v>
      </c>
      <c r="E31">
        <v>25</v>
      </c>
      <c r="F31">
        <v>1</v>
      </c>
      <c r="G31">
        <v>25</v>
      </c>
      <c r="H31">
        <v>1</v>
      </c>
      <c r="I31" t="s">
        <v>224</v>
      </c>
      <c r="J31" t="s">
        <v>3</v>
      </c>
      <c r="K31" t="s">
        <v>225</v>
      </c>
      <c r="L31">
        <v>1191</v>
      </c>
      <c r="N31">
        <v>1013</v>
      </c>
      <c r="O31" t="s">
        <v>226</v>
      </c>
      <c r="P31" t="s">
        <v>226</v>
      </c>
      <c r="Q31">
        <v>1</v>
      </c>
      <c r="X31">
        <v>24.84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 t="s">
        <v>3</v>
      </c>
      <c r="AG31">
        <v>24.84</v>
      </c>
      <c r="AH31">
        <v>2</v>
      </c>
      <c r="AI31">
        <v>37921487</v>
      </c>
      <c r="AJ31">
        <v>31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ROW(Source!A46)</f>
        <v>46</v>
      </c>
      <c r="B32">
        <v>37921506</v>
      </c>
      <c r="C32">
        <v>37921477</v>
      </c>
      <c r="D32">
        <v>36614602</v>
      </c>
      <c r="E32">
        <v>1</v>
      </c>
      <c r="F32">
        <v>1</v>
      </c>
      <c r="G32">
        <v>25</v>
      </c>
      <c r="H32">
        <v>2</v>
      </c>
      <c r="I32" t="s">
        <v>258</v>
      </c>
      <c r="J32" t="s">
        <v>259</v>
      </c>
      <c r="K32" t="s">
        <v>260</v>
      </c>
      <c r="L32">
        <v>1368</v>
      </c>
      <c r="N32">
        <v>1011</v>
      </c>
      <c r="O32" t="s">
        <v>230</v>
      </c>
      <c r="P32" t="s">
        <v>230</v>
      </c>
      <c r="Q32">
        <v>1</v>
      </c>
      <c r="X32">
        <v>2.94</v>
      </c>
      <c r="Y32">
        <v>0</v>
      </c>
      <c r="Z32">
        <v>923.83</v>
      </c>
      <c r="AA32">
        <v>342.06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2.94</v>
      </c>
      <c r="AH32">
        <v>2</v>
      </c>
      <c r="AI32">
        <v>37921488</v>
      </c>
      <c r="AJ32">
        <v>32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ROW(Source!A46)</f>
        <v>46</v>
      </c>
      <c r="B33">
        <v>37921507</v>
      </c>
      <c r="C33">
        <v>37921477</v>
      </c>
      <c r="D33">
        <v>36614783</v>
      </c>
      <c r="E33">
        <v>1</v>
      </c>
      <c r="F33">
        <v>1</v>
      </c>
      <c r="G33">
        <v>25</v>
      </c>
      <c r="H33">
        <v>2</v>
      </c>
      <c r="I33" t="s">
        <v>243</v>
      </c>
      <c r="J33" t="s">
        <v>244</v>
      </c>
      <c r="K33" t="s">
        <v>245</v>
      </c>
      <c r="L33">
        <v>1368</v>
      </c>
      <c r="N33">
        <v>1011</v>
      </c>
      <c r="O33" t="s">
        <v>230</v>
      </c>
      <c r="P33" t="s">
        <v>230</v>
      </c>
      <c r="Q33">
        <v>1</v>
      </c>
      <c r="X33">
        <v>1.1399999999999999</v>
      </c>
      <c r="Y33">
        <v>0</v>
      </c>
      <c r="Z33">
        <v>1942.21</v>
      </c>
      <c r="AA33">
        <v>436.39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1.1399999999999999</v>
      </c>
      <c r="AH33">
        <v>2</v>
      </c>
      <c r="AI33">
        <v>37921489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ROW(Source!A46)</f>
        <v>46</v>
      </c>
      <c r="B34">
        <v>37921508</v>
      </c>
      <c r="C34">
        <v>37921477</v>
      </c>
      <c r="D34">
        <v>36614768</v>
      </c>
      <c r="E34">
        <v>1</v>
      </c>
      <c r="F34">
        <v>1</v>
      </c>
      <c r="G34">
        <v>25</v>
      </c>
      <c r="H34">
        <v>2</v>
      </c>
      <c r="I34" t="s">
        <v>261</v>
      </c>
      <c r="J34" t="s">
        <v>262</v>
      </c>
      <c r="K34" t="s">
        <v>263</v>
      </c>
      <c r="L34">
        <v>1368</v>
      </c>
      <c r="N34">
        <v>1011</v>
      </c>
      <c r="O34" t="s">
        <v>230</v>
      </c>
      <c r="P34" t="s">
        <v>230</v>
      </c>
      <c r="Q34">
        <v>1</v>
      </c>
      <c r="X34">
        <v>8.9600000000000009</v>
      </c>
      <c r="Y34">
        <v>0</v>
      </c>
      <c r="Z34">
        <v>1207.81</v>
      </c>
      <c r="AA34">
        <v>504.4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8.9600000000000009</v>
      </c>
      <c r="AH34">
        <v>2</v>
      </c>
      <c r="AI34">
        <v>37921490</v>
      </c>
      <c r="AJ34">
        <v>34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ROW(Source!A46)</f>
        <v>46</v>
      </c>
      <c r="B35">
        <v>37921509</v>
      </c>
      <c r="C35">
        <v>37921477</v>
      </c>
      <c r="D35">
        <v>36614769</v>
      </c>
      <c r="E35">
        <v>1</v>
      </c>
      <c r="F35">
        <v>1</v>
      </c>
      <c r="G35">
        <v>25</v>
      </c>
      <c r="H35">
        <v>2</v>
      </c>
      <c r="I35" t="s">
        <v>264</v>
      </c>
      <c r="J35" t="s">
        <v>265</v>
      </c>
      <c r="K35" t="s">
        <v>266</v>
      </c>
      <c r="L35">
        <v>1368</v>
      </c>
      <c r="N35">
        <v>1011</v>
      </c>
      <c r="O35" t="s">
        <v>230</v>
      </c>
      <c r="P35" t="s">
        <v>230</v>
      </c>
      <c r="Q35">
        <v>1</v>
      </c>
      <c r="X35">
        <v>18.25</v>
      </c>
      <c r="Y35">
        <v>0</v>
      </c>
      <c r="Z35">
        <v>1741.23</v>
      </c>
      <c r="AA35">
        <v>685.71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18.25</v>
      </c>
      <c r="AH35">
        <v>2</v>
      </c>
      <c r="AI35">
        <v>37921491</v>
      </c>
      <c r="AJ35">
        <v>35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ROW(Source!A46)</f>
        <v>46</v>
      </c>
      <c r="B36">
        <v>37921510</v>
      </c>
      <c r="C36">
        <v>37921477</v>
      </c>
      <c r="D36">
        <v>36614807</v>
      </c>
      <c r="E36">
        <v>1</v>
      </c>
      <c r="F36">
        <v>1</v>
      </c>
      <c r="G36">
        <v>25</v>
      </c>
      <c r="H36">
        <v>2</v>
      </c>
      <c r="I36" t="s">
        <v>246</v>
      </c>
      <c r="J36" t="s">
        <v>247</v>
      </c>
      <c r="K36" t="s">
        <v>248</v>
      </c>
      <c r="L36">
        <v>1368</v>
      </c>
      <c r="N36">
        <v>1011</v>
      </c>
      <c r="O36" t="s">
        <v>230</v>
      </c>
      <c r="P36" t="s">
        <v>230</v>
      </c>
      <c r="Q36">
        <v>1</v>
      </c>
      <c r="X36">
        <v>2.2400000000000002</v>
      </c>
      <c r="Y36">
        <v>0</v>
      </c>
      <c r="Z36">
        <v>1364.77</v>
      </c>
      <c r="AA36">
        <v>610.30999999999995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2.2400000000000002</v>
      </c>
      <c r="AH36">
        <v>2</v>
      </c>
      <c r="AI36">
        <v>37921492</v>
      </c>
      <c r="AJ36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ROW(Source!A46)</f>
        <v>46</v>
      </c>
      <c r="B37">
        <v>37921511</v>
      </c>
      <c r="C37">
        <v>37921477</v>
      </c>
      <c r="D37">
        <v>36614773</v>
      </c>
      <c r="E37">
        <v>1</v>
      </c>
      <c r="F37">
        <v>1</v>
      </c>
      <c r="G37">
        <v>25</v>
      </c>
      <c r="H37">
        <v>2</v>
      </c>
      <c r="I37" t="s">
        <v>249</v>
      </c>
      <c r="J37" t="s">
        <v>250</v>
      </c>
      <c r="K37" t="s">
        <v>251</v>
      </c>
      <c r="L37">
        <v>1368</v>
      </c>
      <c r="N37">
        <v>1011</v>
      </c>
      <c r="O37" t="s">
        <v>230</v>
      </c>
      <c r="P37" t="s">
        <v>230</v>
      </c>
      <c r="Q37">
        <v>1</v>
      </c>
      <c r="X37">
        <v>0.65</v>
      </c>
      <c r="Y37">
        <v>0</v>
      </c>
      <c r="Z37">
        <v>1179.56</v>
      </c>
      <c r="AA37">
        <v>439.28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0.65</v>
      </c>
      <c r="AH37">
        <v>2</v>
      </c>
      <c r="AI37">
        <v>37921493</v>
      </c>
      <c r="AJ37">
        <v>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ROW(Source!A46)</f>
        <v>46</v>
      </c>
      <c r="B38">
        <v>37921512</v>
      </c>
      <c r="C38">
        <v>37921477</v>
      </c>
      <c r="D38">
        <v>36616742</v>
      </c>
      <c r="E38">
        <v>1</v>
      </c>
      <c r="F38">
        <v>1</v>
      </c>
      <c r="G38">
        <v>25</v>
      </c>
      <c r="H38">
        <v>3</v>
      </c>
      <c r="I38" t="s">
        <v>267</v>
      </c>
      <c r="J38" t="s">
        <v>268</v>
      </c>
      <c r="K38" t="s">
        <v>269</v>
      </c>
      <c r="L38">
        <v>1339</v>
      </c>
      <c r="N38">
        <v>1007</v>
      </c>
      <c r="O38" t="s">
        <v>36</v>
      </c>
      <c r="P38" t="s">
        <v>36</v>
      </c>
      <c r="Q38">
        <v>1</v>
      </c>
      <c r="X38">
        <v>126</v>
      </c>
      <c r="Y38">
        <v>1806.27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126</v>
      </c>
      <c r="AH38">
        <v>2</v>
      </c>
      <c r="AI38">
        <v>37921494</v>
      </c>
      <c r="AJ38">
        <v>38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ROW(Source!A46)</f>
        <v>46</v>
      </c>
      <c r="B39">
        <v>37921513</v>
      </c>
      <c r="C39">
        <v>37921477</v>
      </c>
      <c r="D39">
        <v>36617459</v>
      </c>
      <c r="E39">
        <v>1</v>
      </c>
      <c r="F39">
        <v>1</v>
      </c>
      <c r="G39">
        <v>25</v>
      </c>
      <c r="H39">
        <v>3</v>
      </c>
      <c r="I39" t="s">
        <v>255</v>
      </c>
      <c r="J39" t="s">
        <v>256</v>
      </c>
      <c r="K39" t="s">
        <v>257</v>
      </c>
      <c r="L39">
        <v>1339</v>
      </c>
      <c r="N39">
        <v>1007</v>
      </c>
      <c r="O39" t="s">
        <v>36</v>
      </c>
      <c r="P39" t="s">
        <v>36</v>
      </c>
      <c r="Q39">
        <v>1</v>
      </c>
      <c r="X39">
        <v>7</v>
      </c>
      <c r="Y39">
        <v>33.729999999999997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7</v>
      </c>
      <c r="AH39">
        <v>2</v>
      </c>
      <c r="AI39">
        <v>37921495</v>
      </c>
      <c r="AJ39">
        <v>39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ROW(Source!A47)</f>
        <v>47</v>
      </c>
      <c r="B40">
        <v>37921505</v>
      </c>
      <c r="C40">
        <v>37921477</v>
      </c>
      <c r="D40">
        <v>36602148</v>
      </c>
      <c r="E40">
        <v>25</v>
      </c>
      <c r="F40">
        <v>1</v>
      </c>
      <c r="G40">
        <v>25</v>
      </c>
      <c r="H40">
        <v>1</v>
      </c>
      <c r="I40" t="s">
        <v>224</v>
      </c>
      <c r="J40" t="s">
        <v>3</v>
      </c>
      <c r="K40" t="s">
        <v>225</v>
      </c>
      <c r="L40">
        <v>1191</v>
      </c>
      <c r="N40">
        <v>1013</v>
      </c>
      <c r="O40" t="s">
        <v>226</v>
      </c>
      <c r="P40" t="s">
        <v>226</v>
      </c>
      <c r="Q40">
        <v>1</v>
      </c>
      <c r="X40">
        <v>24.84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 t="s">
        <v>3</v>
      </c>
      <c r="AG40">
        <v>24.84</v>
      </c>
      <c r="AH40">
        <v>2</v>
      </c>
      <c r="AI40">
        <v>37921487</v>
      </c>
      <c r="AJ40">
        <v>40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ROW(Source!A47)</f>
        <v>47</v>
      </c>
      <c r="B41">
        <v>37921506</v>
      </c>
      <c r="C41">
        <v>37921477</v>
      </c>
      <c r="D41">
        <v>36614602</v>
      </c>
      <c r="E41">
        <v>1</v>
      </c>
      <c r="F41">
        <v>1</v>
      </c>
      <c r="G41">
        <v>25</v>
      </c>
      <c r="H41">
        <v>2</v>
      </c>
      <c r="I41" t="s">
        <v>258</v>
      </c>
      <c r="J41" t="s">
        <v>259</v>
      </c>
      <c r="K41" t="s">
        <v>260</v>
      </c>
      <c r="L41">
        <v>1368</v>
      </c>
      <c r="N41">
        <v>1011</v>
      </c>
      <c r="O41" t="s">
        <v>230</v>
      </c>
      <c r="P41" t="s">
        <v>230</v>
      </c>
      <c r="Q41">
        <v>1</v>
      </c>
      <c r="X41">
        <v>2.94</v>
      </c>
      <c r="Y41">
        <v>0</v>
      </c>
      <c r="Z41">
        <v>923.83</v>
      </c>
      <c r="AA41">
        <v>342.06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2.94</v>
      </c>
      <c r="AH41">
        <v>2</v>
      </c>
      <c r="AI41">
        <v>37921488</v>
      </c>
      <c r="AJ41">
        <v>41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ROW(Source!A47)</f>
        <v>47</v>
      </c>
      <c r="B42">
        <v>37921507</v>
      </c>
      <c r="C42">
        <v>37921477</v>
      </c>
      <c r="D42">
        <v>36614783</v>
      </c>
      <c r="E42">
        <v>1</v>
      </c>
      <c r="F42">
        <v>1</v>
      </c>
      <c r="G42">
        <v>25</v>
      </c>
      <c r="H42">
        <v>2</v>
      </c>
      <c r="I42" t="s">
        <v>243</v>
      </c>
      <c r="J42" t="s">
        <v>244</v>
      </c>
      <c r="K42" t="s">
        <v>245</v>
      </c>
      <c r="L42">
        <v>1368</v>
      </c>
      <c r="N42">
        <v>1011</v>
      </c>
      <c r="O42" t="s">
        <v>230</v>
      </c>
      <c r="P42" t="s">
        <v>230</v>
      </c>
      <c r="Q42">
        <v>1</v>
      </c>
      <c r="X42">
        <v>1.1399999999999999</v>
      </c>
      <c r="Y42">
        <v>0</v>
      </c>
      <c r="Z42">
        <v>1942.21</v>
      </c>
      <c r="AA42">
        <v>436.39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1.1399999999999999</v>
      </c>
      <c r="AH42">
        <v>2</v>
      </c>
      <c r="AI42">
        <v>37921489</v>
      </c>
      <c r="AJ42">
        <v>42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ROW(Source!A47)</f>
        <v>47</v>
      </c>
      <c r="B43">
        <v>37921508</v>
      </c>
      <c r="C43">
        <v>37921477</v>
      </c>
      <c r="D43">
        <v>36614768</v>
      </c>
      <c r="E43">
        <v>1</v>
      </c>
      <c r="F43">
        <v>1</v>
      </c>
      <c r="G43">
        <v>25</v>
      </c>
      <c r="H43">
        <v>2</v>
      </c>
      <c r="I43" t="s">
        <v>261</v>
      </c>
      <c r="J43" t="s">
        <v>262</v>
      </c>
      <c r="K43" t="s">
        <v>263</v>
      </c>
      <c r="L43">
        <v>1368</v>
      </c>
      <c r="N43">
        <v>1011</v>
      </c>
      <c r="O43" t="s">
        <v>230</v>
      </c>
      <c r="P43" t="s">
        <v>230</v>
      </c>
      <c r="Q43">
        <v>1</v>
      </c>
      <c r="X43">
        <v>8.9600000000000009</v>
      </c>
      <c r="Y43">
        <v>0</v>
      </c>
      <c r="Z43">
        <v>1207.81</v>
      </c>
      <c r="AA43">
        <v>504.4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8.9600000000000009</v>
      </c>
      <c r="AH43">
        <v>2</v>
      </c>
      <c r="AI43">
        <v>37921490</v>
      </c>
      <c r="AJ43">
        <v>43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ROW(Source!A47)</f>
        <v>47</v>
      </c>
      <c r="B44">
        <v>37921509</v>
      </c>
      <c r="C44">
        <v>37921477</v>
      </c>
      <c r="D44">
        <v>36614769</v>
      </c>
      <c r="E44">
        <v>1</v>
      </c>
      <c r="F44">
        <v>1</v>
      </c>
      <c r="G44">
        <v>25</v>
      </c>
      <c r="H44">
        <v>2</v>
      </c>
      <c r="I44" t="s">
        <v>264</v>
      </c>
      <c r="J44" t="s">
        <v>265</v>
      </c>
      <c r="K44" t="s">
        <v>266</v>
      </c>
      <c r="L44">
        <v>1368</v>
      </c>
      <c r="N44">
        <v>1011</v>
      </c>
      <c r="O44" t="s">
        <v>230</v>
      </c>
      <c r="P44" t="s">
        <v>230</v>
      </c>
      <c r="Q44">
        <v>1</v>
      </c>
      <c r="X44">
        <v>18.25</v>
      </c>
      <c r="Y44">
        <v>0</v>
      </c>
      <c r="Z44">
        <v>1741.23</v>
      </c>
      <c r="AA44">
        <v>685.71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18.25</v>
      </c>
      <c r="AH44">
        <v>2</v>
      </c>
      <c r="AI44">
        <v>37921491</v>
      </c>
      <c r="AJ44">
        <v>44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ROW(Source!A47)</f>
        <v>47</v>
      </c>
      <c r="B45">
        <v>37921510</v>
      </c>
      <c r="C45">
        <v>37921477</v>
      </c>
      <c r="D45">
        <v>36614807</v>
      </c>
      <c r="E45">
        <v>1</v>
      </c>
      <c r="F45">
        <v>1</v>
      </c>
      <c r="G45">
        <v>25</v>
      </c>
      <c r="H45">
        <v>2</v>
      </c>
      <c r="I45" t="s">
        <v>246</v>
      </c>
      <c r="J45" t="s">
        <v>247</v>
      </c>
      <c r="K45" t="s">
        <v>248</v>
      </c>
      <c r="L45">
        <v>1368</v>
      </c>
      <c r="N45">
        <v>1011</v>
      </c>
      <c r="O45" t="s">
        <v>230</v>
      </c>
      <c r="P45" t="s">
        <v>230</v>
      </c>
      <c r="Q45">
        <v>1</v>
      </c>
      <c r="X45">
        <v>2.2400000000000002</v>
      </c>
      <c r="Y45">
        <v>0</v>
      </c>
      <c r="Z45">
        <v>1364.77</v>
      </c>
      <c r="AA45">
        <v>610.30999999999995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2.2400000000000002</v>
      </c>
      <c r="AH45">
        <v>2</v>
      </c>
      <c r="AI45">
        <v>37921492</v>
      </c>
      <c r="AJ45">
        <v>45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ROW(Source!A47)</f>
        <v>47</v>
      </c>
      <c r="B46">
        <v>37921511</v>
      </c>
      <c r="C46">
        <v>37921477</v>
      </c>
      <c r="D46">
        <v>36614773</v>
      </c>
      <c r="E46">
        <v>1</v>
      </c>
      <c r="F46">
        <v>1</v>
      </c>
      <c r="G46">
        <v>25</v>
      </c>
      <c r="H46">
        <v>2</v>
      </c>
      <c r="I46" t="s">
        <v>249</v>
      </c>
      <c r="J46" t="s">
        <v>250</v>
      </c>
      <c r="K46" t="s">
        <v>251</v>
      </c>
      <c r="L46">
        <v>1368</v>
      </c>
      <c r="N46">
        <v>1011</v>
      </c>
      <c r="O46" t="s">
        <v>230</v>
      </c>
      <c r="P46" t="s">
        <v>230</v>
      </c>
      <c r="Q46">
        <v>1</v>
      </c>
      <c r="X46">
        <v>0.65</v>
      </c>
      <c r="Y46">
        <v>0</v>
      </c>
      <c r="Z46">
        <v>1179.56</v>
      </c>
      <c r="AA46">
        <v>439.28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0.65</v>
      </c>
      <c r="AH46">
        <v>2</v>
      </c>
      <c r="AI46">
        <v>37921493</v>
      </c>
      <c r="AJ46">
        <v>46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ROW(Source!A47)</f>
        <v>47</v>
      </c>
      <c r="B47">
        <v>37921512</v>
      </c>
      <c r="C47">
        <v>37921477</v>
      </c>
      <c r="D47">
        <v>36616742</v>
      </c>
      <c r="E47">
        <v>1</v>
      </c>
      <c r="F47">
        <v>1</v>
      </c>
      <c r="G47">
        <v>25</v>
      </c>
      <c r="H47">
        <v>3</v>
      </c>
      <c r="I47" t="s">
        <v>267</v>
      </c>
      <c r="J47" t="s">
        <v>268</v>
      </c>
      <c r="K47" t="s">
        <v>269</v>
      </c>
      <c r="L47">
        <v>1339</v>
      </c>
      <c r="N47">
        <v>1007</v>
      </c>
      <c r="O47" t="s">
        <v>36</v>
      </c>
      <c r="P47" t="s">
        <v>36</v>
      </c>
      <c r="Q47">
        <v>1</v>
      </c>
      <c r="X47">
        <v>126</v>
      </c>
      <c r="Y47">
        <v>1806.27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126</v>
      </c>
      <c r="AH47">
        <v>2</v>
      </c>
      <c r="AI47">
        <v>37921494</v>
      </c>
      <c r="AJ47">
        <v>47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ROW(Source!A47)</f>
        <v>47</v>
      </c>
      <c r="B48">
        <v>37921513</v>
      </c>
      <c r="C48">
        <v>37921477</v>
      </c>
      <c r="D48">
        <v>36617459</v>
      </c>
      <c r="E48">
        <v>1</v>
      </c>
      <c r="F48">
        <v>1</v>
      </c>
      <c r="G48">
        <v>25</v>
      </c>
      <c r="H48">
        <v>3</v>
      </c>
      <c r="I48" t="s">
        <v>255</v>
      </c>
      <c r="J48" t="s">
        <v>256</v>
      </c>
      <c r="K48" t="s">
        <v>257</v>
      </c>
      <c r="L48">
        <v>1339</v>
      </c>
      <c r="N48">
        <v>1007</v>
      </c>
      <c r="O48" t="s">
        <v>36</v>
      </c>
      <c r="P48" t="s">
        <v>36</v>
      </c>
      <c r="Q48">
        <v>1</v>
      </c>
      <c r="X48">
        <v>7</v>
      </c>
      <c r="Y48">
        <v>33.729999999999997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7</v>
      </c>
      <c r="AH48">
        <v>2</v>
      </c>
      <c r="AI48">
        <v>37921495</v>
      </c>
      <c r="AJ48">
        <v>48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ROW(Source!A48)</f>
        <v>48</v>
      </c>
      <c r="B49">
        <v>37921527</v>
      </c>
      <c r="C49">
        <v>37921514</v>
      </c>
      <c r="D49">
        <v>36602148</v>
      </c>
      <c r="E49">
        <v>25</v>
      </c>
      <c r="F49">
        <v>1</v>
      </c>
      <c r="G49">
        <v>25</v>
      </c>
      <c r="H49">
        <v>1</v>
      </c>
      <c r="I49" t="s">
        <v>224</v>
      </c>
      <c r="J49" t="s">
        <v>3</v>
      </c>
      <c r="K49" t="s">
        <v>225</v>
      </c>
      <c r="L49">
        <v>1191</v>
      </c>
      <c r="N49">
        <v>1013</v>
      </c>
      <c r="O49" t="s">
        <v>226</v>
      </c>
      <c r="P49" t="s">
        <v>226</v>
      </c>
      <c r="Q49">
        <v>1</v>
      </c>
      <c r="X49">
        <v>13.57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 t="s">
        <v>3</v>
      </c>
      <c r="AG49">
        <v>13.57</v>
      </c>
      <c r="AH49">
        <v>2</v>
      </c>
      <c r="AI49">
        <v>37921518</v>
      </c>
      <c r="AJ49">
        <v>49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ROW(Source!A48)</f>
        <v>48</v>
      </c>
      <c r="B50">
        <v>37921528</v>
      </c>
      <c r="C50">
        <v>37921514</v>
      </c>
      <c r="D50">
        <v>36614770</v>
      </c>
      <c r="E50">
        <v>1</v>
      </c>
      <c r="F50">
        <v>1</v>
      </c>
      <c r="G50">
        <v>25</v>
      </c>
      <c r="H50">
        <v>2</v>
      </c>
      <c r="I50" t="s">
        <v>270</v>
      </c>
      <c r="J50" t="s">
        <v>271</v>
      </c>
      <c r="K50" t="s">
        <v>272</v>
      </c>
      <c r="L50">
        <v>1368</v>
      </c>
      <c r="N50">
        <v>1011</v>
      </c>
      <c r="O50" t="s">
        <v>230</v>
      </c>
      <c r="P50" t="s">
        <v>230</v>
      </c>
      <c r="Q50">
        <v>1</v>
      </c>
      <c r="X50">
        <v>0.46</v>
      </c>
      <c r="Y50">
        <v>0</v>
      </c>
      <c r="Z50">
        <v>790.63</v>
      </c>
      <c r="AA50">
        <v>491.94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0.46</v>
      </c>
      <c r="AH50">
        <v>2</v>
      </c>
      <c r="AI50">
        <v>37921519</v>
      </c>
      <c r="AJ50">
        <v>50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ROW(Source!A48)</f>
        <v>48</v>
      </c>
      <c r="B51">
        <v>37921529</v>
      </c>
      <c r="C51">
        <v>37921514</v>
      </c>
      <c r="D51">
        <v>36614771</v>
      </c>
      <c r="E51">
        <v>1</v>
      </c>
      <c r="F51">
        <v>1</v>
      </c>
      <c r="G51">
        <v>25</v>
      </c>
      <c r="H51">
        <v>2</v>
      </c>
      <c r="I51" t="s">
        <v>273</v>
      </c>
      <c r="J51" t="s">
        <v>274</v>
      </c>
      <c r="K51" t="s">
        <v>275</v>
      </c>
      <c r="L51">
        <v>1368</v>
      </c>
      <c r="N51">
        <v>1011</v>
      </c>
      <c r="O51" t="s">
        <v>230</v>
      </c>
      <c r="P51" t="s">
        <v>230</v>
      </c>
      <c r="Q51">
        <v>1</v>
      </c>
      <c r="X51">
        <v>1.39</v>
      </c>
      <c r="Y51">
        <v>0</v>
      </c>
      <c r="Z51">
        <v>845.77</v>
      </c>
      <c r="AA51">
        <v>508.2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1.39</v>
      </c>
      <c r="AH51">
        <v>2</v>
      </c>
      <c r="AI51">
        <v>37921520</v>
      </c>
      <c r="AJ51">
        <v>51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ROW(Source!A48)</f>
        <v>48</v>
      </c>
      <c r="B52">
        <v>37921530</v>
      </c>
      <c r="C52">
        <v>37921514</v>
      </c>
      <c r="D52">
        <v>36618611</v>
      </c>
      <c r="E52">
        <v>1</v>
      </c>
      <c r="F52">
        <v>1</v>
      </c>
      <c r="G52">
        <v>25</v>
      </c>
      <c r="H52">
        <v>3</v>
      </c>
      <c r="I52" t="s">
        <v>63</v>
      </c>
      <c r="J52" t="s">
        <v>65</v>
      </c>
      <c r="K52" t="s">
        <v>64</v>
      </c>
      <c r="L52">
        <v>1348</v>
      </c>
      <c r="N52">
        <v>1009</v>
      </c>
      <c r="O52" t="s">
        <v>47</v>
      </c>
      <c r="P52" t="s">
        <v>47</v>
      </c>
      <c r="Q52">
        <v>1000</v>
      </c>
      <c r="X52">
        <v>9.58</v>
      </c>
      <c r="Y52">
        <v>2727.65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9.58</v>
      </c>
      <c r="AH52">
        <v>2</v>
      </c>
      <c r="AI52">
        <v>37921521</v>
      </c>
      <c r="AJ52">
        <v>52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ROW(Source!A49)</f>
        <v>49</v>
      </c>
      <c r="B53">
        <v>37921527</v>
      </c>
      <c r="C53">
        <v>37921514</v>
      </c>
      <c r="D53">
        <v>36602148</v>
      </c>
      <c r="E53">
        <v>25</v>
      </c>
      <c r="F53">
        <v>1</v>
      </c>
      <c r="G53">
        <v>25</v>
      </c>
      <c r="H53">
        <v>1</v>
      </c>
      <c r="I53" t="s">
        <v>224</v>
      </c>
      <c r="J53" t="s">
        <v>3</v>
      </c>
      <c r="K53" t="s">
        <v>225</v>
      </c>
      <c r="L53">
        <v>1191</v>
      </c>
      <c r="N53">
        <v>1013</v>
      </c>
      <c r="O53" t="s">
        <v>226</v>
      </c>
      <c r="P53" t="s">
        <v>226</v>
      </c>
      <c r="Q53">
        <v>1</v>
      </c>
      <c r="X53">
        <v>13.57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 t="s">
        <v>3</v>
      </c>
      <c r="AG53">
        <v>13.57</v>
      </c>
      <c r="AH53">
        <v>2</v>
      </c>
      <c r="AI53">
        <v>37921518</v>
      </c>
      <c r="AJ53">
        <v>54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ROW(Source!A49)</f>
        <v>49</v>
      </c>
      <c r="B54">
        <v>37921528</v>
      </c>
      <c r="C54">
        <v>37921514</v>
      </c>
      <c r="D54">
        <v>36614770</v>
      </c>
      <c r="E54">
        <v>1</v>
      </c>
      <c r="F54">
        <v>1</v>
      </c>
      <c r="G54">
        <v>25</v>
      </c>
      <c r="H54">
        <v>2</v>
      </c>
      <c r="I54" t="s">
        <v>270</v>
      </c>
      <c r="J54" t="s">
        <v>271</v>
      </c>
      <c r="K54" t="s">
        <v>272</v>
      </c>
      <c r="L54">
        <v>1368</v>
      </c>
      <c r="N54">
        <v>1011</v>
      </c>
      <c r="O54" t="s">
        <v>230</v>
      </c>
      <c r="P54" t="s">
        <v>230</v>
      </c>
      <c r="Q54">
        <v>1</v>
      </c>
      <c r="X54">
        <v>0.46</v>
      </c>
      <c r="Y54">
        <v>0</v>
      </c>
      <c r="Z54">
        <v>790.63</v>
      </c>
      <c r="AA54">
        <v>491.94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0.46</v>
      </c>
      <c r="AH54">
        <v>2</v>
      </c>
      <c r="AI54">
        <v>37921519</v>
      </c>
      <c r="AJ54">
        <v>55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ROW(Source!A49)</f>
        <v>49</v>
      </c>
      <c r="B55">
        <v>37921529</v>
      </c>
      <c r="C55">
        <v>37921514</v>
      </c>
      <c r="D55">
        <v>36614771</v>
      </c>
      <c r="E55">
        <v>1</v>
      </c>
      <c r="F55">
        <v>1</v>
      </c>
      <c r="G55">
        <v>25</v>
      </c>
      <c r="H55">
        <v>2</v>
      </c>
      <c r="I55" t="s">
        <v>273</v>
      </c>
      <c r="J55" t="s">
        <v>274</v>
      </c>
      <c r="K55" t="s">
        <v>275</v>
      </c>
      <c r="L55">
        <v>1368</v>
      </c>
      <c r="N55">
        <v>1011</v>
      </c>
      <c r="O55" t="s">
        <v>230</v>
      </c>
      <c r="P55" t="s">
        <v>230</v>
      </c>
      <c r="Q55">
        <v>1</v>
      </c>
      <c r="X55">
        <v>1.39</v>
      </c>
      <c r="Y55">
        <v>0</v>
      </c>
      <c r="Z55">
        <v>845.77</v>
      </c>
      <c r="AA55">
        <v>508.2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1.39</v>
      </c>
      <c r="AH55">
        <v>2</v>
      </c>
      <c r="AI55">
        <v>37921520</v>
      </c>
      <c r="AJ55">
        <v>56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ROW(Source!A49)</f>
        <v>49</v>
      </c>
      <c r="B56">
        <v>37921530</v>
      </c>
      <c r="C56">
        <v>37921514</v>
      </c>
      <c r="D56">
        <v>36618611</v>
      </c>
      <c r="E56">
        <v>1</v>
      </c>
      <c r="F56">
        <v>1</v>
      </c>
      <c r="G56">
        <v>25</v>
      </c>
      <c r="H56">
        <v>3</v>
      </c>
      <c r="I56" t="s">
        <v>63</v>
      </c>
      <c r="J56" t="s">
        <v>65</v>
      </c>
      <c r="K56" t="s">
        <v>64</v>
      </c>
      <c r="L56">
        <v>1348</v>
      </c>
      <c r="N56">
        <v>1009</v>
      </c>
      <c r="O56" t="s">
        <v>47</v>
      </c>
      <c r="P56" t="s">
        <v>47</v>
      </c>
      <c r="Q56">
        <v>1000</v>
      </c>
      <c r="X56">
        <v>9.58</v>
      </c>
      <c r="Y56">
        <v>2727.65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9.58</v>
      </c>
      <c r="AH56">
        <v>2</v>
      </c>
      <c r="AI56">
        <v>37921521</v>
      </c>
      <c r="AJ56">
        <v>57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ROW(Source!A89)</f>
        <v>89</v>
      </c>
      <c r="B57">
        <v>37921539</v>
      </c>
      <c r="C57">
        <v>37921533</v>
      </c>
      <c r="D57">
        <v>36602148</v>
      </c>
      <c r="E57">
        <v>25</v>
      </c>
      <c r="F57">
        <v>1</v>
      </c>
      <c r="G57">
        <v>25</v>
      </c>
      <c r="H57">
        <v>1</v>
      </c>
      <c r="I57" t="s">
        <v>224</v>
      </c>
      <c r="J57" t="s">
        <v>3</v>
      </c>
      <c r="K57" t="s">
        <v>225</v>
      </c>
      <c r="L57">
        <v>1191</v>
      </c>
      <c r="N57">
        <v>1013</v>
      </c>
      <c r="O57" t="s">
        <v>226</v>
      </c>
      <c r="P57" t="s">
        <v>226</v>
      </c>
      <c r="Q57">
        <v>1</v>
      </c>
      <c r="X57">
        <v>80.27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 t="s">
        <v>3</v>
      </c>
      <c r="AG57">
        <v>80.27</v>
      </c>
      <c r="AH57">
        <v>2</v>
      </c>
      <c r="AI57">
        <v>37921534</v>
      </c>
      <c r="AJ57">
        <v>59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ROW(Source!A89)</f>
        <v>89</v>
      </c>
      <c r="B58">
        <v>37921540</v>
      </c>
      <c r="C58">
        <v>37921533</v>
      </c>
      <c r="D58">
        <v>36618398</v>
      </c>
      <c r="E58">
        <v>1</v>
      </c>
      <c r="F58">
        <v>1</v>
      </c>
      <c r="G58">
        <v>25</v>
      </c>
      <c r="H58">
        <v>3</v>
      </c>
      <c r="I58" t="s">
        <v>276</v>
      </c>
      <c r="J58" t="s">
        <v>277</v>
      </c>
      <c r="K58" t="s">
        <v>278</v>
      </c>
      <c r="L58">
        <v>1339</v>
      </c>
      <c r="N58">
        <v>1007</v>
      </c>
      <c r="O58" t="s">
        <v>36</v>
      </c>
      <c r="P58" t="s">
        <v>36</v>
      </c>
      <c r="Q58">
        <v>1</v>
      </c>
      <c r="X58">
        <v>5.9</v>
      </c>
      <c r="Y58">
        <v>3869.68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5.9</v>
      </c>
      <c r="AH58">
        <v>2</v>
      </c>
      <c r="AI58">
        <v>37921535</v>
      </c>
      <c r="AJ58">
        <v>60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ROW(Source!A89)</f>
        <v>89</v>
      </c>
      <c r="B59">
        <v>37921541</v>
      </c>
      <c r="C59">
        <v>37921533</v>
      </c>
      <c r="D59">
        <v>36618474</v>
      </c>
      <c r="E59">
        <v>1</v>
      </c>
      <c r="F59">
        <v>1</v>
      </c>
      <c r="G59">
        <v>25</v>
      </c>
      <c r="H59">
        <v>3</v>
      </c>
      <c r="I59" t="s">
        <v>279</v>
      </c>
      <c r="J59" t="s">
        <v>280</v>
      </c>
      <c r="K59" t="s">
        <v>281</v>
      </c>
      <c r="L59">
        <v>1339</v>
      </c>
      <c r="N59">
        <v>1007</v>
      </c>
      <c r="O59" t="s">
        <v>36</v>
      </c>
      <c r="P59" t="s">
        <v>36</v>
      </c>
      <c r="Q59">
        <v>1</v>
      </c>
      <c r="X59">
        <v>0.06</v>
      </c>
      <c r="Y59">
        <v>3003.56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0.06</v>
      </c>
      <c r="AH59">
        <v>2</v>
      </c>
      <c r="AI59">
        <v>37921536</v>
      </c>
      <c r="AJ59">
        <v>61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ROW(Source!A89)</f>
        <v>89</v>
      </c>
      <c r="B60">
        <v>37921542</v>
      </c>
      <c r="C60">
        <v>37921533</v>
      </c>
      <c r="D60">
        <v>36619214</v>
      </c>
      <c r="E60">
        <v>1</v>
      </c>
      <c r="F60">
        <v>1</v>
      </c>
      <c r="G60">
        <v>25</v>
      </c>
      <c r="H60">
        <v>3</v>
      </c>
      <c r="I60" t="s">
        <v>131</v>
      </c>
      <c r="J60" t="s">
        <v>133</v>
      </c>
      <c r="K60" t="s">
        <v>132</v>
      </c>
      <c r="L60">
        <v>1339</v>
      </c>
      <c r="N60">
        <v>1007</v>
      </c>
      <c r="O60" t="s">
        <v>36</v>
      </c>
      <c r="P60" t="s">
        <v>36</v>
      </c>
      <c r="Q60">
        <v>1</v>
      </c>
      <c r="X60">
        <v>4.3</v>
      </c>
      <c r="Y60">
        <v>6544.04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4.3</v>
      </c>
      <c r="AH60">
        <v>2</v>
      </c>
      <c r="AI60">
        <v>37921537</v>
      </c>
      <c r="AJ60">
        <v>62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ROW(Source!A90)</f>
        <v>90</v>
      </c>
      <c r="B61">
        <v>37921539</v>
      </c>
      <c r="C61">
        <v>37921533</v>
      </c>
      <c r="D61">
        <v>36602148</v>
      </c>
      <c r="E61">
        <v>25</v>
      </c>
      <c r="F61">
        <v>1</v>
      </c>
      <c r="G61">
        <v>25</v>
      </c>
      <c r="H61">
        <v>1</v>
      </c>
      <c r="I61" t="s">
        <v>224</v>
      </c>
      <c r="J61" t="s">
        <v>3</v>
      </c>
      <c r="K61" t="s">
        <v>225</v>
      </c>
      <c r="L61">
        <v>1191</v>
      </c>
      <c r="N61">
        <v>1013</v>
      </c>
      <c r="O61" t="s">
        <v>226</v>
      </c>
      <c r="P61" t="s">
        <v>226</v>
      </c>
      <c r="Q61">
        <v>1</v>
      </c>
      <c r="X61">
        <v>80.27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 t="s">
        <v>3</v>
      </c>
      <c r="AG61">
        <v>80.27</v>
      </c>
      <c r="AH61">
        <v>2</v>
      </c>
      <c r="AI61">
        <v>37921534</v>
      </c>
      <c r="AJ61">
        <v>63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ROW(Source!A90)</f>
        <v>90</v>
      </c>
      <c r="B62">
        <v>37921540</v>
      </c>
      <c r="C62">
        <v>37921533</v>
      </c>
      <c r="D62">
        <v>36618398</v>
      </c>
      <c r="E62">
        <v>1</v>
      </c>
      <c r="F62">
        <v>1</v>
      </c>
      <c r="G62">
        <v>25</v>
      </c>
      <c r="H62">
        <v>3</v>
      </c>
      <c r="I62" t="s">
        <v>276</v>
      </c>
      <c r="J62" t="s">
        <v>277</v>
      </c>
      <c r="K62" t="s">
        <v>278</v>
      </c>
      <c r="L62">
        <v>1339</v>
      </c>
      <c r="N62">
        <v>1007</v>
      </c>
      <c r="O62" t="s">
        <v>36</v>
      </c>
      <c r="P62" t="s">
        <v>36</v>
      </c>
      <c r="Q62">
        <v>1</v>
      </c>
      <c r="X62">
        <v>5.9</v>
      </c>
      <c r="Y62">
        <v>3869.68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3</v>
      </c>
      <c r="AG62">
        <v>5.9</v>
      </c>
      <c r="AH62">
        <v>2</v>
      </c>
      <c r="AI62">
        <v>37921535</v>
      </c>
      <c r="AJ62">
        <v>64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ROW(Source!A90)</f>
        <v>90</v>
      </c>
      <c r="B63">
        <v>37921541</v>
      </c>
      <c r="C63">
        <v>37921533</v>
      </c>
      <c r="D63">
        <v>36618474</v>
      </c>
      <c r="E63">
        <v>1</v>
      </c>
      <c r="F63">
        <v>1</v>
      </c>
      <c r="G63">
        <v>25</v>
      </c>
      <c r="H63">
        <v>3</v>
      </c>
      <c r="I63" t="s">
        <v>279</v>
      </c>
      <c r="J63" t="s">
        <v>280</v>
      </c>
      <c r="K63" t="s">
        <v>281</v>
      </c>
      <c r="L63">
        <v>1339</v>
      </c>
      <c r="N63">
        <v>1007</v>
      </c>
      <c r="O63" t="s">
        <v>36</v>
      </c>
      <c r="P63" t="s">
        <v>36</v>
      </c>
      <c r="Q63">
        <v>1</v>
      </c>
      <c r="X63">
        <v>0.06</v>
      </c>
      <c r="Y63">
        <v>3003.56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0.06</v>
      </c>
      <c r="AH63">
        <v>2</v>
      </c>
      <c r="AI63">
        <v>37921536</v>
      </c>
      <c r="AJ63">
        <v>65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ROW(Source!A90)</f>
        <v>90</v>
      </c>
      <c r="B64">
        <v>37921542</v>
      </c>
      <c r="C64">
        <v>37921533</v>
      </c>
      <c r="D64">
        <v>36619214</v>
      </c>
      <c r="E64">
        <v>1</v>
      </c>
      <c r="F64">
        <v>1</v>
      </c>
      <c r="G64">
        <v>25</v>
      </c>
      <c r="H64">
        <v>3</v>
      </c>
      <c r="I64" t="s">
        <v>131</v>
      </c>
      <c r="J64" t="s">
        <v>133</v>
      </c>
      <c r="K64" t="s">
        <v>132</v>
      </c>
      <c r="L64">
        <v>1339</v>
      </c>
      <c r="N64">
        <v>1007</v>
      </c>
      <c r="O64" t="s">
        <v>36</v>
      </c>
      <c r="P64" t="s">
        <v>36</v>
      </c>
      <c r="Q64">
        <v>1</v>
      </c>
      <c r="X64">
        <v>4.3</v>
      </c>
      <c r="Y64">
        <v>6544.04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4.3</v>
      </c>
      <c r="AH64">
        <v>2</v>
      </c>
      <c r="AI64">
        <v>37921537</v>
      </c>
      <c r="AJ64">
        <v>66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ROW(Source!A162)</f>
        <v>162</v>
      </c>
      <c r="B65">
        <v>37921166</v>
      </c>
      <c r="C65">
        <v>37921156</v>
      </c>
      <c r="D65">
        <v>36602148</v>
      </c>
      <c r="E65">
        <v>25</v>
      </c>
      <c r="F65">
        <v>1</v>
      </c>
      <c r="G65">
        <v>25</v>
      </c>
      <c r="H65">
        <v>1</v>
      </c>
      <c r="I65" t="s">
        <v>224</v>
      </c>
      <c r="J65" t="s">
        <v>3</v>
      </c>
      <c r="K65" t="s">
        <v>225</v>
      </c>
      <c r="L65">
        <v>1191</v>
      </c>
      <c r="N65">
        <v>1013</v>
      </c>
      <c r="O65" t="s">
        <v>226</v>
      </c>
      <c r="P65" t="s">
        <v>226</v>
      </c>
      <c r="Q65">
        <v>1</v>
      </c>
      <c r="X65">
        <v>1.21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 t="s">
        <v>3</v>
      </c>
      <c r="AG65">
        <v>1.21</v>
      </c>
      <c r="AH65">
        <v>2</v>
      </c>
      <c r="AI65">
        <v>37921160</v>
      </c>
      <c r="AJ65">
        <v>67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ROW(Source!A162)</f>
        <v>162</v>
      </c>
      <c r="B66">
        <v>37921167</v>
      </c>
      <c r="C66">
        <v>37921156</v>
      </c>
      <c r="D66">
        <v>36614603</v>
      </c>
      <c r="E66">
        <v>1</v>
      </c>
      <c r="F66">
        <v>1</v>
      </c>
      <c r="G66">
        <v>25</v>
      </c>
      <c r="H66">
        <v>2</v>
      </c>
      <c r="I66" t="s">
        <v>227</v>
      </c>
      <c r="J66" t="s">
        <v>228</v>
      </c>
      <c r="K66" t="s">
        <v>229</v>
      </c>
      <c r="L66">
        <v>1368</v>
      </c>
      <c r="N66">
        <v>1011</v>
      </c>
      <c r="O66" t="s">
        <v>230</v>
      </c>
      <c r="P66" t="s">
        <v>230</v>
      </c>
      <c r="Q66">
        <v>1</v>
      </c>
      <c r="X66">
        <v>0.95</v>
      </c>
      <c r="Y66">
        <v>0</v>
      </c>
      <c r="Z66">
        <v>1035.49</v>
      </c>
      <c r="AA66">
        <v>465.1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0.95</v>
      </c>
      <c r="AH66">
        <v>2</v>
      </c>
      <c r="AI66">
        <v>37921161</v>
      </c>
      <c r="AJ66">
        <v>68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ROW(Source!A162)</f>
        <v>162</v>
      </c>
      <c r="B67">
        <v>37921168</v>
      </c>
      <c r="C67">
        <v>37921156</v>
      </c>
      <c r="D67">
        <v>36614581</v>
      </c>
      <c r="E67">
        <v>1</v>
      </c>
      <c r="F67">
        <v>1</v>
      </c>
      <c r="G67">
        <v>25</v>
      </c>
      <c r="H67">
        <v>2</v>
      </c>
      <c r="I67" t="s">
        <v>231</v>
      </c>
      <c r="J67" t="s">
        <v>232</v>
      </c>
      <c r="K67" t="s">
        <v>233</v>
      </c>
      <c r="L67">
        <v>1368</v>
      </c>
      <c r="N67">
        <v>1011</v>
      </c>
      <c r="O67" t="s">
        <v>230</v>
      </c>
      <c r="P67" t="s">
        <v>230</v>
      </c>
      <c r="Q67">
        <v>1</v>
      </c>
      <c r="X67">
        <v>3.79</v>
      </c>
      <c r="Y67">
        <v>0</v>
      </c>
      <c r="Z67">
        <v>1451.71</v>
      </c>
      <c r="AA67">
        <v>457.95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3.79</v>
      </c>
      <c r="AH67">
        <v>2</v>
      </c>
      <c r="AI67">
        <v>37921162</v>
      </c>
      <c r="AJ67">
        <v>69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ROW(Source!A163)</f>
        <v>163</v>
      </c>
      <c r="B68">
        <v>37921166</v>
      </c>
      <c r="C68">
        <v>37921156</v>
      </c>
      <c r="D68">
        <v>36602148</v>
      </c>
      <c r="E68">
        <v>25</v>
      </c>
      <c r="F68">
        <v>1</v>
      </c>
      <c r="G68">
        <v>25</v>
      </c>
      <c r="H68">
        <v>1</v>
      </c>
      <c r="I68" t="s">
        <v>224</v>
      </c>
      <c r="J68" t="s">
        <v>3</v>
      </c>
      <c r="K68" t="s">
        <v>225</v>
      </c>
      <c r="L68">
        <v>1191</v>
      </c>
      <c r="N68">
        <v>1013</v>
      </c>
      <c r="O68" t="s">
        <v>226</v>
      </c>
      <c r="P68" t="s">
        <v>226</v>
      </c>
      <c r="Q68">
        <v>1</v>
      </c>
      <c r="X68">
        <v>1.21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 t="s">
        <v>3</v>
      </c>
      <c r="AG68">
        <v>1.21</v>
      </c>
      <c r="AH68">
        <v>2</v>
      </c>
      <c r="AI68">
        <v>37921160</v>
      </c>
      <c r="AJ68">
        <v>70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ROW(Source!A163)</f>
        <v>163</v>
      </c>
      <c r="B69">
        <v>37921167</v>
      </c>
      <c r="C69">
        <v>37921156</v>
      </c>
      <c r="D69">
        <v>36614603</v>
      </c>
      <c r="E69">
        <v>1</v>
      </c>
      <c r="F69">
        <v>1</v>
      </c>
      <c r="G69">
        <v>25</v>
      </c>
      <c r="H69">
        <v>2</v>
      </c>
      <c r="I69" t="s">
        <v>227</v>
      </c>
      <c r="J69" t="s">
        <v>228</v>
      </c>
      <c r="K69" t="s">
        <v>229</v>
      </c>
      <c r="L69">
        <v>1368</v>
      </c>
      <c r="N69">
        <v>1011</v>
      </c>
      <c r="O69" t="s">
        <v>230</v>
      </c>
      <c r="P69" t="s">
        <v>230</v>
      </c>
      <c r="Q69">
        <v>1</v>
      </c>
      <c r="X69">
        <v>0.95</v>
      </c>
      <c r="Y69">
        <v>0</v>
      </c>
      <c r="Z69">
        <v>1035.49</v>
      </c>
      <c r="AA69">
        <v>465.1</v>
      </c>
      <c r="AB69">
        <v>0</v>
      </c>
      <c r="AC69">
        <v>0</v>
      </c>
      <c r="AD69">
        <v>1</v>
      </c>
      <c r="AE69">
        <v>0</v>
      </c>
      <c r="AF69" t="s">
        <v>3</v>
      </c>
      <c r="AG69">
        <v>0.95</v>
      </c>
      <c r="AH69">
        <v>2</v>
      </c>
      <c r="AI69">
        <v>37921161</v>
      </c>
      <c r="AJ69">
        <v>71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ROW(Source!A163)</f>
        <v>163</v>
      </c>
      <c r="B70">
        <v>37921168</v>
      </c>
      <c r="C70">
        <v>37921156</v>
      </c>
      <c r="D70">
        <v>36614581</v>
      </c>
      <c r="E70">
        <v>1</v>
      </c>
      <c r="F70">
        <v>1</v>
      </c>
      <c r="G70">
        <v>25</v>
      </c>
      <c r="H70">
        <v>2</v>
      </c>
      <c r="I70" t="s">
        <v>231</v>
      </c>
      <c r="J70" t="s">
        <v>232</v>
      </c>
      <c r="K70" t="s">
        <v>233</v>
      </c>
      <c r="L70">
        <v>1368</v>
      </c>
      <c r="N70">
        <v>1011</v>
      </c>
      <c r="O70" t="s">
        <v>230</v>
      </c>
      <c r="P70" t="s">
        <v>230</v>
      </c>
      <c r="Q70">
        <v>1</v>
      </c>
      <c r="X70">
        <v>3.79</v>
      </c>
      <c r="Y70">
        <v>0</v>
      </c>
      <c r="Z70">
        <v>1451.71</v>
      </c>
      <c r="AA70">
        <v>457.95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3.79</v>
      </c>
      <c r="AH70">
        <v>2</v>
      </c>
      <c r="AI70">
        <v>37921162</v>
      </c>
      <c r="AJ70">
        <v>72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ROW(Source!A164)</f>
        <v>164</v>
      </c>
      <c r="B71">
        <v>37921173</v>
      </c>
      <c r="C71">
        <v>37921169</v>
      </c>
      <c r="D71">
        <v>36602148</v>
      </c>
      <c r="E71">
        <v>25</v>
      </c>
      <c r="F71">
        <v>1</v>
      </c>
      <c r="G71">
        <v>25</v>
      </c>
      <c r="H71">
        <v>1</v>
      </c>
      <c r="I71" t="s">
        <v>224</v>
      </c>
      <c r="J71" t="s">
        <v>3</v>
      </c>
      <c r="K71" t="s">
        <v>225</v>
      </c>
      <c r="L71">
        <v>1191</v>
      </c>
      <c r="N71">
        <v>1013</v>
      </c>
      <c r="O71" t="s">
        <v>226</v>
      </c>
      <c r="P71" t="s">
        <v>226</v>
      </c>
      <c r="Q71">
        <v>1</v>
      </c>
      <c r="X71">
        <v>221.6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 t="s">
        <v>3</v>
      </c>
      <c r="AG71">
        <v>221.6</v>
      </c>
      <c r="AH71">
        <v>2</v>
      </c>
      <c r="AI71">
        <v>37921171</v>
      </c>
      <c r="AJ71">
        <v>73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ROW(Source!A165)</f>
        <v>165</v>
      </c>
      <c r="B72">
        <v>37921173</v>
      </c>
      <c r="C72">
        <v>37921169</v>
      </c>
      <c r="D72">
        <v>36602148</v>
      </c>
      <c r="E72">
        <v>25</v>
      </c>
      <c r="F72">
        <v>1</v>
      </c>
      <c r="G72">
        <v>25</v>
      </c>
      <c r="H72">
        <v>1</v>
      </c>
      <c r="I72" t="s">
        <v>224</v>
      </c>
      <c r="J72" t="s">
        <v>3</v>
      </c>
      <c r="K72" t="s">
        <v>225</v>
      </c>
      <c r="L72">
        <v>1191</v>
      </c>
      <c r="N72">
        <v>1013</v>
      </c>
      <c r="O72" t="s">
        <v>226</v>
      </c>
      <c r="P72" t="s">
        <v>226</v>
      </c>
      <c r="Q72">
        <v>1</v>
      </c>
      <c r="X72">
        <v>221.6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 t="s">
        <v>3</v>
      </c>
      <c r="AG72">
        <v>221.6</v>
      </c>
      <c r="AH72">
        <v>2</v>
      </c>
      <c r="AI72">
        <v>37921171</v>
      </c>
      <c r="AJ72">
        <v>74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ROW(Source!A166)</f>
        <v>166</v>
      </c>
      <c r="B73">
        <v>37921178</v>
      </c>
      <c r="C73">
        <v>37921174</v>
      </c>
      <c r="D73">
        <v>36602148</v>
      </c>
      <c r="E73">
        <v>25</v>
      </c>
      <c r="F73">
        <v>1</v>
      </c>
      <c r="G73">
        <v>25</v>
      </c>
      <c r="H73">
        <v>1</v>
      </c>
      <c r="I73" t="s">
        <v>224</v>
      </c>
      <c r="J73" t="s">
        <v>3</v>
      </c>
      <c r="K73" t="s">
        <v>225</v>
      </c>
      <c r="L73">
        <v>1191</v>
      </c>
      <c r="N73">
        <v>1013</v>
      </c>
      <c r="O73" t="s">
        <v>226</v>
      </c>
      <c r="P73" t="s">
        <v>226</v>
      </c>
      <c r="Q73">
        <v>1</v>
      </c>
      <c r="X73">
        <v>83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 t="s">
        <v>3</v>
      </c>
      <c r="AG73">
        <v>83</v>
      </c>
      <c r="AH73">
        <v>2</v>
      </c>
      <c r="AI73">
        <v>37921176</v>
      </c>
      <c r="AJ73">
        <v>75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ROW(Source!A167)</f>
        <v>167</v>
      </c>
      <c r="B74">
        <v>37921178</v>
      </c>
      <c r="C74">
        <v>37921174</v>
      </c>
      <c r="D74">
        <v>36602148</v>
      </c>
      <c r="E74">
        <v>25</v>
      </c>
      <c r="F74">
        <v>1</v>
      </c>
      <c r="G74">
        <v>25</v>
      </c>
      <c r="H74">
        <v>1</v>
      </c>
      <c r="I74" t="s">
        <v>224</v>
      </c>
      <c r="J74" t="s">
        <v>3</v>
      </c>
      <c r="K74" t="s">
        <v>225</v>
      </c>
      <c r="L74">
        <v>1191</v>
      </c>
      <c r="N74">
        <v>1013</v>
      </c>
      <c r="O74" t="s">
        <v>226</v>
      </c>
      <c r="P74" t="s">
        <v>226</v>
      </c>
      <c r="Q74">
        <v>1</v>
      </c>
      <c r="X74">
        <v>83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 t="s">
        <v>3</v>
      </c>
      <c r="AG74">
        <v>83</v>
      </c>
      <c r="AH74">
        <v>2</v>
      </c>
      <c r="AI74">
        <v>37921176</v>
      </c>
      <c r="AJ74">
        <v>76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ROW(Source!A168)</f>
        <v>168</v>
      </c>
      <c r="B75">
        <v>37921183</v>
      </c>
      <c r="C75">
        <v>37921179</v>
      </c>
      <c r="D75">
        <v>36615369</v>
      </c>
      <c r="E75">
        <v>1</v>
      </c>
      <c r="F75">
        <v>1</v>
      </c>
      <c r="G75">
        <v>25</v>
      </c>
      <c r="H75">
        <v>2</v>
      </c>
      <c r="I75" t="s">
        <v>234</v>
      </c>
      <c r="J75" t="s">
        <v>235</v>
      </c>
      <c r="K75" t="s">
        <v>236</v>
      </c>
      <c r="L75">
        <v>1368</v>
      </c>
      <c r="N75">
        <v>1011</v>
      </c>
      <c r="O75" t="s">
        <v>230</v>
      </c>
      <c r="P75" t="s">
        <v>230</v>
      </c>
      <c r="Q75">
        <v>1</v>
      </c>
      <c r="X75">
        <v>3.1E-2</v>
      </c>
      <c r="Y75">
        <v>0</v>
      </c>
      <c r="Z75">
        <v>993.6</v>
      </c>
      <c r="AA75">
        <v>301.8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3.1E-2</v>
      </c>
      <c r="AH75">
        <v>2</v>
      </c>
      <c r="AI75">
        <v>37921181</v>
      </c>
      <c r="AJ75">
        <v>77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ROW(Source!A169)</f>
        <v>169</v>
      </c>
      <c r="B76">
        <v>37921183</v>
      </c>
      <c r="C76">
        <v>37921179</v>
      </c>
      <c r="D76">
        <v>36615369</v>
      </c>
      <c r="E76">
        <v>1</v>
      </c>
      <c r="F76">
        <v>1</v>
      </c>
      <c r="G76">
        <v>25</v>
      </c>
      <c r="H76">
        <v>2</v>
      </c>
      <c r="I76" t="s">
        <v>234</v>
      </c>
      <c r="J76" t="s">
        <v>235</v>
      </c>
      <c r="K76" t="s">
        <v>236</v>
      </c>
      <c r="L76">
        <v>1368</v>
      </c>
      <c r="N76">
        <v>1011</v>
      </c>
      <c r="O76" t="s">
        <v>230</v>
      </c>
      <c r="P76" t="s">
        <v>230</v>
      </c>
      <c r="Q76">
        <v>1</v>
      </c>
      <c r="X76">
        <v>3.1E-2</v>
      </c>
      <c r="Y76">
        <v>0</v>
      </c>
      <c r="Z76">
        <v>993.6</v>
      </c>
      <c r="AA76">
        <v>301.8</v>
      </c>
      <c r="AB76">
        <v>0</v>
      </c>
      <c r="AC76">
        <v>0</v>
      </c>
      <c r="AD76">
        <v>1</v>
      </c>
      <c r="AE76">
        <v>0</v>
      </c>
      <c r="AF76" t="s">
        <v>3</v>
      </c>
      <c r="AG76">
        <v>3.1E-2</v>
      </c>
      <c r="AH76">
        <v>2</v>
      </c>
      <c r="AI76">
        <v>37921181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ROW(Source!A170)</f>
        <v>170</v>
      </c>
      <c r="B77">
        <v>37921188</v>
      </c>
      <c r="C77">
        <v>37921184</v>
      </c>
      <c r="D77">
        <v>36615369</v>
      </c>
      <c r="E77">
        <v>1</v>
      </c>
      <c r="F77">
        <v>1</v>
      </c>
      <c r="G77">
        <v>25</v>
      </c>
      <c r="H77">
        <v>2</v>
      </c>
      <c r="I77" t="s">
        <v>234</v>
      </c>
      <c r="J77" t="s">
        <v>235</v>
      </c>
      <c r="K77" t="s">
        <v>236</v>
      </c>
      <c r="L77">
        <v>1368</v>
      </c>
      <c r="N77">
        <v>1011</v>
      </c>
      <c r="O77" t="s">
        <v>230</v>
      </c>
      <c r="P77" t="s">
        <v>230</v>
      </c>
      <c r="Q77">
        <v>1</v>
      </c>
      <c r="X77">
        <v>0.01</v>
      </c>
      <c r="Y77">
        <v>0</v>
      </c>
      <c r="Z77">
        <v>993.6</v>
      </c>
      <c r="AA77">
        <v>301.8</v>
      </c>
      <c r="AB77">
        <v>0</v>
      </c>
      <c r="AC77">
        <v>0</v>
      </c>
      <c r="AD77">
        <v>1</v>
      </c>
      <c r="AE77">
        <v>0</v>
      </c>
      <c r="AF77" t="s">
        <v>43</v>
      </c>
      <c r="AG77">
        <v>0.4</v>
      </c>
      <c r="AH77">
        <v>2</v>
      </c>
      <c r="AI77">
        <v>37921186</v>
      </c>
      <c r="AJ77">
        <v>79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ROW(Source!A171)</f>
        <v>171</v>
      </c>
      <c r="B78">
        <v>37921188</v>
      </c>
      <c r="C78">
        <v>37921184</v>
      </c>
      <c r="D78">
        <v>36615369</v>
      </c>
      <c r="E78">
        <v>1</v>
      </c>
      <c r="F78">
        <v>1</v>
      </c>
      <c r="G78">
        <v>25</v>
      </c>
      <c r="H78">
        <v>2</v>
      </c>
      <c r="I78" t="s">
        <v>234</v>
      </c>
      <c r="J78" t="s">
        <v>235</v>
      </c>
      <c r="K78" t="s">
        <v>236</v>
      </c>
      <c r="L78">
        <v>1368</v>
      </c>
      <c r="N78">
        <v>1011</v>
      </c>
      <c r="O78" t="s">
        <v>230</v>
      </c>
      <c r="P78" t="s">
        <v>230</v>
      </c>
      <c r="Q78">
        <v>1</v>
      </c>
      <c r="X78">
        <v>0.01</v>
      </c>
      <c r="Y78">
        <v>0</v>
      </c>
      <c r="Z78">
        <v>993.6</v>
      </c>
      <c r="AA78">
        <v>301.8</v>
      </c>
      <c r="AB78">
        <v>0</v>
      </c>
      <c r="AC78">
        <v>0</v>
      </c>
      <c r="AD78">
        <v>1</v>
      </c>
      <c r="AE78">
        <v>0</v>
      </c>
      <c r="AF78" t="s">
        <v>43</v>
      </c>
      <c r="AG78">
        <v>0.4</v>
      </c>
      <c r="AH78">
        <v>2</v>
      </c>
      <c r="AI78">
        <v>37921186</v>
      </c>
      <c r="AJ78">
        <v>80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ROW(Source!A174)</f>
        <v>174</v>
      </c>
      <c r="B79">
        <v>37921214</v>
      </c>
      <c r="C79">
        <v>37921189</v>
      </c>
      <c r="D79">
        <v>36602148</v>
      </c>
      <c r="E79">
        <v>25</v>
      </c>
      <c r="F79">
        <v>1</v>
      </c>
      <c r="G79">
        <v>25</v>
      </c>
      <c r="H79">
        <v>1</v>
      </c>
      <c r="I79" t="s">
        <v>224</v>
      </c>
      <c r="J79" t="s">
        <v>3</v>
      </c>
      <c r="K79" t="s">
        <v>225</v>
      </c>
      <c r="L79">
        <v>1191</v>
      </c>
      <c r="N79">
        <v>1013</v>
      </c>
      <c r="O79" t="s">
        <v>226</v>
      </c>
      <c r="P79" t="s">
        <v>226</v>
      </c>
      <c r="Q79">
        <v>1</v>
      </c>
      <c r="X79">
        <v>16.559999999999999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 t="s">
        <v>3</v>
      </c>
      <c r="AG79">
        <v>16.559999999999999</v>
      </c>
      <c r="AH79">
        <v>2</v>
      </c>
      <c r="AI79">
        <v>37921198</v>
      </c>
      <c r="AJ79">
        <v>81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ROW(Source!A174)</f>
        <v>174</v>
      </c>
      <c r="B80">
        <v>37921215</v>
      </c>
      <c r="C80">
        <v>37921189</v>
      </c>
      <c r="D80">
        <v>36614625</v>
      </c>
      <c r="E80">
        <v>1</v>
      </c>
      <c r="F80">
        <v>1</v>
      </c>
      <c r="G80">
        <v>25</v>
      </c>
      <c r="H80">
        <v>2</v>
      </c>
      <c r="I80" t="s">
        <v>237</v>
      </c>
      <c r="J80" t="s">
        <v>238</v>
      </c>
      <c r="K80" t="s">
        <v>239</v>
      </c>
      <c r="L80">
        <v>1368</v>
      </c>
      <c r="N80">
        <v>1011</v>
      </c>
      <c r="O80" t="s">
        <v>230</v>
      </c>
      <c r="P80" t="s">
        <v>230</v>
      </c>
      <c r="Q80">
        <v>1</v>
      </c>
      <c r="X80">
        <v>2.08</v>
      </c>
      <c r="Y80">
        <v>0</v>
      </c>
      <c r="Z80">
        <v>1159.46</v>
      </c>
      <c r="AA80">
        <v>525.74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2.08</v>
      </c>
      <c r="AH80">
        <v>2</v>
      </c>
      <c r="AI80">
        <v>37921199</v>
      </c>
      <c r="AJ80">
        <v>82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ROW(Source!A174)</f>
        <v>174</v>
      </c>
      <c r="B81">
        <v>37921216</v>
      </c>
      <c r="C81">
        <v>37921189</v>
      </c>
      <c r="D81">
        <v>36614780</v>
      </c>
      <c r="E81">
        <v>1</v>
      </c>
      <c r="F81">
        <v>1</v>
      </c>
      <c r="G81">
        <v>25</v>
      </c>
      <c r="H81">
        <v>2</v>
      </c>
      <c r="I81" t="s">
        <v>240</v>
      </c>
      <c r="J81" t="s">
        <v>241</v>
      </c>
      <c r="K81" t="s">
        <v>242</v>
      </c>
      <c r="L81">
        <v>1368</v>
      </c>
      <c r="N81">
        <v>1011</v>
      </c>
      <c r="O81" t="s">
        <v>230</v>
      </c>
      <c r="P81" t="s">
        <v>230</v>
      </c>
      <c r="Q81">
        <v>1</v>
      </c>
      <c r="X81">
        <v>2.08</v>
      </c>
      <c r="Y81">
        <v>0</v>
      </c>
      <c r="Z81">
        <v>416.25</v>
      </c>
      <c r="AA81">
        <v>204.9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2.08</v>
      </c>
      <c r="AH81">
        <v>2</v>
      </c>
      <c r="AI81">
        <v>37921200</v>
      </c>
      <c r="AJ81">
        <v>83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ROW(Source!A174)</f>
        <v>174</v>
      </c>
      <c r="B82">
        <v>37921217</v>
      </c>
      <c r="C82">
        <v>37921189</v>
      </c>
      <c r="D82">
        <v>36614783</v>
      </c>
      <c r="E82">
        <v>1</v>
      </c>
      <c r="F82">
        <v>1</v>
      </c>
      <c r="G82">
        <v>25</v>
      </c>
      <c r="H82">
        <v>2</v>
      </c>
      <c r="I82" t="s">
        <v>243</v>
      </c>
      <c r="J82" t="s">
        <v>244</v>
      </c>
      <c r="K82" t="s">
        <v>245</v>
      </c>
      <c r="L82">
        <v>1368</v>
      </c>
      <c r="N82">
        <v>1011</v>
      </c>
      <c r="O82" t="s">
        <v>230</v>
      </c>
      <c r="P82" t="s">
        <v>230</v>
      </c>
      <c r="Q82">
        <v>1</v>
      </c>
      <c r="X82">
        <v>0.81</v>
      </c>
      <c r="Y82">
        <v>0</v>
      </c>
      <c r="Z82">
        <v>1942.21</v>
      </c>
      <c r="AA82">
        <v>436.39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0.81</v>
      </c>
      <c r="AH82">
        <v>2</v>
      </c>
      <c r="AI82">
        <v>37921201</v>
      </c>
      <c r="AJ82">
        <v>84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ROW(Source!A174)</f>
        <v>174</v>
      </c>
      <c r="B83">
        <v>37921218</v>
      </c>
      <c r="C83">
        <v>37921189</v>
      </c>
      <c r="D83">
        <v>36614807</v>
      </c>
      <c r="E83">
        <v>1</v>
      </c>
      <c r="F83">
        <v>1</v>
      </c>
      <c r="G83">
        <v>25</v>
      </c>
      <c r="H83">
        <v>2</v>
      </c>
      <c r="I83" t="s">
        <v>246</v>
      </c>
      <c r="J83" t="s">
        <v>247</v>
      </c>
      <c r="K83" t="s">
        <v>248</v>
      </c>
      <c r="L83">
        <v>1368</v>
      </c>
      <c r="N83">
        <v>1011</v>
      </c>
      <c r="O83" t="s">
        <v>230</v>
      </c>
      <c r="P83" t="s">
        <v>230</v>
      </c>
      <c r="Q83">
        <v>1</v>
      </c>
      <c r="X83">
        <v>1.94</v>
      </c>
      <c r="Y83">
        <v>0</v>
      </c>
      <c r="Z83">
        <v>1364.77</v>
      </c>
      <c r="AA83">
        <v>610.30999999999995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1.94</v>
      </c>
      <c r="AH83">
        <v>2</v>
      </c>
      <c r="AI83">
        <v>37921202</v>
      </c>
      <c r="AJ83">
        <v>85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ROW(Source!A174)</f>
        <v>174</v>
      </c>
      <c r="B84">
        <v>37921219</v>
      </c>
      <c r="C84">
        <v>37921189</v>
      </c>
      <c r="D84">
        <v>36614773</v>
      </c>
      <c r="E84">
        <v>1</v>
      </c>
      <c r="F84">
        <v>1</v>
      </c>
      <c r="G84">
        <v>25</v>
      </c>
      <c r="H84">
        <v>2</v>
      </c>
      <c r="I84" t="s">
        <v>249</v>
      </c>
      <c r="J84" t="s">
        <v>250</v>
      </c>
      <c r="K84" t="s">
        <v>251</v>
      </c>
      <c r="L84">
        <v>1368</v>
      </c>
      <c r="N84">
        <v>1011</v>
      </c>
      <c r="O84" t="s">
        <v>230</v>
      </c>
      <c r="P84" t="s">
        <v>230</v>
      </c>
      <c r="Q84">
        <v>1</v>
      </c>
      <c r="X84">
        <v>0.65</v>
      </c>
      <c r="Y84">
        <v>0</v>
      </c>
      <c r="Z84">
        <v>1179.56</v>
      </c>
      <c r="AA84">
        <v>439.28</v>
      </c>
      <c r="AB84">
        <v>0</v>
      </c>
      <c r="AC84">
        <v>0</v>
      </c>
      <c r="AD84">
        <v>1</v>
      </c>
      <c r="AE84">
        <v>0</v>
      </c>
      <c r="AF84" t="s">
        <v>3</v>
      </c>
      <c r="AG84">
        <v>0.65</v>
      </c>
      <c r="AH84">
        <v>2</v>
      </c>
      <c r="AI84">
        <v>37921203</v>
      </c>
      <c r="AJ84">
        <v>86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ROW(Source!A174)</f>
        <v>174</v>
      </c>
      <c r="B85">
        <v>37921220</v>
      </c>
      <c r="C85">
        <v>37921189</v>
      </c>
      <c r="D85">
        <v>36616716</v>
      </c>
      <c r="E85">
        <v>1</v>
      </c>
      <c r="F85">
        <v>1</v>
      </c>
      <c r="G85">
        <v>25</v>
      </c>
      <c r="H85">
        <v>3</v>
      </c>
      <c r="I85" t="s">
        <v>252</v>
      </c>
      <c r="J85" t="s">
        <v>253</v>
      </c>
      <c r="K85" t="s">
        <v>254</v>
      </c>
      <c r="L85">
        <v>1339</v>
      </c>
      <c r="N85">
        <v>1007</v>
      </c>
      <c r="O85" t="s">
        <v>36</v>
      </c>
      <c r="P85" t="s">
        <v>36</v>
      </c>
      <c r="Q85">
        <v>1</v>
      </c>
      <c r="X85">
        <v>110</v>
      </c>
      <c r="Y85">
        <v>590.78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110</v>
      </c>
      <c r="AH85">
        <v>2</v>
      </c>
      <c r="AI85">
        <v>37921204</v>
      </c>
      <c r="AJ85">
        <v>87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ROW(Source!A174)</f>
        <v>174</v>
      </c>
      <c r="B86">
        <v>37921221</v>
      </c>
      <c r="C86">
        <v>37921189</v>
      </c>
      <c r="D86">
        <v>36617459</v>
      </c>
      <c r="E86">
        <v>1</v>
      </c>
      <c r="F86">
        <v>1</v>
      </c>
      <c r="G86">
        <v>25</v>
      </c>
      <c r="H86">
        <v>3</v>
      </c>
      <c r="I86" t="s">
        <v>255</v>
      </c>
      <c r="J86" t="s">
        <v>256</v>
      </c>
      <c r="K86" t="s">
        <v>257</v>
      </c>
      <c r="L86">
        <v>1339</v>
      </c>
      <c r="N86">
        <v>1007</v>
      </c>
      <c r="O86" t="s">
        <v>36</v>
      </c>
      <c r="P86" t="s">
        <v>36</v>
      </c>
      <c r="Q86">
        <v>1</v>
      </c>
      <c r="X86">
        <v>5</v>
      </c>
      <c r="Y86">
        <v>33.729999999999997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5</v>
      </c>
      <c r="AH86">
        <v>2</v>
      </c>
      <c r="AI86">
        <v>37921205</v>
      </c>
      <c r="AJ86">
        <v>88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ROW(Source!A175)</f>
        <v>175</v>
      </c>
      <c r="B87">
        <v>37921214</v>
      </c>
      <c r="C87">
        <v>37921189</v>
      </c>
      <c r="D87">
        <v>36602148</v>
      </c>
      <c r="E87">
        <v>25</v>
      </c>
      <c r="F87">
        <v>1</v>
      </c>
      <c r="G87">
        <v>25</v>
      </c>
      <c r="H87">
        <v>1</v>
      </c>
      <c r="I87" t="s">
        <v>224</v>
      </c>
      <c r="J87" t="s">
        <v>3</v>
      </c>
      <c r="K87" t="s">
        <v>225</v>
      </c>
      <c r="L87">
        <v>1191</v>
      </c>
      <c r="N87">
        <v>1013</v>
      </c>
      <c r="O87" t="s">
        <v>226</v>
      </c>
      <c r="P87" t="s">
        <v>226</v>
      </c>
      <c r="Q87">
        <v>1</v>
      </c>
      <c r="X87">
        <v>16.559999999999999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 t="s">
        <v>3</v>
      </c>
      <c r="AG87">
        <v>16.559999999999999</v>
      </c>
      <c r="AH87">
        <v>2</v>
      </c>
      <c r="AI87">
        <v>37921198</v>
      </c>
      <c r="AJ87">
        <v>89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ROW(Source!A175)</f>
        <v>175</v>
      </c>
      <c r="B88">
        <v>37921215</v>
      </c>
      <c r="C88">
        <v>37921189</v>
      </c>
      <c r="D88">
        <v>36614625</v>
      </c>
      <c r="E88">
        <v>1</v>
      </c>
      <c r="F88">
        <v>1</v>
      </c>
      <c r="G88">
        <v>25</v>
      </c>
      <c r="H88">
        <v>2</v>
      </c>
      <c r="I88" t="s">
        <v>237</v>
      </c>
      <c r="J88" t="s">
        <v>238</v>
      </c>
      <c r="K88" t="s">
        <v>239</v>
      </c>
      <c r="L88">
        <v>1368</v>
      </c>
      <c r="N88">
        <v>1011</v>
      </c>
      <c r="O88" t="s">
        <v>230</v>
      </c>
      <c r="P88" t="s">
        <v>230</v>
      </c>
      <c r="Q88">
        <v>1</v>
      </c>
      <c r="X88">
        <v>2.08</v>
      </c>
      <c r="Y88">
        <v>0</v>
      </c>
      <c r="Z88">
        <v>1159.46</v>
      </c>
      <c r="AA88">
        <v>525.74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2.08</v>
      </c>
      <c r="AH88">
        <v>2</v>
      </c>
      <c r="AI88">
        <v>37921199</v>
      </c>
      <c r="AJ88">
        <v>90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ROW(Source!A175)</f>
        <v>175</v>
      </c>
      <c r="B89">
        <v>37921216</v>
      </c>
      <c r="C89">
        <v>37921189</v>
      </c>
      <c r="D89">
        <v>36614780</v>
      </c>
      <c r="E89">
        <v>1</v>
      </c>
      <c r="F89">
        <v>1</v>
      </c>
      <c r="G89">
        <v>25</v>
      </c>
      <c r="H89">
        <v>2</v>
      </c>
      <c r="I89" t="s">
        <v>240</v>
      </c>
      <c r="J89" t="s">
        <v>241</v>
      </c>
      <c r="K89" t="s">
        <v>242</v>
      </c>
      <c r="L89">
        <v>1368</v>
      </c>
      <c r="N89">
        <v>1011</v>
      </c>
      <c r="O89" t="s">
        <v>230</v>
      </c>
      <c r="P89" t="s">
        <v>230</v>
      </c>
      <c r="Q89">
        <v>1</v>
      </c>
      <c r="X89">
        <v>2.08</v>
      </c>
      <c r="Y89">
        <v>0</v>
      </c>
      <c r="Z89">
        <v>416.25</v>
      </c>
      <c r="AA89">
        <v>204.9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2.08</v>
      </c>
      <c r="AH89">
        <v>2</v>
      </c>
      <c r="AI89">
        <v>37921200</v>
      </c>
      <c r="AJ89">
        <v>91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ROW(Source!A175)</f>
        <v>175</v>
      </c>
      <c r="B90">
        <v>37921217</v>
      </c>
      <c r="C90">
        <v>37921189</v>
      </c>
      <c r="D90">
        <v>36614783</v>
      </c>
      <c r="E90">
        <v>1</v>
      </c>
      <c r="F90">
        <v>1</v>
      </c>
      <c r="G90">
        <v>25</v>
      </c>
      <c r="H90">
        <v>2</v>
      </c>
      <c r="I90" t="s">
        <v>243</v>
      </c>
      <c r="J90" t="s">
        <v>244</v>
      </c>
      <c r="K90" t="s">
        <v>245</v>
      </c>
      <c r="L90">
        <v>1368</v>
      </c>
      <c r="N90">
        <v>1011</v>
      </c>
      <c r="O90" t="s">
        <v>230</v>
      </c>
      <c r="P90" t="s">
        <v>230</v>
      </c>
      <c r="Q90">
        <v>1</v>
      </c>
      <c r="X90">
        <v>0.81</v>
      </c>
      <c r="Y90">
        <v>0</v>
      </c>
      <c r="Z90">
        <v>1942.21</v>
      </c>
      <c r="AA90">
        <v>436.39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0.81</v>
      </c>
      <c r="AH90">
        <v>2</v>
      </c>
      <c r="AI90">
        <v>37921201</v>
      </c>
      <c r="AJ90">
        <v>92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ROW(Source!A175)</f>
        <v>175</v>
      </c>
      <c r="B91">
        <v>37921218</v>
      </c>
      <c r="C91">
        <v>37921189</v>
      </c>
      <c r="D91">
        <v>36614807</v>
      </c>
      <c r="E91">
        <v>1</v>
      </c>
      <c r="F91">
        <v>1</v>
      </c>
      <c r="G91">
        <v>25</v>
      </c>
      <c r="H91">
        <v>2</v>
      </c>
      <c r="I91" t="s">
        <v>246</v>
      </c>
      <c r="J91" t="s">
        <v>247</v>
      </c>
      <c r="K91" t="s">
        <v>248</v>
      </c>
      <c r="L91">
        <v>1368</v>
      </c>
      <c r="N91">
        <v>1011</v>
      </c>
      <c r="O91" t="s">
        <v>230</v>
      </c>
      <c r="P91" t="s">
        <v>230</v>
      </c>
      <c r="Q91">
        <v>1</v>
      </c>
      <c r="X91">
        <v>1.94</v>
      </c>
      <c r="Y91">
        <v>0</v>
      </c>
      <c r="Z91">
        <v>1364.77</v>
      </c>
      <c r="AA91">
        <v>610.30999999999995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1.94</v>
      </c>
      <c r="AH91">
        <v>2</v>
      </c>
      <c r="AI91">
        <v>37921202</v>
      </c>
      <c r="AJ91">
        <v>93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ROW(Source!A175)</f>
        <v>175</v>
      </c>
      <c r="B92">
        <v>37921219</v>
      </c>
      <c r="C92">
        <v>37921189</v>
      </c>
      <c r="D92">
        <v>36614773</v>
      </c>
      <c r="E92">
        <v>1</v>
      </c>
      <c r="F92">
        <v>1</v>
      </c>
      <c r="G92">
        <v>25</v>
      </c>
      <c r="H92">
        <v>2</v>
      </c>
      <c r="I92" t="s">
        <v>249</v>
      </c>
      <c r="J92" t="s">
        <v>250</v>
      </c>
      <c r="K92" t="s">
        <v>251</v>
      </c>
      <c r="L92">
        <v>1368</v>
      </c>
      <c r="N92">
        <v>1011</v>
      </c>
      <c r="O92" t="s">
        <v>230</v>
      </c>
      <c r="P92" t="s">
        <v>230</v>
      </c>
      <c r="Q92">
        <v>1</v>
      </c>
      <c r="X92">
        <v>0.65</v>
      </c>
      <c r="Y92">
        <v>0</v>
      </c>
      <c r="Z92">
        <v>1179.56</v>
      </c>
      <c r="AA92">
        <v>439.28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0.65</v>
      </c>
      <c r="AH92">
        <v>2</v>
      </c>
      <c r="AI92">
        <v>37921203</v>
      </c>
      <c r="AJ92">
        <v>94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ROW(Source!A175)</f>
        <v>175</v>
      </c>
      <c r="B93">
        <v>37921220</v>
      </c>
      <c r="C93">
        <v>37921189</v>
      </c>
      <c r="D93">
        <v>36616716</v>
      </c>
      <c r="E93">
        <v>1</v>
      </c>
      <c r="F93">
        <v>1</v>
      </c>
      <c r="G93">
        <v>25</v>
      </c>
      <c r="H93">
        <v>3</v>
      </c>
      <c r="I93" t="s">
        <v>252</v>
      </c>
      <c r="J93" t="s">
        <v>253</v>
      </c>
      <c r="K93" t="s">
        <v>254</v>
      </c>
      <c r="L93">
        <v>1339</v>
      </c>
      <c r="N93">
        <v>1007</v>
      </c>
      <c r="O93" t="s">
        <v>36</v>
      </c>
      <c r="P93" t="s">
        <v>36</v>
      </c>
      <c r="Q93">
        <v>1</v>
      </c>
      <c r="X93">
        <v>110</v>
      </c>
      <c r="Y93">
        <v>590.78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110</v>
      </c>
      <c r="AH93">
        <v>2</v>
      </c>
      <c r="AI93">
        <v>37921204</v>
      </c>
      <c r="AJ93">
        <v>95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ROW(Source!A175)</f>
        <v>175</v>
      </c>
      <c r="B94">
        <v>37921221</v>
      </c>
      <c r="C94">
        <v>37921189</v>
      </c>
      <c r="D94">
        <v>36617459</v>
      </c>
      <c r="E94">
        <v>1</v>
      </c>
      <c r="F94">
        <v>1</v>
      </c>
      <c r="G94">
        <v>25</v>
      </c>
      <c r="H94">
        <v>3</v>
      </c>
      <c r="I94" t="s">
        <v>255</v>
      </c>
      <c r="J94" t="s">
        <v>256</v>
      </c>
      <c r="K94" t="s">
        <v>257</v>
      </c>
      <c r="L94">
        <v>1339</v>
      </c>
      <c r="N94">
        <v>1007</v>
      </c>
      <c r="O94" t="s">
        <v>36</v>
      </c>
      <c r="P94" t="s">
        <v>36</v>
      </c>
      <c r="Q94">
        <v>1</v>
      </c>
      <c r="X94">
        <v>5</v>
      </c>
      <c r="Y94">
        <v>33.729999999999997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5</v>
      </c>
      <c r="AH94">
        <v>2</v>
      </c>
      <c r="AI94">
        <v>37921205</v>
      </c>
      <c r="AJ94">
        <v>96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ROW(Source!A176)</f>
        <v>176</v>
      </c>
      <c r="B95">
        <v>37921250</v>
      </c>
      <c r="C95">
        <v>37921222</v>
      </c>
      <c r="D95">
        <v>36602148</v>
      </c>
      <c r="E95">
        <v>25</v>
      </c>
      <c r="F95">
        <v>1</v>
      </c>
      <c r="G95">
        <v>25</v>
      </c>
      <c r="H95">
        <v>1</v>
      </c>
      <c r="I95" t="s">
        <v>224</v>
      </c>
      <c r="J95" t="s">
        <v>3</v>
      </c>
      <c r="K95" t="s">
        <v>225</v>
      </c>
      <c r="L95">
        <v>1191</v>
      </c>
      <c r="N95">
        <v>1013</v>
      </c>
      <c r="O95" t="s">
        <v>226</v>
      </c>
      <c r="P95" t="s">
        <v>226</v>
      </c>
      <c r="Q95">
        <v>1</v>
      </c>
      <c r="X95">
        <v>24.84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1</v>
      </c>
      <c r="AF95" t="s">
        <v>3</v>
      </c>
      <c r="AG95">
        <v>24.84</v>
      </c>
      <c r="AH95">
        <v>2</v>
      </c>
      <c r="AI95">
        <v>37921232</v>
      </c>
      <c r="AJ95">
        <v>97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ROW(Source!A176)</f>
        <v>176</v>
      </c>
      <c r="B96">
        <v>37921251</v>
      </c>
      <c r="C96">
        <v>37921222</v>
      </c>
      <c r="D96">
        <v>36614602</v>
      </c>
      <c r="E96">
        <v>1</v>
      </c>
      <c r="F96">
        <v>1</v>
      </c>
      <c r="G96">
        <v>25</v>
      </c>
      <c r="H96">
        <v>2</v>
      </c>
      <c r="I96" t="s">
        <v>258</v>
      </c>
      <c r="J96" t="s">
        <v>259</v>
      </c>
      <c r="K96" t="s">
        <v>260</v>
      </c>
      <c r="L96">
        <v>1368</v>
      </c>
      <c r="N96">
        <v>1011</v>
      </c>
      <c r="O96" t="s">
        <v>230</v>
      </c>
      <c r="P96" t="s">
        <v>230</v>
      </c>
      <c r="Q96">
        <v>1</v>
      </c>
      <c r="X96">
        <v>2.94</v>
      </c>
      <c r="Y96">
        <v>0</v>
      </c>
      <c r="Z96">
        <v>923.83</v>
      </c>
      <c r="AA96">
        <v>342.06</v>
      </c>
      <c r="AB96">
        <v>0</v>
      </c>
      <c r="AC96">
        <v>0</v>
      </c>
      <c r="AD96">
        <v>1</v>
      </c>
      <c r="AE96">
        <v>0</v>
      </c>
      <c r="AF96" t="s">
        <v>3</v>
      </c>
      <c r="AG96">
        <v>2.94</v>
      </c>
      <c r="AH96">
        <v>2</v>
      </c>
      <c r="AI96">
        <v>37921233</v>
      </c>
      <c r="AJ96">
        <v>98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ROW(Source!A176)</f>
        <v>176</v>
      </c>
      <c r="B97">
        <v>37921252</v>
      </c>
      <c r="C97">
        <v>37921222</v>
      </c>
      <c r="D97">
        <v>36614783</v>
      </c>
      <c r="E97">
        <v>1</v>
      </c>
      <c r="F97">
        <v>1</v>
      </c>
      <c r="G97">
        <v>25</v>
      </c>
      <c r="H97">
        <v>2</v>
      </c>
      <c r="I97" t="s">
        <v>243</v>
      </c>
      <c r="J97" t="s">
        <v>244</v>
      </c>
      <c r="K97" t="s">
        <v>245</v>
      </c>
      <c r="L97">
        <v>1368</v>
      </c>
      <c r="N97">
        <v>1011</v>
      </c>
      <c r="O97" t="s">
        <v>230</v>
      </c>
      <c r="P97" t="s">
        <v>230</v>
      </c>
      <c r="Q97">
        <v>1</v>
      </c>
      <c r="X97">
        <v>1.1399999999999999</v>
      </c>
      <c r="Y97">
        <v>0</v>
      </c>
      <c r="Z97">
        <v>1942.21</v>
      </c>
      <c r="AA97">
        <v>436.39</v>
      </c>
      <c r="AB97">
        <v>0</v>
      </c>
      <c r="AC97">
        <v>0</v>
      </c>
      <c r="AD97">
        <v>1</v>
      </c>
      <c r="AE97">
        <v>0</v>
      </c>
      <c r="AF97" t="s">
        <v>3</v>
      </c>
      <c r="AG97">
        <v>1.1399999999999999</v>
      </c>
      <c r="AH97">
        <v>2</v>
      </c>
      <c r="AI97">
        <v>37921234</v>
      </c>
      <c r="AJ97">
        <v>99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ROW(Source!A176)</f>
        <v>176</v>
      </c>
      <c r="B98">
        <v>37921253</v>
      </c>
      <c r="C98">
        <v>37921222</v>
      </c>
      <c r="D98">
        <v>36614768</v>
      </c>
      <c r="E98">
        <v>1</v>
      </c>
      <c r="F98">
        <v>1</v>
      </c>
      <c r="G98">
        <v>25</v>
      </c>
      <c r="H98">
        <v>2</v>
      </c>
      <c r="I98" t="s">
        <v>261</v>
      </c>
      <c r="J98" t="s">
        <v>262</v>
      </c>
      <c r="K98" t="s">
        <v>263</v>
      </c>
      <c r="L98">
        <v>1368</v>
      </c>
      <c r="N98">
        <v>1011</v>
      </c>
      <c r="O98" t="s">
        <v>230</v>
      </c>
      <c r="P98" t="s">
        <v>230</v>
      </c>
      <c r="Q98">
        <v>1</v>
      </c>
      <c r="X98">
        <v>8.9600000000000009</v>
      </c>
      <c r="Y98">
        <v>0</v>
      </c>
      <c r="Z98">
        <v>1207.81</v>
      </c>
      <c r="AA98">
        <v>504.4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8.9600000000000009</v>
      </c>
      <c r="AH98">
        <v>2</v>
      </c>
      <c r="AI98">
        <v>37921235</v>
      </c>
      <c r="AJ98">
        <v>100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ROW(Source!A176)</f>
        <v>176</v>
      </c>
      <c r="B99">
        <v>37921254</v>
      </c>
      <c r="C99">
        <v>37921222</v>
      </c>
      <c r="D99">
        <v>36614769</v>
      </c>
      <c r="E99">
        <v>1</v>
      </c>
      <c r="F99">
        <v>1</v>
      </c>
      <c r="G99">
        <v>25</v>
      </c>
      <c r="H99">
        <v>2</v>
      </c>
      <c r="I99" t="s">
        <v>264</v>
      </c>
      <c r="J99" t="s">
        <v>265</v>
      </c>
      <c r="K99" t="s">
        <v>266</v>
      </c>
      <c r="L99">
        <v>1368</v>
      </c>
      <c r="N99">
        <v>1011</v>
      </c>
      <c r="O99" t="s">
        <v>230</v>
      </c>
      <c r="P99" t="s">
        <v>230</v>
      </c>
      <c r="Q99">
        <v>1</v>
      </c>
      <c r="X99">
        <v>18.25</v>
      </c>
      <c r="Y99">
        <v>0</v>
      </c>
      <c r="Z99">
        <v>1741.23</v>
      </c>
      <c r="AA99">
        <v>685.71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18.25</v>
      </c>
      <c r="AH99">
        <v>2</v>
      </c>
      <c r="AI99">
        <v>37921236</v>
      </c>
      <c r="AJ99">
        <v>101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ROW(Source!A176)</f>
        <v>176</v>
      </c>
      <c r="B100">
        <v>37921255</v>
      </c>
      <c r="C100">
        <v>37921222</v>
      </c>
      <c r="D100">
        <v>36614807</v>
      </c>
      <c r="E100">
        <v>1</v>
      </c>
      <c r="F100">
        <v>1</v>
      </c>
      <c r="G100">
        <v>25</v>
      </c>
      <c r="H100">
        <v>2</v>
      </c>
      <c r="I100" t="s">
        <v>246</v>
      </c>
      <c r="J100" t="s">
        <v>247</v>
      </c>
      <c r="K100" t="s">
        <v>248</v>
      </c>
      <c r="L100">
        <v>1368</v>
      </c>
      <c r="N100">
        <v>1011</v>
      </c>
      <c r="O100" t="s">
        <v>230</v>
      </c>
      <c r="P100" t="s">
        <v>230</v>
      </c>
      <c r="Q100">
        <v>1</v>
      </c>
      <c r="X100">
        <v>2.2400000000000002</v>
      </c>
      <c r="Y100">
        <v>0</v>
      </c>
      <c r="Z100">
        <v>1364.77</v>
      </c>
      <c r="AA100">
        <v>610.30999999999995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2.2400000000000002</v>
      </c>
      <c r="AH100">
        <v>2</v>
      </c>
      <c r="AI100">
        <v>37921237</v>
      </c>
      <c r="AJ100">
        <v>102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ROW(Source!A176)</f>
        <v>176</v>
      </c>
      <c r="B101">
        <v>37921256</v>
      </c>
      <c r="C101">
        <v>37921222</v>
      </c>
      <c r="D101">
        <v>36614773</v>
      </c>
      <c r="E101">
        <v>1</v>
      </c>
      <c r="F101">
        <v>1</v>
      </c>
      <c r="G101">
        <v>25</v>
      </c>
      <c r="H101">
        <v>2</v>
      </c>
      <c r="I101" t="s">
        <v>249</v>
      </c>
      <c r="J101" t="s">
        <v>250</v>
      </c>
      <c r="K101" t="s">
        <v>251</v>
      </c>
      <c r="L101">
        <v>1368</v>
      </c>
      <c r="N101">
        <v>1011</v>
      </c>
      <c r="O101" t="s">
        <v>230</v>
      </c>
      <c r="P101" t="s">
        <v>230</v>
      </c>
      <c r="Q101">
        <v>1</v>
      </c>
      <c r="X101">
        <v>0.65</v>
      </c>
      <c r="Y101">
        <v>0</v>
      </c>
      <c r="Z101">
        <v>1179.56</v>
      </c>
      <c r="AA101">
        <v>439.28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0.65</v>
      </c>
      <c r="AH101">
        <v>2</v>
      </c>
      <c r="AI101">
        <v>37921238</v>
      </c>
      <c r="AJ101">
        <v>103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ROW(Source!A176)</f>
        <v>176</v>
      </c>
      <c r="B102">
        <v>37921257</v>
      </c>
      <c r="C102">
        <v>37921222</v>
      </c>
      <c r="D102">
        <v>36616742</v>
      </c>
      <c r="E102">
        <v>1</v>
      </c>
      <c r="F102">
        <v>1</v>
      </c>
      <c r="G102">
        <v>25</v>
      </c>
      <c r="H102">
        <v>3</v>
      </c>
      <c r="I102" t="s">
        <v>267</v>
      </c>
      <c r="J102" t="s">
        <v>268</v>
      </c>
      <c r="K102" t="s">
        <v>269</v>
      </c>
      <c r="L102">
        <v>1339</v>
      </c>
      <c r="N102">
        <v>1007</v>
      </c>
      <c r="O102" t="s">
        <v>36</v>
      </c>
      <c r="P102" t="s">
        <v>36</v>
      </c>
      <c r="Q102">
        <v>1</v>
      </c>
      <c r="X102">
        <v>126</v>
      </c>
      <c r="Y102">
        <v>1806.27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126</v>
      </c>
      <c r="AH102">
        <v>2</v>
      </c>
      <c r="AI102">
        <v>37921239</v>
      </c>
      <c r="AJ102">
        <v>104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ROW(Source!A176)</f>
        <v>176</v>
      </c>
      <c r="B103">
        <v>37921258</v>
      </c>
      <c r="C103">
        <v>37921222</v>
      </c>
      <c r="D103">
        <v>36617459</v>
      </c>
      <c r="E103">
        <v>1</v>
      </c>
      <c r="F103">
        <v>1</v>
      </c>
      <c r="G103">
        <v>25</v>
      </c>
      <c r="H103">
        <v>3</v>
      </c>
      <c r="I103" t="s">
        <v>255</v>
      </c>
      <c r="J103" t="s">
        <v>256</v>
      </c>
      <c r="K103" t="s">
        <v>257</v>
      </c>
      <c r="L103">
        <v>1339</v>
      </c>
      <c r="N103">
        <v>1007</v>
      </c>
      <c r="O103" t="s">
        <v>36</v>
      </c>
      <c r="P103" t="s">
        <v>36</v>
      </c>
      <c r="Q103">
        <v>1</v>
      </c>
      <c r="X103">
        <v>7</v>
      </c>
      <c r="Y103">
        <v>33.729999999999997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 t="s">
        <v>3</v>
      </c>
      <c r="AG103">
        <v>7</v>
      </c>
      <c r="AH103">
        <v>2</v>
      </c>
      <c r="AI103">
        <v>37921240</v>
      </c>
      <c r="AJ103">
        <v>105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ROW(Source!A177)</f>
        <v>177</v>
      </c>
      <c r="B104">
        <v>37921250</v>
      </c>
      <c r="C104">
        <v>37921222</v>
      </c>
      <c r="D104">
        <v>36602148</v>
      </c>
      <c r="E104">
        <v>25</v>
      </c>
      <c r="F104">
        <v>1</v>
      </c>
      <c r="G104">
        <v>25</v>
      </c>
      <c r="H104">
        <v>1</v>
      </c>
      <c r="I104" t="s">
        <v>224</v>
      </c>
      <c r="J104" t="s">
        <v>3</v>
      </c>
      <c r="K104" t="s">
        <v>225</v>
      </c>
      <c r="L104">
        <v>1191</v>
      </c>
      <c r="N104">
        <v>1013</v>
      </c>
      <c r="O104" t="s">
        <v>226</v>
      </c>
      <c r="P104" t="s">
        <v>226</v>
      </c>
      <c r="Q104">
        <v>1</v>
      </c>
      <c r="X104">
        <v>24.84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 t="s">
        <v>3</v>
      </c>
      <c r="AG104">
        <v>24.84</v>
      </c>
      <c r="AH104">
        <v>2</v>
      </c>
      <c r="AI104">
        <v>37921232</v>
      </c>
      <c r="AJ104">
        <v>106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ROW(Source!A177)</f>
        <v>177</v>
      </c>
      <c r="B105">
        <v>37921251</v>
      </c>
      <c r="C105">
        <v>37921222</v>
      </c>
      <c r="D105">
        <v>36614602</v>
      </c>
      <c r="E105">
        <v>1</v>
      </c>
      <c r="F105">
        <v>1</v>
      </c>
      <c r="G105">
        <v>25</v>
      </c>
      <c r="H105">
        <v>2</v>
      </c>
      <c r="I105" t="s">
        <v>258</v>
      </c>
      <c r="J105" t="s">
        <v>259</v>
      </c>
      <c r="K105" t="s">
        <v>260</v>
      </c>
      <c r="L105">
        <v>1368</v>
      </c>
      <c r="N105">
        <v>1011</v>
      </c>
      <c r="O105" t="s">
        <v>230</v>
      </c>
      <c r="P105" t="s">
        <v>230</v>
      </c>
      <c r="Q105">
        <v>1</v>
      </c>
      <c r="X105">
        <v>2.94</v>
      </c>
      <c r="Y105">
        <v>0</v>
      </c>
      <c r="Z105">
        <v>923.83</v>
      </c>
      <c r="AA105">
        <v>342.06</v>
      </c>
      <c r="AB105">
        <v>0</v>
      </c>
      <c r="AC105">
        <v>0</v>
      </c>
      <c r="AD105">
        <v>1</v>
      </c>
      <c r="AE105">
        <v>0</v>
      </c>
      <c r="AF105" t="s">
        <v>3</v>
      </c>
      <c r="AG105">
        <v>2.94</v>
      </c>
      <c r="AH105">
        <v>2</v>
      </c>
      <c r="AI105">
        <v>37921233</v>
      </c>
      <c r="AJ105">
        <v>107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ROW(Source!A177)</f>
        <v>177</v>
      </c>
      <c r="B106">
        <v>37921252</v>
      </c>
      <c r="C106">
        <v>37921222</v>
      </c>
      <c r="D106">
        <v>36614783</v>
      </c>
      <c r="E106">
        <v>1</v>
      </c>
      <c r="F106">
        <v>1</v>
      </c>
      <c r="G106">
        <v>25</v>
      </c>
      <c r="H106">
        <v>2</v>
      </c>
      <c r="I106" t="s">
        <v>243</v>
      </c>
      <c r="J106" t="s">
        <v>244</v>
      </c>
      <c r="K106" t="s">
        <v>245</v>
      </c>
      <c r="L106">
        <v>1368</v>
      </c>
      <c r="N106">
        <v>1011</v>
      </c>
      <c r="O106" t="s">
        <v>230</v>
      </c>
      <c r="P106" t="s">
        <v>230</v>
      </c>
      <c r="Q106">
        <v>1</v>
      </c>
      <c r="X106">
        <v>1.1399999999999999</v>
      </c>
      <c r="Y106">
        <v>0</v>
      </c>
      <c r="Z106">
        <v>1942.21</v>
      </c>
      <c r="AA106">
        <v>436.39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1.1399999999999999</v>
      </c>
      <c r="AH106">
        <v>2</v>
      </c>
      <c r="AI106">
        <v>37921234</v>
      </c>
      <c r="AJ106">
        <v>108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ROW(Source!A177)</f>
        <v>177</v>
      </c>
      <c r="B107">
        <v>37921253</v>
      </c>
      <c r="C107">
        <v>37921222</v>
      </c>
      <c r="D107">
        <v>36614768</v>
      </c>
      <c r="E107">
        <v>1</v>
      </c>
      <c r="F107">
        <v>1</v>
      </c>
      <c r="G107">
        <v>25</v>
      </c>
      <c r="H107">
        <v>2</v>
      </c>
      <c r="I107" t="s">
        <v>261</v>
      </c>
      <c r="J107" t="s">
        <v>262</v>
      </c>
      <c r="K107" t="s">
        <v>263</v>
      </c>
      <c r="L107">
        <v>1368</v>
      </c>
      <c r="N107">
        <v>1011</v>
      </c>
      <c r="O107" t="s">
        <v>230</v>
      </c>
      <c r="P107" t="s">
        <v>230</v>
      </c>
      <c r="Q107">
        <v>1</v>
      </c>
      <c r="X107">
        <v>8.9600000000000009</v>
      </c>
      <c r="Y107">
        <v>0</v>
      </c>
      <c r="Z107">
        <v>1207.81</v>
      </c>
      <c r="AA107">
        <v>504.4</v>
      </c>
      <c r="AB107">
        <v>0</v>
      </c>
      <c r="AC107">
        <v>0</v>
      </c>
      <c r="AD107">
        <v>1</v>
      </c>
      <c r="AE107">
        <v>0</v>
      </c>
      <c r="AF107" t="s">
        <v>3</v>
      </c>
      <c r="AG107">
        <v>8.9600000000000009</v>
      </c>
      <c r="AH107">
        <v>2</v>
      </c>
      <c r="AI107">
        <v>37921235</v>
      </c>
      <c r="AJ107">
        <v>109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ROW(Source!A177)</f>
        <v>177</v>
      </c>
      <c r="B108">
        <v>37921254</v>
      </c>
      <c r="C108">
        <v>37921222</v>
      </c>
      <c r="D108">
        <v>36614769</v>
      </c>
      <c r="E108">
        <v>1</v>
      </c>
      <c r="F108">
        <v>1</v>
      </c>
      <c r="G108">
        <v>25</v>
      </c>
      <c r="H108">
        <v>2</v>
      </c>
      <c r="I108" t="s">
        <v>264</v>
      </c>
      <c r="J108" t="s">
        <v>265</v>
      </c>
      <c r="K108" t="s">
        <v>266</v>
      </c>
      <c r="L108">
        <v>1368</v>
      </c>
      <c r="N108">
        <v>1011</v>
      </c>
      <c r="O108" t="s">
        <v>230</v>
      </c>
      <c r="P108" t="s">
        <v>230</v>
      </c>
      <c r="Q108">
        <v>1</v>
      </c>
      <c r="X108">
        <v>18.25</v>
      </c>
      <c r="Y108">
        <v>0</v>
      </c>
      <c r="Z108">
        <v>1741.23</v>
      </c>
      <c r="AA108">
        <v>685.71</v>
      </c>
      <c r="AB108">
        <v>0</v>
      </c>
      <c r="AC108">
        <v>0</v>
      </c>
      <c r="AD108">
        <v>1</v>
      </c>
      <c r="AE108">
        <v>0</v>
      </c>
      <c r="AF108" t="s">
        <v>3</v>
      </c>
      <c r="AG108">
        <v>18.25</v>
      </c>
      <c r="AH108">
        <v>2</v>
      </c>
      <c r="AI108">
        <v>37921236</v>
      </c>
      <c r="AJ108">
        <v>110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ROW(Source!A177)</f>
        <v>177</v>
      </c>
      <c r="B109">
        <v>37921255</v>
      </c>
      <c r="C109">
        <v>37921222</v>
      </c>
      <c r="D109">
        <v>36614807</v>
      </c>
      <c r="E109">
        <v>1</v>
      </c>
      <c r="F109">
        <v>1</v>
      </c>
      <c r="G109">
        <v>25</v>
      </c>
      <c r="H109">
        <v>2</v>
      </c>
      <c r="I109" t="s">
        <v>246</v>
      </c>
      <c r="J109" t="s">
        <v>247</v>
      </c>
      <c r="K109" t="s">
        <v>248</v>
      </c>
      <c r="L109">
        <v>1368</v>
      </c>
      <c r="N109">
        <v>1011</v>
      </c>
      <c r="O109" t="s">
        <v>230</v>
      </c>
      <c r="P109" t="s">
        <v>230</v>
      </c>
      <c r="Q109">
        <v>1</v>
      </c>
      <c r="X109">
        <v>2.2400000000000002</v>
      </c>
      <c r="Y109">
        <v>0</v>
      </c>
      <c r="Z109">
        <v>1364.77</v>
      </c>
      <c r="AA109">
        <v>610.30999999999995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2.2400000000000002</v>
      </c>
      <c r="AH109">
        <v>2</v>
      </c>
      <c r="AI109">
        <v>37921237</v>
      </c>
      <c r="AJ109">
        <v>111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ROW(Source!A177)</f>
        <v>177</v>
      </c>
      <c r="B110">
        <v>37921256</v>
      </c>
      <c r="C110">
        <v>37921222</v>
      </c>
      <c r="D110">
        <v>36614773</v>
      </c>
      <c r="E110">
        <v>1</v>
      </c>
      <c r="F110">
        <v>1</v>
      </c>
      <c r="G110">
        <v>25</v>
      </c>
      <c r="H110">
        <v>2</v>
      </c>
      <c r="I110" t="s">
        <v>249</v>
      </c>
      <c r="J110" t="s">
        <v>250</v>
      </c>
      <c r="K110" t="s">
        <v>251</v>
      </c>
      <c r="L110">
        <v>1368</v>
      </c>
      <c r="N110">
        <v>1011</v>
      </c>
      <c r="O110" t="s">
        <v>230</v>
      </c>
      <c r="P110" t="s">
        <v>230</v>
      </c>
      <c r="Q110">
        <v>1</v>
      </c>
      <c r="X110">
        <v>0.65</v>
      </c>
      <c r="Y110">
        <v>0</v>
      </c>
      <c r="Z110">
        <v>1179.56</v>
      </c>
      <c r="AA110">
        <v>439.28</v>
      </c>
      <c r="AB110">
        <v>0</v>
      </c>
      <c r="AC110">
        <v>0</v>
      </c>
      <c r="AD110">
        <v>1</v>
      </c>
      <c r="AE110">
        <v>0</v>
      </c>
      <c r="AF110" t="s">
        <v>3</v>
      </c>
      <c r="AG110">
        <v>0.65</v>
      </c>
      <c r="AH110">
        <v>2</v>
      </c>
      <c r="AI110">
        <v>37921238</v>
      </c>
      <c r="AJ110">
        <v>112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ROW(Source!A177)</f>
        <v>177</v>
      </c>
      <c r="B111">
        <v>37921257</v>
      </c>
      <c r="C111">
        <v>37921222</v>
      </c>
      <c r="D111">
        <v>36616742</v>
      </c>
      <c r="E111">
        <v>1</v>
      </c>
      <c r="F111">
        <v>1</v>
      </c>
      <c r="G111">
        <v>25</v>
      </c>
      <c r="H111">
        <v>3</v>
      </c>
      <c r="I111" t="s">
        <v>267</v>
      </c>
      <c r="J111" t="s">
        <v>268</v>
      </c>
      <c r="K111" t="s">
        <v>269</v>
      </c>
      <c r="L111">
        <v>1339</v>
      </c>
      <c r="N111">
        <v>1007</v>
      </c>
      <c r="O111" t="s">
        <v>36</v>
      </c>
      <c r="P111" t="s">
        <v>36</v>
      </c>
      <c r="Q111">
        <v>1</v>
      </c>
      <c r="X111">
        <v>126</v>
      </c>
      <c r="Y111">
        <v>1806.27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126</v>
      </c>
      <c r="AH111">
        <v>2</v>
      </c>
      <c r="AI111">
        <v>37921239</v>
      </c>
      <c r="AJ111">
        <v>113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ROW(Source!A177)</f>
        <v>177</v>
      </c>
      <c r="B112">
        <v>37921258</v>
      </c>
      <c r="C112">
        <v>37921222</v>
      </c>
      <c r="D112">
        <v>36617459</v>
      </c>
      <c r="E112">
        <v>1</v>
      </c>
      <c r="F112">
        <v>1</v>
      </c>
      <c r="G112">
        <v>25</v>
      </c>
      <c r="H112">
        <v>3</v>
      </c>
      <c r="I112" t="s">
        <v>255</v>
      </c>
      <c r="J112" t="s">
        <v>256</v>
      </c>
      <c r="K112" t="s">
        <v>257</v>
      </c>
      <c r="L112">
        <v>1339</v>
      </c>
      <c r="N112">
        <v>1007</v>
      </c>
      <c r="O112" t="s">
        <v>36</v>
      </c>
      <c r="P112" t="s">
        <v>36</v>
      </c>
      <c r="Q112">
        <v>1</v>
      </c>
      <c r="X112">
        <v>7</v>
      </c>
      <c r="Y112">
        <v>33.729999999999997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7</v>
      </c>
      <c r="AH112">
        <v>2</v>
      </c>
      <c r="AI112">
        <v>37921240</v>
      </c>
      <c r="AJ112">
        <v>114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ROW(Source!A178)</f>
        <v>178</v>
      </c>
      <c r="B113">
        <v>37921272</v>
      </c>
      <c r="C113">
        <v>37921259</v>
      </c>
      <c r="D113">
        <v>36602148</v>
      </c>
      <c r="E113">
        <v>25</v>
      </c>
      <c r="F113">
        <v>1</v>
      </c>
      <c r="G113">
        <v>25</v>
      </c>
      <c r="H113">
        <v>1</v>
      </c>
      <c r="I113" t="s">
        <v>224</v>
      </c>
      <c r="J113" t="s">
        <v>3</v>
      </c>
      <c r="K113" t="s">
        <v>225</v>
      </c>
      <c r="L113">
        <v>1191</v>
      </c>
      <c r="N113">
        <v>1013</v>
      </c>
      <c r="O113" t="s">
        <v>226</v>
      </c>
      <c r="P113" t="s">
        <v>226</v>
      </c>
      <c r="Q113">
        <v>1</v>
      </c>
      <c r="X113">
        <v>13.57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F113" t="s">
        <v>3</v>
      </c>
      <c r="AG113">
        <v>13.57</v>
      </c>
      <c r="AH113">
        <v>2</v>
      </c>
      <c r="AI113">
        <v>37921263</v>
      </c>
      <c r="AJ113">
        <v>115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ROW(Source!A178)</f>
        <v>178</v>
      </c>
      <c r="B114">
        <v>37921273</v>
      </c>
      <c r="C114">
        <v>37921259</v>
      </c>
      <c r="D114">
        <v>36614770</v>
      </c>
      <c r="E114">
        <v>1</v>
      </c>
      <c r="F114">
        <v>1</v>
      </c>
      <c r="G114">
        <v>25</v>
      </c>
      <c r="H114">
        <v>2</v>
      </c>
      <c r="I114" t="s">
        <v>270</v>
      </c>
      <c r="J114" t="s">
        <v>271</v>
      </c>
      <c r="K114" t="s">
        <v>272</v>
      </c>
      <c r="L114">
        <v>1368</v>
      </c>
      <c r="N114">
        <v>1011</v>
      </c>
      <c r="O114" t="s">
        <v>230</v>
      </c>
      <c r="P114" t="s">
        <v>230</v>
      </c>
      <c r="Q114">
        <v>1</v>
      </c>
      <c r="X114">
        <v>0.46</v>
      </c>
      <c r="Y114">
        <v>0</v>
      </c>
      <c r="Z114">
        <v>790.63</v>
      </c>
      <c r="AA114">
        <v>491.94</v>
      </c>
      <c r="AB114">
        <v>0</v>
      </c>
      <c r="AC114">
        <v>0</v>
      </c>
      <c r="AD114">
        <v>1</v>
      </c>
      <c r="AE114">
        <v>0</v>
      </c>
      <c r="AF114" t="s">
        <v>3</v>
      </c>
      <c r="AG114">
        <v>0.46</v>
      </c>
      <c r="AH114">
        <v>2</v>
      </c>
      <c r="AI114">
        <v>37921264</v>
      </c>
      <c r="AJ114">
        <v>116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ROW(Source!A178)</f>
        <v>178</v>
      </c>
      <c r="B115">
        <v>37921274</v>
      </c>
      <c r="C115">
        <v>37921259</v>
      </c>
      <c r="D115">
        <v>36614771</v>
      </c>
      <c r="E115">
        <v>1</v>
      </c>
      <c r="F115">
        <v>1</v>
      </c>
      <c r="G115">
        <v>25</v>
      </c>
      <c r="H115">
        <v>2</v>
      </c>
      <c r="I115" t="s">
        <v>273</v>
      </c>
      <c r="J115" t="s">
        <v>274</v>
      </c>
      <c r="K115" t="s">
        <v>275</v>
      </c>
      <c r="L115">
        <v>1368</v>
      </c>
      <c r="N115">
        <v>1011</v>
      </c>
      <c r="O115" t="s">
        <v>230</v>
      </c>
      <c r="P115" t="s">
        <v>230</v>
      </c>
      <c r="Q115">
        <v>1</v>
      </c>
      <c r="X115">
        <v>1.39</v>
      </c>
      <c r="Y115">
        <v>0</v>
      </c>
      <c r="Z115">
        <v>845.77</v>
      </c>
      <c r="AA115">
        <v>508.2</v>
      </c>
      <c r="AB115">
        <v>0</v>
      </c>
      <c r="AC115">
        <v>0</v>
      </c>
      <c r="AD115">
        <v>1</v>
      </c>
      <c r="AE115">
        <v>0</v>
      </c>
      <c r="AF115" t="s">
        <v>3</v>
      </c>
      <c r="AG115">
        <v>1.39</v>
      </c>
      <c r="AH115">
        <v>2</v>
      </c>
      <c r="AI115">
        <v>37921265</v>
      </c>
      <c r="AJ115">
        <v>117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ROW(Source!A178)</f>
        <v>178</v>
      </c>
      <c r="B116">
        <v>37921275</v>
      </c>
      <c r="C116">
        <v>37921259</v>
      </c>
      <c r="D116">
        <v>36618611</v>
      </c>
      <c r="E116">
        <v>1</v>
      </c>
      <c r="F116">
        <v>1</v>
      </c>
      <c r="G116">
        <v>25</v>
      </c>
      <c r="H116">
        <v>3</v>
      </c>
      <c r="I116" t="s">
        <v>63</v>
      </c>
      <c r="J116" t="s">
        <v>65</v>
      </c>
      <c r="K116" t="s">
        <v>64</v>
      </c>
      <c r="L116">
        <v>1348</v>
      </c>
      <c r="N116">
        <v>1009</v>
      </c>
      <c r="O116" t="s">
        <v>47</v>
      </c>
      <c r="P116" t="s">
        <v>47</v>
      </c>
      <c r="Q116">
        <v>1000</v>
      </c>
      <c r="X116">
        <v>9.58</v>
      </c>
      <c r="Y116">
        <v>2727.65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 t="s">
        <v>3</v>
      </c>
      <c r="AG116">
        <v>9.58</v>
      </c>
      <c r="AH116">
        <v>2</v>
      </c>
      <c r="AI116">
        <v>37921266</v>
      </c>
      <c r="AJ116">
        <v>118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ROW(Source!A179)</f>
        <v>179</v>
      </c>
      <c r="B117">
        <v>37921272</v>
      </c>
      <c r="C117">
        <v>37921259</v>
      </c>
      <c r="D117">
        <v>36602148</v>
      </c>
      <c r="E117">
        <v>25</v>
      </c>
      <c r="F117">
        <v>1</v>
      </c>
      <c r="G117">
        <v>25</v>
      </c>
      <c r="H117">
        <v>1</v>
      </c>
      <c r="I117" t="s">
        <v>224</v>
      </c>
      <c r="J117" t="s">
        <v>3</v>
      </c>
      <c r="K117" t="s">
        <v>225</v>
      </c>
      <c r="L117">
        <v>1191</v>
      </c>
      <c r="N117">
        <v>1013</v>
      </c>
      <c r="O117" t="s">
        <v>226</v>
      </c>
      <c r="P117" t="s">
        <v>226</v>
      </c>
      <c r="Q117">
        <v>1</v>
      </c>
      <c r="X117">
        <v>13.57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 t="s">
        <v>3</v>
      </c>
      <c r="AG117">
        <v>13.57</v>
      </c>
      <c r="AH117">
        <v>2</v>
      </c>
      <c r="AI117">
        <v>37921263</v>
      </c>
      <c r="AJ117">
        <v>120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ROW(Source!A179)</f>
        <v>179</v>
      </c>
      <c r="B118">
        <v>37921273</v>
      </c>
      <c r="C118">
        <v>37921259</v>
      </c>
      <c r="D118">
        <v>36614770</v>
      </c>
      <c r="E118">
        <v>1</v>
      </c>
      <c r="F118">
        <v>1</v>
      </c>
      <c r="G118">
        <v>25</v>
      </c>
      <c r="H118">
        <v>2</v>
      </c>
      <c r="I118" t="s">
        <v>270</v>
      </c>
      <c r="J118" t="s">
        <v>271</v>
      </c>
      <c r="K118" t="s">
        <v>272</v>
      </c>
      <c r="L118">
        <v>1368</v>
      </c>
      <c r="N118">
        <v>1011</v>
      </c>
      <c r="O118" t="s">
        <v>230</v>
      </c>
      <c r="P118" t="s">
        <v>230</v>
      </c>
      <c r="Q118">
        <v>1</v>
      </c>
      <c r="X118">
        <v>0.46</v>
      </c>
      <c r="Y118">
        <v>0</v>
      </c>
      <c r="Z118">
        <v>790.63</v>
      </c>
      <c r="AA118">
        <v>491.94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0.46</v>
      </c>
      <c r="AH118">
        <v>2</v>
      </c>
      <c r="AI118">
        <v>37921264</v>
      </c>
      <c r="AJ118">
        <v>121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ROW(Source!A179)</f>
        <v>179</v>
      </c>
      <c r="B119">
        <v>37921274</v>
      </c>
      <c r="C119">
        <v>37921259</v>
      </c>
      <c r="D119">
        <v>36614771</v>
      </c>
      <c r="E119">
        <v>1</v>
      </c>
      <c r="F119">
        <v>1</v>
      </c>
      <c r="G119">
        <v>25</v>
      </c>
      <c r="H119">
        <v>2</v>
      </c>
      <c r="I119" t="s">
        <v>273</v>
      </c>
      <c r="J119" t="s">
        <v>274</v>
      </c>
      <c r="K119" t="s">
        <v>275</v>
      </c>
      <c r="L119">
        <v>1368</v>
      </c>
      <c r="N119">
        <v>1011</v>
      </c>
      <c r="O119" t="s">
        <v>230</v>
      </c>
      <c r="P119" t="s">
        <v>230</v>
      </c>
      <c r="Q119">
        <v>1</v>
      </c>
      <c r="X119">
        <v>1.39</v>
      </c>
      <c r="Y119">
        <v>0</v>
      </c>
      <c r="Z119">
        <v>845.77</v>
      </c>
      <c r="AA119">
        <v>508.2</v>
      </c>
      <c r="AB119">
        <v>0</v>
      </c>
      <c r="AC119">
        <v>0</v>
      </c>
      <c r="AD119">
        <v>1</v>
      </c>
      <c r="AE119">
        <v>0</v>
      </c>
      <c r="AF119" t="s">
        <v>3</v>
      </c>
      <c r="AG119">
        <v>1.39</v>
      </c>
      <c r="AH119">
        <v>2</v>
      </c>
      <c r="AI119">
        <v>37921265</v>
      </c>
      <c r="AJ119">
        <v>122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ROW(Source!A179)</f>
        <v>179</v>
      </c>
      <c r="B120">
        <v>37921275</v>
      </c>
      <c r="C120">
        <v>37921259</v>
      </c>
      <c r="D120">
        <v>36618611</v>
      </c>
      <c r="E120">
        <v>1</v>
      </c>
      <c r="F120">
        <v>1</v>
      </c>
      <c r="G120">
        <v>25</v>
      </c>
      <c r="H120">
        <v>3</v>
      </c>
      <c r="I120" t="s">
        <v>63</v>
      </c>
      <c r="J120" t="s">
        <v>65</v>
      </c>
      <c r="K120" t="s">
        <v>64</v>
      </c>
      <c r="L120">
        <v>1348</v>
      </c>
      <c r="N120">
        <v>1009</v>
      </c>
      <c r="O120" t="s">
        <v>47</v>
      </c>
      <c r="P120" t="s">
        <v>47</v>
      </c>
      <c r="Q120">
        <v>1000</v>
      </c>
      <c r="X120">
        <v>9.58</v>
      </c>
      <c r="Y120">
        <v>2727.65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 t="s">
        <v>3</v>
      </c>
      <c r="AG120">
        <v>9.58</v>
      </c>
      <c r="AH120">
        <v>2</v>
      </c>
      <c r="AI120">
        <v>37921266</v>
      </c>
      <c r="AJ120">
        <v>123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ROW(Source!A184)</f>
        <v>184</v>
      </c>
      <c r="B121">
        <v>37928732</v>
      </c>
      <c r="C121">
        <v>37921278</v>
      </c>
      <c r="D121">
        <v>36602148</v>
      </c>
      <c r="E121">
        <v>25</v>
      </c>
      <c r="F121">
        <v>1</v>
      </c>
      <c r="G121">
        <v>25</v>
      </c>
      <c r="H121">
        <v>1</v>
      </c>
      <c r="I121" t="s">
        <v>224</v>
      </c>
      <c r="J121" t="s">
        <v>3</v>
      </c>
      <c r="K121" t="s">
        <v>225</v>
      </c>
      <c r="L121">
        <v>1191</v>
      </c>
      <c r="N121">
        <v>1013</v>
      </c>
      <c r="O121" t="s">
        <v>226</v>
      </c>
      <c r="P121" t="s">
        <v>226</v>
      </c>
      <c r="Q121">
        <v>1</v>
      </c>
      <c r="X121">
        <v>18.440000000000001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 t="s">
        <v>3</v>
      </c>
      <c r="AG121">
        <v>18.440000000000001</v>
      </c>
      <c r="AH121">
        <v>2</v>
      </c>
      <c r="AI121">
        <v>37928732</v>
      </c>
      <c r="AJ121">
        <v>125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ROW(Source!A184)</f>
        <v>184</v>
      </c>
      <c r="B122">
        <v>37928733</v>
      </c>
      <c r="C122">
        <v>37921278</v>
      </c>
      <c r="D122">
        <v>36615268</v>
      </c>
      <c r="E122">
        <v>1</v>
      </c>
      <c r="F122">
        <v>1</v>
      </c>
      <c r="G122">
        <v>25</v>
      </c>
      <c r="H122">
        <v>2</v>
      </c>
      <c r="I122" t="s">
        <v>282</v>
      </c>
      <c r="J122" t="s">
        <v>283</v>
      </c>
      <c r="K122" t="s">
        <v>284</v>
      </c>
      <c r="L122">
        <v>1368</v>
      </c>
      <c r="N122">
        <v>1011</v>
      </c>
      <c r="O122" t="s">
        <v>230</v>
      </c>
      <c r="P122" t="s">
        <v>230</v>
      </c>
      <c r="Q122">
        <v>1</v>
      </c>
      <c r="X122">
        <v>2.64</v>
      </c>
      <c r="Y122">
        <v>0</v>
      </c>
      <c r="Z122">
        <v>508.57</v>
      </c>
      <c r="AA122">
        <v>355.5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2.64</v>
      </c>
      <c r="AH122">
        <v>2</v>
      </c>
      <c r="AI122">
        <v>37928733</v>
      </c>
      <c r="AJ122">
        <v>126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ROW(Source!A184)</f>
        <v>184</v>
      </c>
      <c r="B123">
        <v>37928734</v>
      </c>
      <c r="C123">
        <v>37921278</v>
      </c>
      <c r="D123">
        <v>36615480</v>
      </c>
      <c r="E123">
        <v>1</v>
      </c>
      <c r="F123">
        <v>1</v>
      </c>
      <c r="G123">
        <v>25</v>
      </c>
      <c r="H123">
        <v>2</v>
      </c>
      <c r="I123" t="s">
        <v>285</v>
      </c>
      <c r="J123" t="s">
        <v>286</v>
      </c>
      <c r="K123" t="s">
        <v>287</v>
      </c>
      <c r="L123">
        <v>1368</v>
      </c>
      <c r="N123">
        <v>1011</v>
      </c>
      <c r="O123" t="s">
        <v>230</v>
      </c>
      <c r="P123" t="s">
        <v>230</v>
      </c>
      <c r="Q123">
        <v>1</v>
      </c>
      <c r="X123">
        <v>1.18</v>
      </c>
      <c r="Y123">
        <v>0</v>
      </c>
      <c r="Z123">
        <v>7.67</v>
      </c>
      <c r="AA123">
        <v>0.93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1.18</v>
      </c>
      <c r="AH123">
        <v>2</v>
      </c>
      <c r="AI123">
        <v>37928734</v>
      </c>
      <c r="AJ123">
        <v>127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ROW(Source!A184)</f>
        <v>184</v>
      </c>
      <c r="B124">
        <v>37928735</v>
      </c>
      <c r="C124">
        <v>37921278</v>
      </c>
      <c r="D124">
        <v>36614694</v>
      </c>
      <c r="E124">
        <v>1</v>
      </c>
      <c r="F124">
        <v>1</v>
      </c>
      <c r="G124">
        <v>25</v>
      </c>
      <c r="H124">
        <v>2</v>
      </c>
      <c r="I124" t="s">
        <v>288</v>
      </c>
      <c r="J124" t="s">
        <v>289</v>
      </c>
      <c r="K124" t="s">
        <v>290</v>
      </c>
      <c r="L124">
        <v>1368</v>
      </c>
      <c r="N124">
        <v>1011</v>
      </c>
      <c r="O124" t="s">
        <v>230</v>
      </c>
      <c r="P124" t="s">
        <v>230</v>
      </c>
      <c r="Q124">
        <v>1</v>
      </c>
      <c r="X124">
        <v>0.01</v>
      </c>
      <c r="Y124">
        <v>0</v>
      </c>
      <c r="Z124">
        <v>593.01</v>
      </c>
      <c r="AA124">
        <v>486.57</v>
      </c>
      <c r="AB124">
        <v>0</v>
      </c>
      <c r="AC124">
        <v>0</v>
      </c>
      <c r="AD124">
        <v>1</v>
      </c>
      <c r="AE124">
        <v>0</v>
      </c>
      <c r="AF124" t="s">
        <v>3</v>
      </c>
      <c r="AG124">
        <v>0.01</v>
      </c>
      <c r="AH124">
        <v>2</v>
      </c>
      <c r="AI124">
        <v>37928735</v>
      </c>
      <c r="AJ124">
        <v>128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ROW(Source!A184)</f>
        <v>184</v>
      </c>
      <c r="B125">
        <v>37928736</v>
      </c>
      <c r="C125">
        <v>37921278</v>
      </c>
      <c r="D125">
        <v>36614878</v>
      </c>
      <c r="E125">
        <v>1</v>
      </c>
      <c r="F125">
        <v>1</v>
      </c>
      <c r="G125">
        <v>25</v>
      </c>
      <c r="H125">
        <v>2</v>
      </c>
      <c r="I125" t="s">
        <v>291</v>
      </c>
      <c r="J125" t="s">
        <v>292</v>
      </c>
      <c r="K125" t="s">
        <v>293</v>
      </c>
      <c r="L125">
        <v>1368</v>
      </c>
      <c r="N125">
        <v>1011</v>
      </c>
      <c r="O125" t="s">
        <v>230</v>
      </c>
      <c r="P125" t="s">
        <v>230</v>
      </c>
      <c r="Q125">
        <v>1</v>
      </c>
      <c r="X125">
        <v>2.64</v>
      </c>
      <c r="Y125">
        <v>0</v>
      </c>
      <c r="Z125">
        <v>434.82</v>
      </c>
      <c r="AA125">
        <v>386.07</v>
      </c>
      <c r="AB125">
        <v>0</v>
      </c>
      <c r="AC125">
        <v>0</v>
      </c>
      <c r="AD125">
        <v>1</v>
      </c>
      <c r="AE125">
        <v>0</v>
      </c>
      <c r="AF125" t="s">
        <v>3</v>
      </c>
      <c r="AG125">
        <v>2.64</v>
      </c>
      <c r="AH125">
        <v>2</v>
      </c>
      <c r="AI125">
        <v>37928736</v>
      </c>
      <c r="AJ125">
        <v>129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ROW(Source!A184)</f>
        <v>184</v>
      </c>
      <c r="B126">
        <v>37928737</v>
      </c>
      <c r="C126">
        <v>37921278</v>
      </c>
      <c r="D126">
        <v>36617680</v>
      </c>
      <c r="E126">
        <v>1</v>
      </c>
      <c r="F126">
        <v>1</v>
      </c>
      <c r="G126">
        <v>25</v>
      </c>
      <c r="H126">
        <v>3</v>
      </c>
      <c r="I126" t="s">
        <v>294</v>
      </c>
      <c r="J126" t="s">
        <v>295</v>
      </c>
      <c r="K126" t="s">
        <v>296</v>
      </c>
      <c r="L126">
        <v>1327</v>
      </c>
      <c r="N126">
        <v>1005</v>
      </c>
      <c r="O126" t="s">
        <v>193</v>
      </c>
      <c r="P126" t="s">
        <v>193</v>
      </c>
      <c r="Q126">
        <v>1</v>
      </c>
      <c r="X126">
        <v>5.6</v>
      </c>
      <c r="Y126">
        <v>12.76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5.6</v>
      </c>
      <c r="AH126">
        <v>2</v>
      </c>
      <c r="AI126">
        <v>37928737</v>
      </c>
      <c r="AJ126">
        <v>130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ROW(Source!A184)</f>
        <v>184</v>
      </c>
      <c r="B127">
        <v>37928738</v>
      </c>
      <c r="C127">
        <v>37921278</v>
      </c>
      <c r="D127">
        <v>36617767</v>
      </c>
      <c r="E127">
        <v>1</v>
      </c>
      <c r="F127">
        <v>1</v>
      </c>
      <c r="G127">
        <v>25</v>
      </c>
      <c r="H127">
        <v>3</v>
      </c>
      <c r="I127" t="s">
        <v>297</v>
      </c>
      <c r="J127" t="s">
        <v>298</v>
      </c>
      <c r="K127" t="s">
        <v>299</v>
      </c>
      <c r="L127">
        <v>1348</v>
      </c>
      <c r="N127">
        <v>1009</v>
      </c>
      <c r="O127" t="s">
        <v>47</v>
      </c>
      <c r="P127" t="s">
        <v>47</v>
      </c>
      <c r="Q127">
        <v>1000</v>
      </c>
      <c r="X127">
        <v>3.15E-3</v>
      </c>
      <c r="Y127">
        <v>349768.5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3.15E-3</v>
      </c>
      <c r="AH127">
        <v>2</v>
      </c>
      <c r="AI127">
        <v>37928738</v>
      </c>
      <c r="AJ127">
        <v>131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ROW(Source!A184)</f>
        <v>184</v>
      </c>
      <c r="B128">
        <v>37928739</v>
      </c>
      <c r="C128">
        <v>37921278</v>
      </c>
      <c r="D128">
        <v>36617984</v>
      </c>
      <c r="E128">
        <v>1</v>
      </c>
      <c r="F128">
        <v>1</v>
      </c>
      <c r="G128">
        <v>25</v>
      </c>
      <c r="H128">
        <v>3</v>
      </c>
      <c r="I128" t="s">
        <v>152</v>
      </c>
      <c r="J128" t="s">
        <v>155</v>
      </c>
      <c r="K128" t="s">
        <v>153</v>
      </c>
      <c r="L128">
        <v>1346</v>
      </c>
      <c r="N128">
        <v>1009</v>
      </c>
      <c r="O128" t="s">
        <v>154</v>
      </c>
      <c r="P128" t="s">
        <v>154</v>
      </c>
      <c r="Q128">
        <v>1</v>
      </c>
      <c r="X128">
        <v>735</v>
      </c>
      <c r="Y128">
        <v>18.399999999999999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735</v>
      </c>
      <c r="AH128">
        <v>2</v>
      </c>
      <c r="AI128">
        <v>37928739</v>
      </c>
      <c r="AJ128">
        <v>132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ROW(Source!A184)</f>
        <v>184</v>
      </c>
      <c r="B129">
        <v>37928740</v>
      </c>
      <c r="C129">
        <v>37921278</v>
      </c>
      <c r="D129">
        <v>36617991</v>
      </c>
      <c r="E129">
        <v>1</v>
      </c>
      <c r="F129">
        <v>1</v>
      </c>
      <c r="G129">
        <v>25</v>
      </c>
      <c r="H129">
        <v>3</v>
      </c>
      <c r="I129" t="s">
        <v>300</v>
      </c>
      <c r="J129" t="s">
        <v>301</v>
      </c>
      <c r="K129" t="s">
        <v>302</v>
      </c>
      <c r="L129">
        <v>1346</v>
      </c>
      <c r="N129">
        <v>1009</v>
      </c>
      <c r="O129" t="s">
        <v>154</v>
      </c>
      <c r="P129" t="s">
        <v>154</v>
      </c>
      <c r="Q129">
        <v>1</v>
      </c>
      <c r="X129">
        <v>241.5</v>
      </c>
      <c r="Y129">
        <v>189.61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 t="s">
        <v>3</v>
      </c>
      <c r="AG129">
        <v>241.5</v>
      </c>
      <c r="AH129">
        <v>2</v>
      </c>
      <c r="AI129">
        <v>37928740</v>
      </c>
      <c r="AJ129">
        <v>134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ROW(Source!A184)</f>
        <v>184</v>
      </c>
      <c r="B130">
        <v>37928741</v>
      </c>
      <c r="C130">
        <v>37921278</v>
      </c>
      <c r="D130">
        <v>36615967</v>
      </c>
      <c r="E130">
        <v>1</v>
      </c>
      <c r="F130">
        <v>1</v>
      </c>
      <c r="G130">
        <v>25</v>
      </c>
      <c r="H130">
        <v>3</v>
      </c>
      <c r="I130" t="s">
        <v>157</v>
      </c>
      <c r="J130" t="s">
        <v>159</v>
      </c>
      <c r="K130" t="s">
        <v>158</v>
      </c>
      <c r="L130">
        <v>1348</v>
      </c>
      <c r="N130">
        <v>1009</v>
      </c>
      <c r="O130" t="s">
        <v>47</v>
      </c>
      <c r="P130" t="s">
        <v>47</v>
      </c>
      <c r="Q130">
        <v>1000</v>
      </c>
      <c r="X130">
        <v>5.2499999999999998E-2</v>
      </c>
      <c r="Y130">
        <v>748288.41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 t="s">
        <v>3</v>
      </c>
      <c r="AG130">
        <v>5.2499999999999998E-2</v>
      </c>
      <c r="AH130">
        <v>2</v>
      </c>
      <c r="AI130">
        <v>37928741</v>
      </c>
      <c r="AJ130">
        <v>135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ROW(Source!A185)</f>
        <v>185</v>
      </c>
      <c r="B131">
        <v>37928732</v>
      </c>
      <c r="C131">
        <v>37921278</v>
      </c>
      <c r="D131">
        <v>36602148</v>
      </c>
      <c r="E131">
        <v>25</v>
      </c>
      <c r="F131">
        <v>1</v>
      </c>
      <c r="G131">
        <v>25</v>
      </c>
      <c r="H131">
        <v>1</v>
      </c>
      <c r="I131" t="s">
        <v>224</v>
      </c>
      <c r="J131" t="s">
        <v>3</v>
      </c>
      <c r="K131" t="s">
        <v>225</v>
      </c>
      <c r="L131">
        <v>1191</v>
      </c>
      <c r="N131">
        <v>1013</v>
      </c>
      <c r="O131" t="s">
        <v>226</v>
      </c>
      <c r="P131" t="s">
        <v>226</v>
      </c>
      <c r="Q131">
        <v>1</v>
      </c>
      <c r="X131">
        <v>18.440000000000001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 t="s">
        <v>3</v>
      </c>
      <c r="AG131">
        <v>18.440000000000001</v>
      </c>
      <c r="AH131">
        <v>2</v>
      </c>
      <c r="AI131">
        <v>37928732</v>
      </c>
      <c r="AJ131">
        <v>136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ROW(Source!A185)</f>
        <v>185</v>
      </c>
      <c r="B132">
        <v>37928733</v>
      </c>
      <c r="C132">
        <v>37921278</v>
      </c>
      <c r="D132">
        <v>36615268</v>
      </c>
      <c r="E132">
        <v>1</v>
      </c>
      <c r="F132">
        <v>1</v>
      </c>
      <c r="G132">
        <v>25</v>
      </c>
      <c r="H132">
        <v>2</v>
      </c>
      <c r="I132" t="s">
        <v>282</v>
      </c>
      <c r="J132" t="s">
        <v>283</v>
      </c>
      <c r="K132" t="s">
        <v>284</v>
      </c>
      <c r="L132">
        <v>1368</v>
      </c>
      <c r="N132">
        <v>1011</v>
      </c>
      <c r="O132" t="s">
        <v>230</v>
      </c>
      <c r="P132" t="s">
        <v>230</v>
      </c>
      <c r="Q132">
        <v>1</v>
      </c>
      <c r="X132">
        <v>2.64</v>
      </c>
      <c r="Y132">
        <v>0</v>
      </c>
      <c r="Z132">
        <v>508.57</v>
      </c>
      <c r="AA132">
        <v>355.5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2.64</v>
      </c>
      <c r="AH132">
        <v>2</v>
      </c>
      <c r="AI132">
        <v>37928733</v>
      </c>
      <c r="AJ132">
        <v>137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ROW(Source!A185)</f>
        <v>185</v>
      </c>
      <c r="B133">
        <v>37928734</v>
      </c>
      <c r="C133">
        <v>37921278</v>
      </c>
      <c r="D133">
        <v>36615480</v>
      </c>
      <c r="E133">
        <v>1</v>
      </c>
      <c r="F133">
        <v>1</v>
      </c>
      <c r="G133">
        <v>25</v>
      </c>
      <c r="H133">
        <v>2</v>
      </c>
      <c r="I133" t="s">
        <v>285</v>
      </c>
      <c r="J133" t="s">
        <v>286</v>
      </c>
      <c r="K133" t="s">
        <v>287</v>
      </c>
      <c r="L133">
        <v>1368</v>
      </c>
      <c r="N133">
        <v>1011</v>
      </c>
      <c r="O133" t="s">
        <v>230</v>
      </c>
      <c r="P133" t="s">
        <v>230</v>
      </c>
      <c r="Q133">
        <v>1</v>
      </c>
      <c r="X133">
        <v>1.18</v>
      </c>
      <c r="Y133">
        <v>0</v>
      </c>
      <c r="Z133">
        <v>7.67</v>
      </c>
      <c r="AA133">
        <v>0.93</v>
      </c>
      <c r="AB133">
        <v>0</v>
      </c>
      <c r="AC133">
        <v>0</v>
      </c>
      <c r="AD133">
        <v>1</v>
      </c>
      <c r="AE133">
        <v>0</v>
      </c>
      <c r="AF133" t="s">
        <v>3</v>
      </c>
      <c r="AG133">
        <v>1.18</v>
      </c>
      <c r="AH133">
        <v>2</v>
      </c>
      <c r="AI133">
        <v>37928734</v>
      </c>
      <c r="AJ133">
        <v>138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ROW(Source!A185)</f>
        <v>185</v>
      </c>
      <c r="B134">
        <v>37928735</v>
      </c>
      <c r="C134">
        <v>37921278</v>
      </c>
      <c r="D134">
        <v>36614694</v>
      </c>
      <c r="E134">
        <v>1</v>
      </c>
      <c r="F134">
        <v>1</v>
      </c>
      <c r="G134">
        <v>25</v>
      </c>
      <c r="H134">
        <v>2</v>
      </c>
      <c r="I134" t="s">
        <v>288</v>
      </c>
      <c r="J134" t="s">
        <v>289</v>
      </c>
      <c r="K134" t="s">
        <v>290</v>
      </c>
      <c r="L134">
        <v>1368</v>
      </c>
      <c r="N134">
        <v>1011</v>
      </c>
      <c r="O134" t="s">
        <v>230</v>
      </c>
      <c r="P134" t="s">
        <v>230</v>
      </c>
      <c r="Q134">
        <v>1</v>
      </c>
      <c r="X134">
        <v>0.01</v>
      </c>
      <c r="Y134">
        <v>0</v>
      </c>
      <c r="Z134">
        <v>593.01</v>
      </c>
      <c r="AA134">
        <v>486.57</v>
      </c>
      <c r="AB134">
        <v>0</v>
      </c>
      <c r="AC134">
        <v>0</v>
      </c>
      <c r="AD134">
        <v>1</v>
      </c>
      <c r="AE134">
        <v>0</v>
      </c>
      <c r="AF134" t="s">
        <v>3</v>
      </c>
      <c r="AG134">
        <v>0.01</v>
      </c>
      <c r="AH134">
        <v>2</v>
      </c>
      <c r="AI134">
        <v>37928735</v>
      </c>
      <c r="AJ134">
        <v>139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ROW(Source!A185)</f>
        <v>185</v>
      </c>
      <c r="B135">
        <v>37928736</v>
      </c>
      <c r="C135">
        <v>37921278</v>
      </c>
      <c r="D135">
        <v>36614878</v>
      </c>
      <c r="E135">
        <v>1</v>
      </c>
      <c r="F135">
        <v>1</v>
      </c>
      <c r="G135">
        <v>25</v>
      </c>
      <c r="H135">
        <v>2</v>
      </c>
      <c r="I135" t="s">
        <v>291</v>
      </c>
      <c r="J135" t="s">
        <v>292</v>
      </c>
      <c r="K135" t="s">
        <v>293</v>
      </c>
      <c r="L135">
        <v>1368</v>
      </c>
      <c r="N135">
        <v>1011</v>
      </c>
      <c r="O135" t="s">
        <v>230</v>
      </c>
      <c r="P135" t="s">
        <v>230</v>
      </c>
      <c r="Q135">
        <v>1</v>
      </c>
      <c r="X135">
        <v>2.64</v>
      </c>
      <c r="Y135">
        <v>0</v>
      </c>
      <c r="Z135">
        <v>434.82</v>
      </c>
      <c r="AA135">
        <v>386.07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2.64</v>
      </c>
      <c r="AH135">
        <v>2</v>
      </c>
      <c r="AI135">
        <v>37928736</v>
      </c>
      <c r="AJ135">
        <v>140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ROW(Source!A185)</f>
        <v>185</v>
      </c>
      <c r="B136">
        <v>37928737</v>
      </c>
      <c r="C136">
        <v>37921278</v>
      </c>
      <c r="D136">
        <v>36617680</v>
      </c>
      <c r="E136">
        <v>1</v>
      </c>
      <c r="F136">
        <v>1</v>
      </c>
      <c r="G136">
        <v>25</v>
      </c>
      <c r="H136">
        <v>3</v>
      </c>
      <c r="I136" t="s">
        <v>294</v>
      </c>
      <c r="J136" t="s">
        <v>295</v>
      </c>
      <c r="K136" t="s">
        <v>296</v>
      </c>
      <c r="L136">
        <v>1327</v>
      </c>
      <c r="N136">
        <v>1005</v>
      </c>
      <c r="O136" t="s">
        <v>193</v>
      </c>
      <c r="P136" t="s">
        <v>193</v>
      </c>
      <c r="Q136">
        <v>1</v>
      </c>
      <c r="X136">
        <v>5.6</v>
      </c>
      <c r="Y136">
        <v>12.76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5.6</v>
      </c>
      <c r="AH136">
        <v>2</v>
      </c>
      <c r="AI136">
        <v>37928737</v>
      </c>
      <c r="AJ136">
        <v>141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ROW(Source!A185)</f>
        <v>185</v>
      </c>
      <c r="B137">
        <v>37928738</v>
      </c>
      <c r="C137">
        <v>37921278</v>
      </c>
      <c r="D137">
        <v>36617767</v>
      </c>
      <c r="E137">
        <v>1</v>
      </c>
      <c r="F137">
        <v>1</v>
      </c>
      <c r="G137">
        <v>25</v>
      </c>
      <c r="H137">
        <v>3</v>
      </c>
      <c r="I137" t="s">
        <v>297</v>
      </c>
      <c r="J137" t="s">
        <v>298</v>
      </c>
      <c r="K137" t="s">
        <v>299</v>
      </c>
      <c r="L137">
        <v>1348</v>
      </c>
      <c r="N137">
        <v>1009</v>
      </c>
      <c r="O137" t="s">
        <v>47</v>
      </c>
      <c r="P137" t="s">
        <v>47</v>
      </c>
      <c r="Q137">
        <v>1000</v>
      </c>
      <c r="X137">
        <v>3.15E-3</v>
      </c>
      <c r="Y137">
        <v>349768.5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 t="s">
        <v>3</v>
      </c>
      <c r="AG137">
        <v>3.15E-3</v>
      </c>
      <c r="AH137">
        <v>2</v>
      </c>
      <c r="AI137">
        <v>37928738</v>
      </c>
      <c r="AJ137">
        <v>142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ROW(Source!A185)</f>
        <v>185</v>
      </c>
      <c r="B138">
        <v>37928739</v>
      </c>
      <c r="C138">
        <v>37921278</v>
      </c>
      <c r="D138">
        <v>36617984</v>
      </c>
      <c r="E138">
        <v>1</v>
      </c>
      <c r="F138">
        <v>1</v>
      </c>
      <c r="G138">
        <v>25</v>
      </c>
      <c r="H138">
        <v>3</v>
      </c>
      <c r="I138" t="s">
        <v>152</v>
      </c>
      <c r="J138" t="s">
        <v>155</v>
      </c>
      <c r="K138" t="s">
        <v>153</v>
      </c>
      <c r="L138">
        <v>1346</v>
      </c>
      <c r="N138">
        <v>1009</v>
      </c>
      <c r="O138" t="s">
        <v>154</v>
      </c>
      <c r="P138" t="s">
        <v>154</v>
      </c>
      <c r="Q138">
        <v>1</v>
      </c>
      <c r="X138">
        <v>735</v>
      </c>
      <c r="Y138">
        <v>18.399999999999999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 t="s">
        <v>3</v>
      </c>
      <c r="AG138">
        <v>735</v>
      </c>
      <c r="AH138">
        <v>2</v>
      </c>
      <c r="AI138">
        <v>37928739</v>
      </c>
      <c r="AJ138">
        <v>143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ROW(Source!A185)</f>
        <v>185</v>
      </c>
      <c r="B139">
        <v>37928740</v>
      </c>
      <c r="C139">
        <v>37921278</v>
      </c>
      <c r="D139">
        <v>36617991</v>
      </c>
      <c r="E139">
        <v>1</v>
      </c>
      <c r="F139">
        <v>1</v>
      </c>
      <c r="G139">
        <v>25</v>
      </c>
      <c r="H139">
        <v>3</v>
      </c>
      <c r="I139" t="s">
        <v>300</v>
      </c>
      <c r="J139" t="s">
        <v>301</v>
      </c>
      <c r="K139" t="s">
        <v>302</v>
      </c>
      <c r="L139">
        <v>1346</v>
      </c>
      <c r="N139">
        <v>1009</v>
      </c>
      <c r="O139" t="s">
        <v>154</v>
      </c>
      <c r="P139" t="s">
        <v>154</v>
      </c>
      <c r="Q139">
        <v>1</v>
      </c>
      <c r="X139">
        <v>241.5</v>
      </c>
      <c r="Y139">
        <v>189.61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241.5</v>
      </c>
      <c r="AH139">
        <v>2</v>
      </c>
      <c r="AI139">
        <v>37928740</v>
      </c>
      <c r="AJ139">
        <v>145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ROW(Source!A185)</f>
        <v>185</v>
      </c>
      <c r="B140">
        <v>37928741</v>
      </c>
      <c r="C140">
        <v>37921278</v>
      </c>
      <c r="D140">
        <v>36615967</v>
      </c>
      <c r="E140">
        <v>1</v>
      </c>
      <c r="F140">
        <v>1</v>
      </c>
      <c r="G140">
        <v>25</v>
      </c>
      <c r="H140">
        <v>3</v>
      </c>
      <c r="I140" t="s">
        <v>157</v>
      </c>
      <c r="J140" t="s">
        <v>159</v>
      </c>
      <c r="K140" t="s">
        <v>158</v>
      </c>
      <c r="L140">
        <v>1348</v>
      </c>
      <c r="N140">
        <v>1009</v>
      </c>
      <c r="O140" t="s">
        <v>47</v>
      </c>
      <c r="P140" t="s">
        <v>47</v>
      </c>
      <c r="Q140">
        <v>1000</v>
      </c>
      <c r="X140">
        <v>5.2499999999999998E-2</v>
      </c>
      <c r="Y140">
        <v>748288.41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 t="s">
        <v>3</v>
      </c>
      <c r="AG140">
        <v>5.2499999999999998E-2</v>
      </c>
      <c r="AH140">
        <v>2</v>
      </c>
      <c r="AI140">
        <v>37928741</v>
      </c>
      <c r="AJ140">
        <v>146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ROW(Source!A192)</f>
        <v>192</v>
      </c>
      <c r="B141">
        <v>37928782</v>
      </c>
      <c r="C141">
        <v>37928746</v>
      </c>
      <c r="D141">
        <v>36602148</v>
      </c>
      <c r="E141">
        <v>25</v>
      </c>
      <c r="F141">
        <v>1</v>
      </c>
      <c r="G141">
        <v>25</v>
      </c>
      <c r="H141">
        <v>1</v>
      </c>
      <c r="I141" t="s">
        <v>224</v>
      </c>
      <c r="J141" t="s">
        <v>3</v>
      </c>
      <c r="K141" t="s">
        <v>225</v>
      </c>
      <c r="L141">
        <v>1191</v>
      </c>
      <c r="N141">
        <v>1013</v>
      </c>
      <c r="O141" t="s">
        <v>226</v>
      </c>
      <c r="P141" t="s">
        <v>226</v>
      </c>
      <c r="Q141">
        <v>1</v>
      </c>
      <c r="X141">
        <v>2.65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 t="s">
        <v>168</v>
      </c>
      <c r="AG141">
        <v>13.25</v>
      </c>
      <c r="AH141">
        <v>2</v>
      </c>
      <c r="AI141">
        <v>37928782</v>
      </c>
      <c r="AJ141">
        <v>147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ROW(Source!A192)</f>
        <v>192</v>
      </c>
      <c r="B142">
        <v>37928783</v>
      </c>
      <c r="C142">
        <v>37928746</v>
      </c>
      <c r="D142">
        <v>36615268</v>
      </c>
      <c r="E142">
        <v>1</v>
      </c>
      <c r="F142">
        <v>1</v>
      </c>
      <c r="G142">
        <v>25</v>
      </c>
      <c r="H142">
        <v>2</v>
      </c>
      <c r="I142" t="s">
        <v>282</v>
      </c>
      <c r="J142" t="s">
        <v>283</v>
      </c>
      <c r="K142" t="s">
        <v>284</v>
      </c>
      <c r="L142">
        <v>1368</v>
      </c>
      <c r="N142">
        <v>1011</v>
      </c>
      <c r="O142" t="s">
        <v>230</v>
      </c>
      <c r="P142" t="s">
        <v>230</v>
      </c>
      <c r="Q142">
        <v>1</v>
      </c>
      <c r="X142">
        <v>0.5</v>
      </c>
      <c r="Y142">
        <v>0</v>
      </c>
      <c r="Z142">
        <v>508.57</v>
      </c>
      <c r="AA142">
        <v>355.5</v>
      </c>
      <c r="AB142">
        <v>0</v>
      </c>
      <c r="AC142">
        <v>0</v>
      </c>
      <c r="AD142">
        <v>1</v>
      </c>
      <c r="AE142">
        <v>0</v>
      </c>
      <c r="AF142" t="s">
        <v>168</v>
      </c>
      <c r="AG142">
        <v>2.5</v>
      </c>
      <c r="AH142">
        <v>2</v>
      </c>
      <c r="AI142">
        <v>37928783</v>
      </c>
      <c r="AJ142">
        <v>148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ROW(Source!A192)</f>
        <v>192</v>
      </c>
      <c r="B143">
        <v>37928784</v>
      </c>
      <c r="C143">
        <v>37928746</v>
      </c>
      <c r="D143">
        <v>36614878</v>
      </c>
      <c r="E143">
        <v>1</v>
      </c>
      <c r="F143">
        <v>1</v>
      </c>
      <c r="G143">
        <v>25</v>
      </c>
      <c r="H143">
        <v>2</v>
      </c>
      <c r="I143" t="s">
        <v>291</v>
      </c>
      <c r="J143" t="s">
        <v>292</v>
      </c>
      <c r="K143" t="s">
        <v>293</v>
      </c>
      <c r="L143">
        <v>1368</v>
      </c>
      <c r="N143">
        <v>1011</v>
      </c>
      <c r="O143" t="s">
        <v>230</v>
      </c>
      <c r="P143" t="s">
        <v>230</v>
      </c>
      <c r="Q143">
        <v>1</v>
      </c>
      <c r="X143">
        <v>0.5</v>
      </c>
      <c r="Y143">
        <v>0</v>
      </c>
      <c r="Z143">
        <v>434.82</v>
      </c>
      <c r="AA143">
        <v>386.07</v>
      </c>
      <c r="AB143">
        <v>0</v>
      </c>
      <c r="AC143">
        <v>0</v>
      </c>
      <c r="AD143">
        <v>1</v>
      </c>
      <c r="AE143">
        <v>0</v>
      </c>
      <c r="AF143" t="s">
        <v>168</v>
      </c>
      <c r="AG143">
        <v>2.5</v>
      </c>
      <c r="AH143">
        <v>2</v>
      </c>
      <c r="AI143">
        <v>37928784</v>
      </c>
      <c r="AJ143">
        <v>149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ROW(Source!A192)</f>
        <v>192</v>
      </c>
      <c r="B144">
        <v>37928785</v>
      </c>
      <c r="C144">
        <v>37928746</v>
      </c>
      <c r="D144">
        <v>36617984</v>
      </c>
      <c r="E144">
        <v>1</v>
      </c>
      <c r="F144">
        <v>1</v>
      </c>
      <c r="G144">
        <v>25</v>
      </c>
      <c r="H144">
        <v>3</v>
      </c>
      <c r="I144" t="s">
        <v>152</v>
      </c>
      <c r="J144" t="s">
        <v>155</v>
      </c>
      <c r="K144" t="s">
        <v>153</v>
      </c>
      <c r="L144">
        <v>1346</v>
      </c>
      <c r="N144">
        <v>1009</v>
      </c>
      <c r="O144" t="s">
        <v>154</v>
      </c>
      <c r="P144" t="s">
        <v>154</v>
      </c>
      <c r="Q144">
        <v>1</v>
      </c>
      <c r="X144">
        <v>147</v>
      </c>
      <c r="Y144">
        <v>18.399999999999999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 t="s">
        <v>168</v>
      </c>
      <c r="AG144">
        <v>735</v>
      </c>
      <c r="AH144">
        <v>2</v>
      </c>
      <c r="AI144">
        <v>37928785</v>
      </c>
      <c r="AJ144">
        <v>150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ROW(Source!A192)</f>
        <v>192</v>
      </c>
      <c r="B145">
        <v>37928786</v>
      </c>
      <c r="C145">
        <v>37928746</v>
      </c>
      <c r="D145">
        <v>36617991</v>
      </c>
      <c r="E145">
        <v>1</v>
      </c>
      <c r="F145">
        <v>1</v>
      </c>
      <c r="G145">
        <v>25</v>
      </c>
      <c r="H145">
        <v>3</v>
      </c>
      <c r="I145" t="s">
        <v>300</v>
      </c>
      <c r="J145" t="s">
        <v>301</v>
      </c>
      <c r="K145" t="s">
        <v>302</v>
      </c>
      <c r="L145">
        <v>1346</v>
      </c>
      <c r="N145">
        <v>1009</v>
      </c>
      <c r="O145" t="s">
        <v>154</v>
      </c>
      <c r="P145" t="s">
        <v>154</v>
      </c>
      <c r="Q145">
        <v>1</v>
      </c>
      <c r="X145">
        <v>42</v>
      </c>
      <c r="Y145">
        <v>189.61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 t="s">
        <v>168</v>
      </c>
      <c r="AG145">
        <v>210</v>
      </c>
      <c r="AH145">
        <v>2</v>
      </c>
      <c r="AI145">
        <v>37928786</v>
      </c>
      <c r="AJ145">
        <v>152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ROW(Source!A192)</f>
        <v>192</v>
      </c>
      <c r="B146">
        <v>37928787</v>
      </c>
      <c r="C146">
        <v>37928746</v>
      </c>
      <c r="D146">
        <v>36615967</v>
      </c>
      <c r="E146">
        <v>1</v>
      </c>
      <c r="F146">
        <v>1</v>
      </c>
      <c r="G146">
        <v>25</v>
      </c>
      <c r="H146">
        <v>3</v>
      </c>
      <c r="I146" t="s">
        <v>157</v>
      </c>
      <c r="J146" t="s">
        <v>159</v>
      </c>
      <c r="K146" t="s">
        <v>158</v>
      </c>
      <c r="L146">
        <v>1348</v>
      </c>
      <c r="N146">
        <v>1009</v>
      </c>
      <c r="O146" t="s">
        <v>47</v>
      </c>
      <c r="P146" t="s">
        <v>47</v>
      </c>
      <c r="Q146">
        <v>1000</v>
      </c>
      <c r="X146">
        <v>1.0500000000000001E-2</v>
      </c>
      <c r="Y146">
        <v>748288.41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 t="s">
        <v>168</v>
      </c>
      <c r="AG146">
        <v>5.2500000000000005E-2</v>
      </c>
      <c r="AH146">
        <v>2</v>
      </c>
      <c r="AI146">
        <v>37928787</v>
      </c>
      <c r="AJ146">
        <v>153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ROW(Source!A193)</f>
        <v>193</v>
      </c>
      <c r="B147">
        <v>37928782</v>
      </c>
      <c r="C147">
        <v>37928746</v>
      </c>
      <c r="D147">
        <v>36602148</v>
      </c>
      <c r="E147">
        <v>25</v>
      </c>
      <c r="F147">
        <v>1</v>
      </c>
      <c r="G147">
        <v>25</v>
      </c>
      <c r="H147">
        <v>1</v>
      </c>
      <c r="I147" t="s">
        <v>224</v>
      </c>
      <c r="J147" t="s">
        <v>3</v>
      </c>
      <c r="K147" t="s">
        <v>225</v>
      </c>
      <c r="L147">
        <v>1191</v>
      </c>
      <c r="N147">
        <v>1013</v>
      </c>
      <c r="O147" t="s">
        <v>226</v>
      </c>
      <c r="P147" t="s">
        <v>226</v>
      </c>
      <c r="Q147">
        <v>1</v>
      </c>
      <c r="X147">
        <v>2.65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 t="s">
        <v>168</v>
      </c>
      <c r="AG147">
        <v>13.25</v>
      </c>
      <c r="AH147">
        <v>2</v>
      </c>
      <c r="AI147">
        <v>37928782</v>
      </c>
      <c r="AJ147">
        <v>154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ROW(Source!A193)</f>
        <v>193</v>
      </c>
      <c r="B148">
        <v>37928783</v>
      </c>
      <c r="C148">
        <v>37928746</v>
      </c>
      <c r="D148">
        <v>36615268</v>
      </c>
      <c r="E148">
        <v>1</v>
      </c>
      <c r="F148">
        <v>1</v>
      </c>
      <c r="G148">
        <v>25</v>
      </c>
      <c r="H148">
        <v>2</v>
      </c>
      <c r="I148" t="s">
        <v>282</v>
      </c>
      <c r="J148" t="s">
        <v>283</v>
      </c>
      <c r="K148" t="s">
        <v>284</v>
      </c>
      <c r="L148">
        <v>1368</v>
      </c>
      <c r="N148">
        <v>1011</v>
      </c>
      <c r="O148" t="s">
        <v>230</v>
      </c>
      <c r="P148" t="s">
        <v>230</v>
      </c>
      <c r="Q148">
        <v>1</v>
      </c>
      <c r="X148">
        <v>0.5</v>
      </c>
      <c r="Y148">
        <v>0</v>
      </c>
      <c r="Z148">
        <v>508.57</v>
      </c>
      <c r="AA148">
        <v>355.5</v>
      </c>
      <c r="AB148">
        <v>0</v>
      </c>
      <c r="AC148">
        <v>0</v>
      </c>
      <c r="AD148">
        <v>1</v>
      </c>
      <c r="AE148">
        <v>0</v>
      </c>
      <c r="AF148" t="s">
        <v>168</v>
      </c>
      <c r="AG148">
        <v>2.5</v>
      </c>
      <c r="AH148">
        <v>2</v>
      </c>
      <c r="AI148">
        <v>37928783</v>
      </c>
      <c r="AJ148">
        <v>155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ROW(Source!A193)</f>
        <v>193</v>
      </c>
      <c r="B149">
        <v>37928784</v>
      </c>
      <c r="C149">
        <v>37928746</v>
      </c>
      <c r="D149">
        <v>36614878</v>
      </c>
      <c r="E149">
        <v>1</v>
      </c>
      <c r="F149">
        <v>1</v>
      </c>
      <c r="G149">
        <v>25</v>
      </c>
      <c r="H149">
        <v>2</v>
      </c>
      <c r="I149" t="s">
        <v>291</v>
      </c>
      <c r="J149" t="s">
        <v>292</v>
      </c>
      <c r="K149" t="s">
        <v>293</v>
      </c>
      <c r="L149">
        <v>1368</v>
      </c>
      <c r="N149">
        <v>1011</v>
      </c>
      <c r="O149" t="s">
        <v>230</v>
      </c>
      <c r="P149" t="s">
        <v>230</v>
      </c>
      <c r="Q149">
        <v>1</v>
      </c>
      <c r="X149">
        <v>0.5</v>
      </c>
      <c r="Y149">
        <v>0</v>
      </c>
      <c r="Z149">
        <v>434.82</v>
      </c>
      <c r="AA149">
        <v>386.07</v>
      </c>
      <c r="AB149">
        <v>0</v>
      </c>
      <c r="AC149">
        <v>0</v>
      </c>
      <c r="AD149">
        <v>1</v>
      </c>
      <c r="AE149">
        <v>0</v>
      </c>
      <c r="AF149" t="s">
        <v>168</v>
      </c>
      <c r="AG149">
        <v>2.5</v>
      </c>
      <c r="AH149">
        <v>2</v>
      </c>
      <c r="AI149">
        <v>37928784</v>
      </c>
      <c r="AJ149">
        <v>156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ROW(Source!A193)</f>
        <v>193</v>
      </c>
      <c r="B150">
        <v>37928785</v>
      </c>
      <c r="C150">
        <v>37928746</v>
      </c>
      <c r="D150">
        <v>36617984</v>
      </c>
      <c r="E150">
        <v>1</v>
      </c>
      <c r="F150">
        <v>1</v>
      </c>
      <c r="G150">
        <v>25</v>
      </c>
      <c r="H150">
        <v>3</v>
      </c>
      <c r="I150" t="s">
        <v>152</v>
      </c>
      <c r="J150" t="s">
        <v>155</v>
      </c>
      <c r="K150" t="s">
        <v>153</v>
      </c>
      <c r="L150">
        <v>1346</v>
      </c>
      <c r="N150">
        <v>1009</v>
      </c>
      <c r="O150" t="s">
        <v>154</v>
      </c>
      <c r="P150" t="s">
        <v>154</v>
      </c>
      <c r="Q150">
        <v>1</v>
      </c>
      <c r="X150">
        <v>147</v>
      </c>
      <c r="Y150">
        <v>18.399999999999999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 t="s">
        <v>168</v>
      </c>
      <c r="AG150">
        <v>735</v>
      </c>
      <c r="AH150">
        <v>2</v>
      </c>
      <c r="AI150">
        <v>37928785</v>
      </c>
      <c r="AJ150">
        <v>157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ROW(Source!A193)</f>
        <v>193</v>
      </c>
      <c r="B151">
        <v>37928786</v>
      </c>
      <c r="C151">
        <v>37928746</v>
      </c>
      <c r="D151">
        <v>36617991</v>
      </c>
      <c r="E151">
        <v>1</v>
      </c>
      <c r="F151">
        <v>1</v>
      </c>
      <c r="G151">
        <v>25</v>
      </c>
      <c r="H151">
        <v>3</v>
      </c>
      <c r="I151" t="s">
        <v>300</v>
      </c>
      <c r="J151" t="s">
        <v>301</v>
      </c>
      <c r="K151" t="s">
        <v>302</v>
      </c>
      <c r="L151">
        <v>1346</v>
      </c>
      <c r="N151">
        <v>1009</v>
      </c>
      <c r="O151" t="s">
        <v>154</v>
      </c>
      <c r="P151" t="s">
        <v>154</v>
      </c>
      <c r="Q151">
        <v>1</v>
      </c>
      <c r="X151">
        <v>42</v>
      </c>
      <c r="Y151">
        <v>189.61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 t="s">
        <v>168</v>
      </c>
      <c r="AG151">
        <v>210</v>
      </c>
      <c r="AH151">
        <v>2</v>
      </c>
      <c r="AI151">
        <v>37928786</v>
      </c>
      <c r="AJ151">
        <v>159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ROW(Source!A193)</f>
        <v>193</v>
      </c>
      <c r="B152">
        <v>37928787</v>
      </c>
      <c r="C152">
        <v>37928746</v>
      </c>
      <c r="D152">
        <v>36615967</v>
      </c>
      <c r="E152">
        <v>1</v>
      </c>
      <c r="F152">
        <v>1</v>
      </c>
      <c r="G152">
        <v>25</v>
      </c>
      <c r="H152">
        <v>3</v>
      </c>
      <c r="I152" t="s">
        <v>157</v>
      </c>
      <c r="J152" t="s">
        <v>159</v>
      </c>
      <c r="K152" t="s">
        <v>158</v>
      </c>
      <c r="L152">
        <v>1348</v>
      </c>
      <c r="N152">
        <v>1009</v>
      </c>
      <c r="O152" t="s">
        <v>47</v>
      </c>
      <c r="P152" t="s">
        <v>47</v>
      </c>
      <c r="Q152">
        <v>1000</v>
      </c>
      <c r="X152">
        <v>1.0500000000000001E-2</v>
      </c>
      <c r="Y152">
        <v>748288.41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 t="s">
        <v>168</v>
      </c>
      <c r="AG152">
        <v>5.2500000000000005E-2</v>
      </c>
      <c r="AH152">
        <v>2</v>
      </c>
      <c r="AI152">
        <v>37928787</v>
      </c>
      <c r="AJ152">
        <v>160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ROW(Source!A233)</f>
        <v>233</v>
      </c>
      <c r="B153">
        <v>37921576</v>
      </c>
      <c r="C153">
        <v>37921574</v>
      </c>
      <c r="D153">
        <v>36602148</v>
      </c>
      <c r="E153">
        <v>25</v>
      </c>
      <c r="F153">
        <v>1</v>
      </c>
      <c r="G153">
        <v>25</v>
      </c>
      <c r="H153">
        <v>1</v>
      </c>
      <c r="I153" t="s">
        <v>224</v>
      </c>
      <c r="J153" t="s">
        <v>3</v>
      </c>
      <c r="K153" t="s">
        <v>225</v>
      </c>
      <c r="L153">
        <v>1191</v>
      </c>
      <c r="N153">
        <v>1013</v>
      </c>
      <c r="O153" t="s">
        <v>226</v>
      </c>
      <c r="P153" t="s">
        <v>226</v>
      </c>
      <c r="Q153">
        <v>1</v>
      </c>
      <c r="X153">
        <v>221.6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</v>
      </c>
      <c r="AF153" t="s">
        <v>3</v>
      </c>
      <c r="AG153">
        <v>221.6</v>
      </c>
      <c r="AH153">
        <v>2</v>
      </c>
      <c r="AI153">
        <v>37921575</v>
      </c>
      <c r="AJ153">
        <v>161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ROW(Source!A234)</f>
        <v>234</v>
      </c>
      <c r="B154">
        <v>37921576</v>
      </c>
      <c r="C154">
        <v>37921574</v>
      </c>
      <c r="D154">
        <v>36602148</v>
      </c>
      <c r="E154">
        <v>25</v>
      </c>
      <c r="F154">
        <v>1</v>
      </c>
      <c r="G154">
        <v>25</v>
      </c>
      <c r="H154">
        <v>1</v>
      </c>
      <c r="I154" t="s">
        <v>224</v>
      </c>
      <c r="J154" t="s">
        <v>3</v>
      </c>
      <c r="K154" t="s">
        <v>225</v>
      </c>
      <c r="L154">
        <v>1191</v>
      </c>
      <c r="N154">
        <v>1013</v>
      </c>
      <c r="O154" t="s">
        <v>226</v>
      </c>
      <c r="P154" t="s">
        <v>226</v>
      </c>
      <c r="Q154">
        <v>1</v>
      </c>
      <c r="X154">
        <v>221.6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1</v>
      </c>
      <c r="AF154" t="s">
        <v>3</v>
      </c>
      <c r="AG154">
        <v>221.6</v>
      </c>
      <c r="AH154">
        <v>2</v>
      </c>
      <c r="AI154">
        <v>37921575</v>
      </c>
      <c r="AJ154">
        <v>162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ROW(Source!A235)</f>
        <v>235</v>
      </c>
      <c r="B155">
        <v>37921579</v>
      </c>
      <c r="C155">
        <v>37921577</v>
      </c>
      <c r="D155">
        <v>36602148</v>
      </c>
      <c r="E155">
        <v>25</v>
      </c>
      <c r="F155">
        <v>1</v>
      </c>
      <c r="G155">
        <v>25</v>
      </c>
      <c r="H155">
        <v>1</v>
      </c>
      <c r="I155" t="s">
        <v>224</v>
      </c>
      <c r="J155" t="s">
        <v>3</v>
      </c>
      <c r="K155" t="s">
        <v>225</v>
      </c>
      <c r="L155">
        <v>1191</v>
      </c>
      <c r="N155">
        <v>1013</v>
      </c>
      <c r="O155" t="s">
        <v>226</v>
      </c>
      <c r="P155" t="s">
        <v>226</v>
      </c>
      <c r="Q155">
        <v>1</v>
      </c>
      <c r="X155">
        <v>83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1</v>
      </c>
      <c r="AF155" t="s">
        <v>3</v>
      </c>
      <c r="AG155">
        <v>83</v>
      </c>
      <c r="AH155">
        <v>2</v>
      </c>
      <c r="AI155">
        <v>37921578</v>
      </c>
      <c r="AJ155">
        <v>163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ROW(Source!A236)</f>
        <v>236</v>
      </c>
      <c r="B156">
        <v>37921579</v>
      </c>
      <c r="C156">
        <v>37921577</v>
      </c>
      <c r="D156">
        <v>36602148</v>
      </c>
      <c r="E156">
        <v>25</v>
      </c>
      <c r="F156">
        <v>1</v>
      </c>
      <c r="G156">
        <v>25</v>
      </c>
      <c r="H156">
        <v>1</v>
      </c>
      <c r="I156" t="s">
        <v>224</v>
      </c>
      <c r="J156" t="s">
        <v>3</v>
      </c>
      <c r="K156" t="s">
        <v>225</v>
      </c>
      <c r="L156">
        <v>1191</v>
      </c>
      <c r="N156">
        <v>1013</v>
      </c>
      <c r="O156" t="s">
        <v>226</v>
      </c>
      <c r="P156" t="s">
        <v>226</v>
      </c>
      <c r="Q156">
        <v>1</v>
      </c>
      <c r="X156">
        <v>83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</v>
      </c>
      <c r="AF156" t="s">
        <v>3</v>
      </c>
      <c r="AG156">
        <v>83</v>
      </c>
      <c r="AH156">
        <v>2</v>
      </c>
      <c r="AI156">
        <v>37921578</v>
      </c>
      <c r="AJ156">
        <v>164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ROW(Source!A237)</f>
        <v>237</v>
      </c>
      <c r="B157">
        <v>37921582</v>
      </c>
      <c r="C157">
        <v>37921580</v>
      </c>
      <c r="D157">
        <v>36615369</v>
      </c>
      <c r="E157">
        <v>1</v>
      </c>
      <c r="F157">
        <v>1</v>
      </c>
      <c r="G157">
        <v>25</v>
      </c>
      <c r="H157">
        <v>2</v>
      </c>
      <c r="I157" t="s">
        <v>234</v>
      </c>
      <c r="J157" t="s">
        <v>235</v>
      </c>
      <c r="K157" t="s">
        <v>236</v>
      </c>
      <c r="L157">
        <v>1368</v>
      </c>
      <c r="N157">
        <v>1011</v>
      </c>
      <c r="O157" t="s">
        <v>230</v>
      </c>
      <c r="P157" t="s">
        <v>230</v>
      </c>
      <c r="Q157">
        <v>1</v>
      </c>
      <c r="X157">
        <v>3.1E-2</v>
      </c>
      <c r="Y157">
        <v>0</v>
      </c>
      <c r="Z157">
        <v>993.6</v>
      </c>
      <c r="AA157">
        <v>301.8</v>
      </c>
      <c r="AB157">
        <v>0</v>
      </c>
      <c r="AC157">
        <v>0</v>
      </c>
      <c r="AD157">
        <v>1</v>
      </c>
      <c r="AE157">
        <v>0</v>
      </c>
      <c r="AF157" t="s">
        <v>3</v>
      </c>
      <c r="AG157">
        <v>3.1E-2</v>
      </c>
      <c r="AH157">
        <v>2</v>
      </c>
      <c r="AI157">
        <v>37921581</v>
      </c>
      <c r="AJ157">
        <v>165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ROW(Source!A238)</f>
        <v>238</v>
      </c>
      <c r="B158">
        <v>37921582</v>
      </c>
      <c r="C158">
        <v>37921580</v>
      </c>
      <c r="D158">
        <v>36615369</v>
      </c>
      <c r="E158">
        <v>1</v>
      </c>
      <c r="F158">
        <v>1</v>
      </c>
      <c r="G158">
        <v>25</v>
      </c>
      <c r="H158">
        <v>2</v>
      </c>
      <c r="I158" t="s">
        <v>234</v>
      </c>
      <c r="J158" t="s">
        <v>235</v>
      </c>
      <c r="K158" t="s">
        <v>236</v>
      </c>
      <c r="L158">
        <v>1368</v>
      </c>
      <c r="N158">
        <v>1011</v>
      </c>
      <c r="O158" t="s">
        <v>230</v>
      </c>
      <c r="P158" t="s">
        <v>230</v>
      </c>
      <c r="Q158">
        <v>1</v>
      </c>
      <c r="X158">
        <v>3.1E-2</v>
      </c>
      <c r="Y158">
        <v>0</v>
      </c>
      <c r="Z158">
        <v>993.6</v>
      </c>
      <c r="AA158">
        <v>301.8</v>
      </c>
      <c r="AB158">
        <v>0</v>
      </c>
      <c r="AC158">
        <v>0</v>
      </c>
      <c r="AD158">
        <v>1</v>
      </c>
      <c r="AE158">
        <v>0</v>
      </c>
      <c r="AF158" t="s">
        <v>3</v>
      </c>
      <c r="AG158">
        <v>3.1E-2</v>
      </c>
      <c r="AH158">
        <v>2</v>
      </c>
      <c r="AI158">
        <v>37921581</v>
      </c>
      <c r="AJ158">
        <v>166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ROW(Source!A239)</f>
        <v>239</v>
      </c>
      <c r="B159">
        <v>37921585</v>
      </c>
      <c r="C159">
        <v>37921583</v>
      </c>
      <c r="D159">
        <v>36615369</v>
      </c>
      <c r="E159">
        <v>1</v>
      </c>
      <c r="F159">
        <v>1</v>
      </c>
      <c r="G159">
        <v>25</v>
      </c>
      <c r="H159">
        <v>2</v>
      </c>
      <c r="I159" t="s">
        <v>234</v>
      </c>
      <c r="J159" t="s">
        <v>235</v>
      </c>
      <c r="K159" t="s">
        <v>236</v>
      </c>
      <c r="L159">
        <v>1368</v>
      </c>
      <c r="N159">
        <v>1011</v>
      </c>
      <c r="O159" t="s">
        <v>230</v>
      </c>
      <c r="P159" t="s">
        <v>230</v>
      </c>
      <c r="Q159">
        <v>1</v>
      </c>
      <c r="X159">
        <v>0.01</v>
      </c>
      <c r="Y159">
        <v>0</v>
      </c>
      <c r="Z159">
        <v>993.6</v>
      </c>
      <c r="AA159">
        <v>301.8</v>
      </c>
      <c r="AB159">
        <v>0</v>
      </c>
      <c r="AC159">
        <v>0</v>
      </c>
      <c r="AD159">
        <v>1</v>
      </c>
      <c r="AE159">
        <v>0</v>
      </c>
      <c r="AF159" t="s">
        <v>43</v>
      </c>
      <c r="AG159">
        <v>0.4</v>
      </c>
      <c r="AH159">
        <v>2</v>
      </c>
      <c r="AI159">
        <v>37921584</v>
      </c>
      <c r="AJ159">
        <v>167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ROW(Source!A240)</f>
        <v>240</v>
      </c>
      <c r="B160">
        <v>37921585</v>
      </c>
      <c r="C160">
        <v>37921583</v>
      </c>
      <c r="D160">
        <v>36615369</v>
      </c>
      <c r="E160">
        <v>1</v>
      </c>
      <c r="F160">
        <v>1</v>
      </c>
      <c r="G160">
        <v>25</v>
      </c>
      <c r="H160">
        <v>2</v>
      </c>
      <c r="I160" t="s">
        <v>234</v>
      </c>
      <c r="J160" t="s">
        <v>235</v>
      </c>
      <c r="K160" t="s">
        <v>236</v>
      </c>
      <c r="L160">
        <v>1368</v>
      </c>
      <c r="N160">
        <v>1011</v>
      </c>
      <c r="O160" t="s">
        <v>230</v>
      </c>
      <c r="P160" t="s">
        <v>230</v>
      </c>
      <c r="Q160">
        <v>1</v>
      </c>
      <c r="X160">
        <v>0.01</v>
      </c>
      <c r="Y160">
        <v>0</v>
      </c>
      <c r="Z160">
        <v>993.6</v>
      </c>
      <c r="AA160">
        <v>301.8</v>
      </c>
      <c r="AB160">
        <v>0</v>
      </c>
      <c r="AC160">
        <v>0</v>
      </c>
      <c r="AD160">
        <v>1</v>
      </c>
      <c r="AE160">
        <v>0</v>
      </c>
      <c r="AF160" t="s">
        <v>43</v>
      </c>
      <c r="AG160">
        <v>0.4</v>
      </c>
      <c r="AH160">
        <v>2</v>
      </c>
      <c r="AI160">
        <v>37921584</v>
      </c>
      <c r="AJ160">
        <v>168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ROW(Source!A243)</f>
        <v>243</v>
      </c>
      <c r="B161">
        <v>37921589</v>
      </c>
      <c r="C161">
        <v>37921586</v>
      </c>
      <c r="D161">
        <v>36614807</v>
      </c>
      <c r="E161">
        <v>1</v>
      </c>
      <c r="F161">
        <v>1</v>
      </c>
      <c r="G161">
        <v>25</v>
      </c>
      <c r="H161">
        <v>2</v>
      </c>
      <c r="I161" t="s">
        <v>246</v>
      </c>
      <c r="J161" t="s">
        <v>247</v>
      </c>
      <c r="K161" t="s">
        <v>248</v>
      </c>
      <c r="L161">
        <v>1368</v>
      </c>
      <c r="N161">
        <v>1011</v>
      </c>
      <c r="O161" t="s">
        <v>230</v>
      </c>
      <c r="P161" t="s">
        <v>230</v>
      </c>
      <c r="Q161">
        <v>1</v>
      </c>
      <c r="X161">
        <v>1.04</v>
      </c>
      <c r="Y161">
        <v>0</v>
      </c>
      <c r="Z161">
        <v>1364.77</v>
      </c>
      <c r="AA161">
        <v>610.30999999999995</v>
      </c>
      <c r="AB161">
        <v>0</v>
      </c>
      <c r="AC161">
        <v>0</v>
      </c>
      <c r="AD161">
        <v>1</v>
      </c>
      <c r="AE161">
        <v>0</v>
      </c>
      <c r="AF161" t="s">
        <v>3</v>
      </c>
      <c r="AG161">
        <v>1.04</v>
      </c>
      <c r="AH161">
        <v>2</v>
      </c>
      <c r="AI161">
        <v>37921587</v>
      </c>
      <c r="AJ161">
        <v>169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ROW(Source!A243)</f>
        <v>243</v>
      </c>
      <c r="B162">
        <v>37921590</v>
      </c>
      <c r="C162">
        <v>37921586</v>
      </c>
      <c r="D162">
        <v>36616766</v>
      </c>
      <c r="E162">
        <v>1</v>
      </c>
      <c r="F162">
        <v>1</v>
      </c>
      <c r="G162">
        <v>25</v>
      </c>
      <c r="H162">
        <v>3</v>
      </c>
      <c r="I162" t="s">
        <v>303</v>
      </c>
      <c r="J162" t="s">
        <v>304</v>
      </c>
      <c r="K162" t="s">
        <v>305</v>
      </c>
      <c r="L162">
        <v>1339</v>
      </c>
      <c r="N162">
        <v>1007</v>
      </c>
      <c r="O162" t="s">
        <v>36</v>
      </c>
      <c r="P162" t="s">
        <v>36</v>
      </c>
      <c r="Q162">
        <v>1</v>
      </c>
      <c r="X162">
        <v>102</v>
      </c>
      <c r="Y162">
        <v>1105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 t="s">
        <v>3</v>
      </c>
      <c r="AG162">
        <v>102</v>
      </c>
      <c r="AH162">
        <v>2</v>
      </c>
      <c r="AI162">
        <v>37921588</v>
      </c>
      <c r="AJ162">
        <v>170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ROW(Source!A244)</f>
        <v>244</v>
      </c>
      <c r="B163">
        <v>37921589</v>
      </c>
      <c r="C163">
        <v>37921586</v>
      </c>
      <c r="D163">
        <v>36614807</v>
      </c>
      <c r="E163">
        <v>1</v>
      </c>
      <c r="F163">
        <v>1</v>
      </c>
      <c r="G163">
        <v>25</v>
      </c>
      <c r="H163">
        <v>2</v>
      </c>
      <c r="I163" t="s">
        <v>246</v>
      </c>
      <c r="J163" t="s">
        <v>247</v>
      </c>
      <c r="K163" t="s">
        <v>248</v>
      </c>
      <c r="L163">
        <v>1368</v>
      </c>
      <c r="N163">
        <v>1011</v>
      </c>
      <c r="O163" t="s">
        <v>230</v>
      </c>
      <c r="P163" t="s">
        <v>230</v>
      </c>
      <c r="Q163">
        <v>1</v>
      </c>
      <c r="X163">
        <v>1.04</v>
      </c>
      <c r="Y163">
        <v>0</v>
      </c>
      <c r="Z163">
        <v>1364.77</v>
      </c>
      <c r="AA163">
        <v>610.30999999999995</v>
      </c>
      <c r="AB163">
        <v>0</v>
      </c>
      <c r="AC163">
        <v>0</v>
      </c>
      <c r="AD163">
        <v>1</v>
      </c>
      <c r="AE163">
        <v>0</v>
      </c>
      <c r="AF163" t="s">
        <v>3</v>
      </c>
      <c r="AG163">
        <v>1.04</v>
      </c>
      <c r="AH163">
        <v>2</v>
      </c>
      <c r="AI163">
        <v>37921587</v>
      </c>
      <c r="AJ163">
        <v>171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ROW(Source!A244)</f>
        <v>244</v>
      </c>
      <c r="B164">
        <v>37921590</v>
      </c>
      <c r="C164">
        <v>37921586</v>
      </c>
      <c r="D164">
        <v>36616766</v>
      </c>
      <c r="E164">
        <v>1</v>
      </c>
      <c r="F164">
        <v>1</v>
      </c>
      <c r="G164">
        <v>25</v>
      </c>
      <c r="H164">
        <v>3</v>
      </c>
      <c r="I164" t="s">
        <v>303</v>
      </c>
      <c r="J164" t="s">
        <v>304</v>
      </c>
      <c r="K164" t="s">
        <v>305</v>
      </c>
      <c r="L164">
        <v>1339</v>
      </c>
      <c r="N164">
        <v>1007</v>
      </c>
      <c r="O164" t="s">
        <v>36</v>
      </c>
      <c r="P164" t="s">
        <v>36</v>
      </c>
      <c r="Q164">
        <v>1</v>
      </c>
      <c r="X164">
        <v>102</v>
      </c>
      <c r="Y164">
        <v>1105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 t="s">
        <v>3</v>
      </c>
      <c r="AG164">
        <v>102</v>
      </c>
      <c r="AH164">
        <v>2</v>
      </c>
      <c r="AI164">
        <v>37921588</v>
      </c>
      <c r="AJ164">
        <v>172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ROW(Source!A245)</f>
        <v>245</v>
      </c>
      <c r="B165">
        <v>37921600</v>
      </c>
      <c r="C165">
        <v>37921591</v>
      </c>
      <c r="D165">
        <v>36602148</v>
      </c>
      <c r="E165">
        <v>25</v>
      </c>
      <c r="F165">
        <v>1</v>
      </c>
      <c r="G165">
        <v>25</v>
      </c>
      <c r="H165">
        <v>1</v>
      </c>
      <c r="I165" t="s">
        <v>224</v>
      </c>
      <c r="J165" t="s">
        <v>3</v>
      </c>
      <c r="K165" t="s">
        <v>225</v>
      </c>
      <c r="L165">
        <v>1191</v>
      </c>
      <c r="N165">
        <v>1013</v>
      </c>
      <c r="O165" t="s">
        <v>226</v>
      </c>
      <c r="P165" t="s">
        <v>226</v>
      </c>
      <c r="Q165">
        <v>1</v>
      </c>
      <c r="X165">
        <v>16.559999999999999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 t="s">
        <v>3</v>
      </c>
      <c r="AG165">
        <v>16.559999999999999</v>
      </c>
      <c r="AH165">
        <v>2</v>
      </c>
      <c r="AI165">
        <v>37921592</v>
      </c>
      <c r="AJ165">
        <v>173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ROW(Source!A245)</f>
        <v>245</v>
      </c>
      <c r="B166">
        <v>37921601</v>
      </c>
      <c r="C166">
        <v>37921591</v>
      </c>
      <c r="D166">
        <v>36614625</v>
      </c>
      <c r="E166">
        <v>1</v>
      </c>
      <c r="F166">
        <v>1</v>
      </c>
      <c r="G166">
        <v>25</v>
      </c>
      <c r="H166">
        <v>2</v>
      </c>
      <c r="I166" t="s">
        <v>237</v>
      </c>
      <c r="J166" t="s">
        <v>238</v>
      </c>
      <c r="K166" t="s">
        <v>239</v>
      </c>
      <c r="L166">
        <v>1368</v>
      </c>
      <c r="N166">
        <v>1011</v>
      </c>
      <c r="O166" t="s">
        <v>230</v>
      </c>
      <c r="P166" t="s">
        <v>230</v>
      </c>
      <c r="Q166">
        <v>1</v>
      </c>
      <c r="X166">
        <v>2.08</v>
      </c>
      <c r="Y166">
        <v>0</v>
      </c>
      <c r="Z166">
        <v>1159.46</v>
      </c>
      <c r="AA166">
        <v>525.74</v>
      </c>
      <c r="AB166">
        <v>0</v>
      </c>
      <c r="AC166">
        <v>0</v>
      </c>
      <c r="AD166">
        <v>1</v>
      </c>
      <c r="AE166">
        <v>0</v>
      </c>
      <c r="AF166" t="s">
        <v>3</v>
      </c>
      <c r="AG166">
        <v>2.08</v>
      </c>
      <c r="AH166">
        <v>2</v>
      </c>
      <c r="AI166">
        <v>37921593</v>
      </c>
      <c r="AJ166">
        <v>174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ROW(Source!A245)</f>
        <v>245</v>
      </c>
      <c r="B167">
        <v>37921602</v>
      </c>
      <c r="C167">
        <v>37921591</v>
      </c>
      <c r="D167">
        <v>36614780</v>
      </c>
      <c r="E167">
        <v>1</v>
      </c>
      <c r="F167">
        <v>1</v>
      </c>
      <c r="G167">
        <v>25</v>
      </c>
      <c r="H167">
        <v>2</v>
      </c>
      <c r="I167" t="s">
        <v>240</v>
      </c>
      <c r="J167" t="s">
        <v>241</v>
      </c>
      <c r="K167" t="s">
        <v>242</v>
      </c>
      <c r="L167">
        <v>1368</v>
      </c>
      <c r="N167">
        <v>1011</v>
      </c>
      <c r="O167" t="s">
        <v>230</v>
      </c>
      <c r="P167" t="s">
        <v>230</v>
      </c>
      <c r="Q167">
        <v>1</v>
      </c>
      <c r="X167">
        <v>2.08</v>
      </c>
      <c r="Y167">
        <v>0</v>
      </c>
      <c r="Z167">
        <v>416.25</v>
      </c>
      <c r="AA167">
        <v>204.9</v>
      </c>
      <c r="AB167">
        <v>0</v>
      </c>
      <c r="AC167">
        <v>0</v>
      </c>
      <c r="AD167">
        <v>1</v>
      </c>
      <c r="AE167">
        <v>0</v>
      </c>
      <c r="AF167" t="s">
        <v>3</v>
      </c>
      <c r="AG167">
        <v>2.08</v>
      </c>
      <c r="AH167">
        <v>2</v>
      </c>
      <c r="AI167">
        <v>37921594</v>
      </c>
      <c r="AJ167">
        <v>175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ROW(Source!A245)</f>
        <v>245</v>
      </c>
      <c r="B168">
        <v>37921603</v>
      </c>
      <c r="C168">
        <v>37921591</v>
      </c>
      <c r="D168">
        <v>36614783</v>
      </c>
      <c r="E168">
        <v>1</v>
      </c>
      <c r="F168">
        <v>1</v>
      </c>
      <c r="G168">
        <v>25</v>
      </c>
      <c r="H168">
        <v>2</v>
      </c>
      <c r="I168" t="s">
        <v>243</v>
      </c>
      <c r="J168" t="s">
        <v>244</v>
      </c>
      <c r="K168" t="s">
        <v>245</v>
      </c>
      <c r="L168">
        <v>1368</v>
      </c>
      <c r="N168">
        <v>1011</v>
      </c>
      <c r="O168" t="s">
        <v>230</v>
      </c>
      <c r="P168" t="s">
        <v>230</v>
      </c>
      <c r="Q168">
        <v>1</v>
      </c>
      <c r="X168">
        <v>0.81</v>
      </c>
      <c r="Y168">
        <v>0</v>
      </c>
      <c r="Z168">
        <v>1942.21</v>
      </c>
      <c r="AA168">
        <v>436.39</v>
      </c>
      <c r="AB168">
        <v>0</v>
      </c>
      <c r="AC168">
        <v>0</v>
      </c>
      <c r="AD168">
        <v>1</v>
      </c>
      <c r="AE168">
        <v>0</v>
      </c>
      <c r="AF168" t="s">
        <v>3</v>
      </c>
      <c r="AG168">
        <v>0.81</v>
      </c>
      <c r="AH168">
        <v>2</v>
      </c>
      <c r="AI168">
        <v>37921595</v>
      </c>
      <c r="AJ168">
        <v>176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ROW(Source!A245)</f>
        <v>245</v>
      </c>
      <c r="B169">
        <v>37921604</v>
      </c>
      <c r="C169">
        <v>37921591</v>
      </c>
      <c r="D169">
        <v>36614807</v>
      </c>
      <c r="E169">
        <v>1</v>
      </c>
      <c r="F169">
        <v>1</v>
      </c>
      <c r="G169">
        <v>25</v>
      </c>
      <c r="H169">
        <v>2</v>
      </c>
      <c r="I169" t="s">
        <v>246</v>
      </c>
      <c r="J169" t="s">
        <v>247</v>
      </c>
      <c r="K169" t="s">
        <v>248</v>
      </c>
      <c r="L169">
        <v>1368</v>
      </c>
      <c r="N169">
        <v>1011</v>
      </c>
      <c r="O169" t="s">
        <v>230</v>
      </c>
      <c r="P169" t="s">
        <v>230</v>
      </c>
      <c r="Q169">
        <v>1</v>
      </c>
      <c r="X169">
        <v>1.94</v>
      </c>
      <c r="Y169">
        <v>0</v>
      </c>
      <c r="Z169">
        <v>1364.77</v>
      </c>
      <c r="AA169">
        <v>610.30999999999995</v>
      </c>
      <c r="AB169">
        <v>0</v>
      </c>
      <c r="AC169">
        <v>0</v>
      </c>
      <c r="AD169">
        <v>1</v>
      </c>
      <c r="AE169">
        <v>0</v>
      </c>
      <c r="AF169" t="s">
        <v>3</v>
      </c>
      <c r="AG169">
        <v>1.94</v>
      </c>
      <c r="AH169">
        <v>2</v>
      </c>
      <c r="AI169">
        <v>37921596</v>
      </c>
      <c r="AJ169">
        <v>177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ROW(Source!A245)</f>
        <v>245</v>
      </c>
      <c r="B170">
        <v>37921605</v>
      </c>
      <c r="C170">
        <v>37921591</v>
      </c>
      <c r="D170">
        <v>36614773</v>
      </c>
      <c r="E170">
        <v>1</v>
      </c>
      <c r="F170">
        <v>1</v>
      </c>
      <c r="G170">
        <v>25</v>
      </c>
      <c r="H170">
        <v>2</v>
      </c>
      <c r="I170" t="s">
        <v>249</v>
      </c>
      <c r="J170" t="s">
        <v>250</v>
      </c>
      <c r="K170" t="s">
        <v>251</v>
      </c>
      <c r="L170">
        <v>1368</v>
      </c>
      <c r="N170">
        <v>1011</v>
      </c>
      <c r="O170" t="s">
        <v>230</v>
      </c>
      <c r="P170" t="s">
        <v>230</v>
      </c>
      <c r="Q170">
        <v>1</v>
      </c>
      <c r="X170">
        <v>0.65</v>
      </c>
      <c r="Y170">
        <v>0</v>
      </c>
      <c r="Z170">
        <v>1179.56</v>
      </c>
      <c r="AA170">
        <v>439.28</v>
      </c>
      <c r="AB170">
        <v>0</v>
      </c>
      <c r="AC170">
        <v>0</v>
      </c>
      <c r="AD170">
        <v>1</v>
      </c>
      <c r="AE170">
        <v>0</v>
      </c>
      <c r="AF170" t="s">
        <v>3</v>
      </c>
      <c r="AG170">
        <v>0.65</v>
      </c>
      <c r="AH170">
        <v>2</v>
      </c>
      <c r="AI170">
        <v>37921597</v>
      </c>
      <c r="AJ170">
        <v>178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ROW(Source!A245)</f>
        <v>245</v>
      </c>
      <c r="B171">
        <v>37921606</v>
      </c>
      <c r="C171">
        <v>37921591</v>
      </c>
      <c r="D171">
        <v>36616716</v>
      </c>
      <c r="E171">
        <v>1</v>
      </c>
      <c r="F171">
        <v>1</v>
      </c>
      <c r="G171">
        <v>25</v>
      </c>
      <c r="H171">
        <v>3</v>
      </c>
      <c r="I171" t="s">
        <v>252</v>
      </c>
      <c r="J171" t="s">
        <v>253</v>
      </c>
      <c r="K171" t="s">
        <v>254</v>
      </c>
      <c r="L171">
        <v>1339</v>
      </c>
      <c r="N171">
        <v>1007</v>
      </c>
      <c r="O171" t="s">
        <v>36</v>
      </c>
      <c r="P171" t="s">
        <v>36</v>
      </c>
      <c r="Q171">
        <v>1</v>
      </c>
      <c r="X171">
        <v>110</v>
      </c>
      <c r="Y171">
        <v>590.78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 t="s">
        <v>3</v>
      </c>
      <c r="AG171">
        <v>110</v>
      </c>
      <c r="AH171">
        <v>2</v>
      </c>
      <c r="AI171">
        <v>37921598</v>
      </c>
      <c r="AJ171">
        <v>179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ROW(Source!A245)</f>
        <v>245</v>
      </c>
      <c r="B172">
        <v>37921607</v>
      </c>
      <c r="C172">
        <v>37921591</v>
      </c>
      <c r="D172">
        <v>36617459</v>
      </c>
      <c r="E172">
        <v>1</v>
      </c>
      <c r="F172">
        <v>1</v>
      </c>
      <c r="G172">
        <v>25</v>
      </c>
      <c r="H172">
        <v>3</v>
      </c>
      <c r="I172" t="s">
        <v>255</v>
      </c>
      <c r="J172" t="s">
        <v>256</v>
      </c>
      <c r="K172" t="s">
        <v>257</v>
      </c>
      <c r="L172">
        <v>1339</v>
      </c>
      <c r="N172">
        <v>1007</v>
      </c>
      <c r="O172" t="s">
        <v>36</v>
      </c>
      <c r="P172" t="s">
        <v>36</v>
      </c>
      <c r="Q172">
        <v>1</v>
      </c>
      <c r="X172">
        <v>5</v>
      </c>
      <c r="Y172">
        <v>33.729999999999997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 t="s">
        <v>3</v>
      </c>
      <c r="AG172">
        <v>5</v>
      </c>
      <c r="AH172">
        <v>2</v>
      </c>
      <c r="AI172">
        <v>37921599</v>
      </c>
      <c r="AJ172">
        <v>180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ROW(Source!A246)</f>
        <v>246</v>
      </c>
      <c r="B173">
        <v>37921600</v>
      </c>
      <c r="C173">
        <v>37921591</v>
      </c>
      <c r="D173">
        <v>36602148</v>
      </c>
      <c r="E173">
        <v>25</v>
      </c>
      <c r="F173">
        <v>1</v>
      </c>
      <c r="G173">
        <v>25</v>
      </c>
      <c r="H173">
        <v>1</v>
      </c>
      <c r="I173" t="s">
        <v>224</v>
      </c>
      <c r="J173" t="s">
        <v>3</v>
      </c>
      <c r="K173" t="s">
        <v>225</v>
      </c>
      <c r="L173">
        <v>1191</v>
      </c>
      <c r="N173">
        <v>1013</v>
      </c>
      <c r="O173" t="s">
        <v>226</v>
      </c>
      <c r="P173" t="s">
        <v>226</v>
      </c>
      <c r="Q173">
        <v>1</v>
      </c>
      <c r="X173">
        <v>16.559999999999999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 t="s">
        <v>3</v>
      </c>
      <c r="AG173">
        <v>16.559999999999999</v>
      </c>
      <c r="AH173">
        <v>2</v>
      </c>
      <c r="AI173">
        <v>37921592</v>
      </c>
      <c r="AJ173">
        <v>181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ROW(Source!A246)</f>
        <v>246</v>
      </c>
      <c r="B174">
        <v>37921601</v>
      </c>
      <c r="C174">
        <v>37921591</v>
      </c>
      <c r="D174">
        <v>36614625</v>
      </c>
      <c r="E174">
        <v>1</v>
      </c>
      <c r="F174">
        <v>1</v>
      </c>
      <c r="G174">
        <v>25</v>
      </c>
      <c r="H174">
        <v>2</v>
      </c>
      <c r="I174" t="s">
        <v>237</v>
      </c>
      <c r="J174" t="s">
        <v>238</v>
      </c>
      <c r="K174" t="s">
        <v>239</v>
      </c>
      <c r="L174">
        <v>1368</v>
      </c>
      <c r="N174">
        <v>1011</v>
      </c>
      <c r="O174" t="s">
        <v>230</v>
      </c>
      <c r="P174" t="s">
        <v>230</v>
      </c>
      <c r="Q174">
        <v>1</v>
      </c>
      <c r="X174">
        <v>2.08</v>
      </c>
      <c r="Y174">
        <v>0</v>
      </c>
      <c r="Z174">
        <v>1159.46</v>
      </c>
      <c r="AA174">
        <v>525.74</v>
      </c>
      <c r="AB174">
        <v>0</v>
      </c>
      <c r="AC174">
        <v>0</v>
      </c>
      <c r="AD174">
        <v>1</v>
      </c>
      <c r="AE174">
        <v>0</v>
      </c>
      <c r="AF174" t="s">
        <v>3</v>
      </c>
      <c r="AG174">
        <v>2.08</v>
      </c>
      <c r="AH174">
        <v>2</v>
      </c>
      <c r="AI174">
        <v>37921593</v>
      </c>
      <c r="AJ174">
        <v>182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ROW(Source!A246)</f>
        <v>246</v>
      </c>
      <c r="B175">
        <v>37921602</v>
      </c>
      <c r="C175">
        <v>37921591</v>
      </c>
      <c r="D175">
        <v>36614780</v>
      </c>
      <c r="E175">
        <v>1</v>
      </c>
      <c r="F175">
        <v>1</v>
      </c>
      <c r="G175">
        <v>25</v>
      </c>
      <c r="H175">
        <v>2</v>
      </c>
      <c r="I175" t="s">
        <v>240</v>
      </c>
      <c r="J175" t="s">
        <v>241</v>
      </c>
      <c r="K175" t="s">
        <v>242</v>
      </c>
      <c r="L175">
        <v>1368</v>
      </c>
      <c r="N175">
        <v>1011</v>
      </c>
      <c r="O175" t="s">
        <v>230</v>
      </c>
      <c r="P175" t="s">
        <v>230</v>
      </c>
      <c r="Q175">
        <v>1</v>
      </c>
      <c r="X175">
        <v>2.08</v>
      </c>
      <c r="Y175">
        <v>0</v>
      </c>
      <c r="Z175">
        <v>416.25</v>
      </c>
      <c r="AA175">
        <v>204.9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2.08</v>
      </c>
      <c r="AH175">
        <v>2</v>
      </c>
      <c r="AI175">
        <v>37921594</v>
      </c>
      <c r="AJ175">
        <v>183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ROW(Source!A246)</f>
        <v>246</v>
      </c>
      <c r="B176">
        <v>37921603</v>
      </c>
      <c r="C176">
        <v>37921591</v>
      </c>
      <c r="D176">
        <v>36614783</v>
      </c>
      <c r="E176">
        <v>1</v>
      </c>
      <c r="F176">
        <v>1</v>
      </c>
      <c r="G176">
        <v>25</v>
      </c>
      <c r="H176">
        <v>2</v>
      </c>
      <c r="I176" t="s">
        <v>243</v>
      </c>
      <c r="J176" t="s">
        <v>244</v>
      </c>
      <c r="K176" t="s">
        <v>245</v>
      </c>
      <c r="L176">
        <v>1368</v>
      </c>
      <c r="N176">
        <v>1011</v>
      </c>
      <c r="O176" t="s">
        <v>230</v>
      </c>
      <c r="P176" t="s">
        <v>230</v>
      </c>
      <c r="Q176">
        <v>1</v>
      </c>
      <c r="X176">
        <v>0.81</v>
      </c>
      <c r="Y176">
        <v>0</v>
      </c>
      <c r="Z176">
        <v>1942.21</v>
      </c>
      <c r="AA176">
        <v>436.39</v>
      </c>
      <c r="AB176">
        <v>0</v>
      </c>
      <c r="AC176">
        <v>0</v>
      </c>
      <c r="AD176">
        <v>1</v>
      </c>
      <c r="AE176">
        <v>0</v>
      </c>
      <c r="AF176" t="s">
        <v>3</v>
      </c>
      <c r="AG176">
        <v>0.81</v>
      </c>
      <c r="AH176">
        <v>2</v>
      </c>
      <c r="AI176">
        <v>37921595</v>
      </c>
      <c r="AJ176">
        <v>184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ROW(Source!A246)</f>
        <v>246</v>
      </c>
      <c r="B177">
        <v>37921604</v>
      </c>
      <c r="C177">
        <v>37921591</v>
      </c>
      <c r="D177">
        <v>36614807</v>
      </c>
      <c r="E177">
        <v>1</v>
      </c>
      <c r="F177">
        <v>1</v>
      </c>
      <c r="G177">
        <v>25</v>
      </c>
      <c r="H177">
        <v>2</v>
      </c>
      <c r="I177" t="s">
        <v>246</v>
      </c>
      <c r="J177" t="s">
        <v>247</v>
      </c>
      <c r="K177" t="s">
        <v>248</v>
      </c>
      <c r="L177">
        <v>1368</v>
      </c>
      <c r="N177">
        <v>1011</v>
      </c>
      <c r="O177" t="s">
        <v>230</v>
      </c>
      <c r="P177" t="s">
        <v>230</v>
      </c>
      <c r="Q177">
        <v>1</v>
      </c>
      <c r="X177">
        <v>1.94</v>
      </c>
      <c r="Y177">
        <v>0</v>
      </c>
      <c r="Z177">
        <v>1364.77</v>
      </c>
      <c r="AA177">
        <v>610.30999999999995</v>
      </c>
      <c r="AB177">
        <v>0</v>
      </c>
      <c r="AC177">
        <v>0</v>
      </c>
      <c r="AD177">
        <v>1</v>
      </c>
      <c r="AE177">
        <v>0</v>
      </c>
      <c r="AF177" t="s">
        <v>3</v>
      </c>
      <c r="AG177">
        <v>1.94</v>
      </c>
      <c r="AH177">
        <v>2</v>
      </c>
      <c r="AI177">
        <v>37921596</v>
      </c>
      <c r="AJ177">
        <v>185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ROW(Source!A246)</f>
        <v>246</v>
      </c>
      <c r="B178">
        <v>37921605</v>
      </c>
      <c r="C178">
        <v>37921591</v>
      </c>
      <c r="D178">
        <v>36614773</v>
      </c>
      <c r="E178">
        <v>1</v>
      </c>
      <c r="F178">
        <v>1</v>
      </c>
      <c r="G178">
        <v>25</v>
      </c>
      <c r="H178">
        <v>2</v>
      </c>
      <c r="I178" t="s">
        <v>249</v>
      </c>
      <c r="J178" t="s">
        <v>250</v>
      </c>
      <c r="K178" t="s">
        <v>251</v>
      </c>
      <c r="L178">
        <v>1368</v>
      </c>
      <c r="N178">
        <v>1011</v>
      </c>
      <c r="O178" t="s">
        <v>230</v>
      </c>
      <c r="P178" t="s">
        <v>230</v>
      </c>
      <c r="Q178">
        <v>1</v>
      </c>
      <c r="X178">
        <v>0.65</v>
      </c>
      <c r="Y178">
        <v>0</v>
      </c>
      <c r="Z178">
        <v>1179.56</v>
      </c>
      <c r="AA178">
        <v>439.28</v>
      </c>
      <c r="AB178">
        <v>0</v>
      </c>
      <c r="AC178">
        <v>0</v>
      </c>
      <c r="AD178">
        <v>1</v>
      </c>
      <c r="AE178">
        <v>0</v>
      </c>
      <c r="AF178" t="s">
        <v>3</v>
      </c>
      <c r="AG178">
        <v>0.65</v>
      </c>
      <c r="AH178">
        <v>2</v>
      </c>
      <c r="AI178">
        <v>37921597</v>
      </c>
      <c r="AJ178">
        <v>186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ROW(Source!A246)</f>
        <v>246</v>
      </c>
      <c r="B179">
        <v>37921606</v>
      </c>
      <c r="C179">
        <v>37921591</v>
      </c>
      <c r="D179">
        <v>36616716</v>
      </c>
      <c r="E179">
        <v>1</v>
      </c>
      <c r="F179">
        <v>1</v>
      </c>
      <c r="G179">
        <v>25</v>
      </c>
      <c r="H179">
        <v>3</v>
      </c>
      <c r="I179" t="s">
        <v>252</v>
      </c>
      <c r="J179" t="s">
        <v>253</v>
      </c>
      <c r="K179" t="s">
        <v>254</v>
      </c>
      <c r="L179">
        <v>1339</v>
      </c>
      <c r="N179">
        <v>1007</v>
      </c>
      <c r="O179" t="s">
        <v>36</v>
      </c>
      <c r="P179" t="s">
        <v>36</v>
      </c>
      <c r="Q179">
        <v>1</v>
      </c>
      <c r="X179">
        <v>110</v>
      </c>
      <c r="Y179">
        <v>590.78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 t="s">
        <v>3</v>
      </c>
      <c r="AG179">
        <v>110</v>
      </c>
      <c r="AH179">
        <v>2</v>
      </c>
      <c r="AI179">
        <v>37921598</v>
      </c>
      <c r="AJ179">
        <v>187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ROW(Source!A246)</f>
        <v>246</v>
      </c>
      <c r="B180">
        <v>37921607</v>
      </c>
      <c r="C180">
        <v>37921591</v>
      </c>
      <c r="D180">
        <v>36617459</v>
      </c>
      <c r="E180">
        <v>1</v>
      </c>
      <c r="F180">
        <v>1</v>
      </c>
      <c r="G180">
        <v>25</v>
      </c>
      <c r="H180">
        <v>3</v>
      </c>
      <c r="I180" t="s">
        <v>255</v>
      </c>
      <c r="J180" t="s">
        <v>256</v>
      </c>
      <c r="K180" t="s">
        <v>257</v>
      </c>
      <c r="L180">
        <v>1339</v>
      </c>
      <c r="N180">
        <v>1007</v>
      </c>
      <c r="O180" t="s">
        <v>36</v>
      </c>
      <c r="P180" t="s">
        <v>36</v>
      </c>
      <c r="Q180">
        <v>1</v>
      </c>
      <c r="X180">
        <v>5</v>
      </c>
      <c r="Y180">
        <v>33.729999999999997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 t="s">
        <v>3</v>
      </c>
      <c r="AG180">
        <v>5</v>
      </c>
      <c r="AH180">
        <v>2</v>
      </c>
      <c r="AI180">
        <v>37921599</v>
      </c>
      <c r="AJ180">
        <v>188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ROW(Source!A282)</f>
        <v>282</v>
      </c>
      <c r="B181">
        <v>37921328</v>
      </c>
      <c r="C181">
        <v>37921322</v>
      </c>
      <c r="D181">
        <v>36602148</v>
      </c>
      <c r="E181">
        <v>25</v>
      </c>
      <c r="F181">
        <v>1</v>
      </c>
      <c r="G181">
        <v>25</v>
      </c>
      <c r="H181">
        <v>1</v>
      </c>
      <c r="I181" t="s">
        <v>224</v>
      </c>
      <c r="J181" t="s">
        <v>3</v>
      </c>
      <c r="K181" t="s">
        <v>225</v>
      </c>
      <c r="L181">
        <v>1191</v>
      </c>
      <c r="N181">
        <v>1013</v>
      </c>
      <c r="O181" t="s">
        <v>226</v>
      </c>
      <c r="P181" t="s">
        <v>226</v>
      </c>
      <c r="Q181">
        <v>1</v>
      </c>
      <c r="X181">
        <v>80.27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1</v>
      </c>
      <c r="AF181" t="s">
        <v>3</v>
      </c>
      <c r="AG181">
        <v>80.27</v>
      </c>
      <c r="AH181">
        <v>2</v>
      </c>
      <c r="AI181">
        <v>37921323</v>
      </c>
      <c r="AJ181">
        <v>189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ROW(Source!A282)</f>
        <v>282</v>
      </c>
      <c r="B182">
        <v>37921329</v>
      </c>
      <c r="C182">
        <v>37921322</v>
      </c>
      <c r="D182">
        <v>36618398</v>
      </c>
      <c r="E182">
        <v>1</v>
      </c>
      <c r="F182">
        <v>1</v>
      </c>
      <c r="G182">
        <v>25</v>
      </c>
      <c r="H182">
        <v>3</v>
      </c>
      <c r="I182" t="s">
        <v>276</v>
      </c>
      <c r="J182" t="s">
        <v>277</v>
      </c>
      <c r="K182" t="s">
        <v>278</v>
      </c>
      <c r="L182">
        <v>1339</v>
      </c>
      <c r="N182">
        <v>1007</v>
      </c>
      <c r="O182" t="s">
        <v>36</v>
      </c>
      <c r="P182" t="s">
        <v>36</v>
      </c>
      <c r="Q182">
        <v>1</v>
      </c>
      <c r="X182">
        <v>5.9</v>
      </c>
      <c r="Y182">
        <v>3869.68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 t="s">
        <v>3</v>
      </c>
      <c r="AG182">
        <v>5.9</v>
      </c>
      <c r="AH182">
        <v>2</v>
      </c>
      <c r="AI182">
        <v>37921324</v>
      </c>
      <c r="AJ182">
        <v>190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ROW(Source!A282)</f>
        <v>282</v>
      </c>
      <c r="B183">
        <v>37921330</v>
      </c>
      <c r="C183">
        <v>37921322</v>
      </c>
      <c r="D183">
        <v>36618474</v>
      </c>
      <c r="E183">
        <v>1</v>
      </c>
      <c r="F183">
        <v>1</v>
      </c>
      <c r="G183">
        <v>25</v>
      </c>
      <c r="H183">
        <v>3</v>
      </c>
      <c r="I183" t="s">
        <v>279</v>
      </c>
      <c r="J183" t="s">
        <v>280</v>
      </c>
      <c r="K183" t="s">
        <v>281</v>
      </c>
      <c r="L183">
        <v>1339</v>
      </c>
      <c r="N183">
        <v>1007</v>
      </c>
      <c r="O183" t="s">
        <v>36</v>
      </c>
      <c r="P183" t="s">
        <v>36</v>
      </c>
      <c r="Q183">
        <v>1</v>
      </c>
      <c r="X183">
        <v>0.06</v>
      </c>
      <c r="Y183">
        <v>3003.56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 t="s">
        <v>3</v>
      </c>
      <c r="AG183">
        <v>0.06</v>
      </c>
      <c r="AH183">
        <v>2</v>
      </c>
      <c r="AI183">
        <v>37921325</v>
      </c>
      <c r="AJ183">
        <v>191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ROW(Source!A282)</f>
        <v>282</v>
      </c>
      <c r="B184">
        <v>37921331</v>
      </c>
      <c r="C184">
        <v>37921322</v>
      </c>
      <c r="D184">
        <v>36619214</v>
      </c>
      <c r="E184">
        <v>1</v>
      </c>
      <c r="F184">
        <v>1</v>
      </c>
      <c r="G184">
        <v>25</v>
      </c>
      <c r="H184">
        <v>3</v>
      </c>
      <c r="I184" t="s">
        <v>131</v>
      </c>
      <c r="J184" t="s">
        <v>133</v>
      </c>
      <c r="K184" t="s">
        <v>132</v>
      </c>
      <c r="L184">
        <v>1339</v>
      </c>
      <c r="N184">
        <v>1007</v>
      </c>
      <c r="O184" t="s">
        <v>36</v>
      </c>
      <c r="P184" t="s">
        <v>36</v>
      </c>
      <c r="Q184">
        <v>1</v>
      </c>
      <c r="X184">
        <v>4.3</v>
      </c>
      <c r="Y184">
        <v>6544.04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4.3</v>
      </c>
      <c r="AH184">
        <v>2</v>
      </c>
      <c r="AI184">
        <v>37921326</v>
      </c>
      <c r="AJ184">
        <v>192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ROW(Source!A283)</f>
        <v>283</v>
      </c>
      <c r="B185">
        <v>37921328</v>
      </c>
      <c r="C185">
        <v>37921322</v>
      </c>
      <c r="D185">
        <v>36602148</v>
      </c>
      <c r="E185">
        <v>25</v>
      </c>
      <c r="F185">
        <v>1</v>
      </c>
      <c r="G185">
        <v>25</v>
      </c>
      <c r="H185">
        <v>1</v>
      </c>
      <c r="I185" t="s">
        <v>224</v>
      </c>
      <c r="J185" t="s">
        <v>3</v>
      </c>
      <c r="K185" t="s">
        <v>225</v>
      </c>
      <c r="L185">
        <v>1191</v>
      </c>
      <c r="N185">
        <v>1013</v>
      </c>
      <c r="O185" t="s">
        <v>226</v>
      </c>
      <c r="P185" t="s">
        <v>226</v>
      </c>
      <c r="Q185">
        <v>1</v>
      </c>
      <c r="X185">
        <v>80.27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1</v>
      </c>
      <c r="AF185" t="s">
        <v>3</v>
      </c>
      <c r="AG185">
        <v>80.27</v>
      </c>
      <c r="AH185">
        <v>2</v>
      </c>
      <c r="AI185">
        <v>37921323</v>
      </c>
      <c r="AJ185">
        <v>193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ROW(Source!A283)</f>
        <v>283</v>
      </c>
      <c r="B186">
        <v>37921329</v>
      </c>
      <c r="C186">
        <v>37921322</v>
      </c>
      <c r="D186">
        <v>36618398</v>
      </c>
      <c r="E186">
        <v>1</v>
      </c>
      <c r="F186">
        <v>1</v>
      </c>
      <c r="G186">
        <v>25</v>
      </c>
      <c r="H186">
        <v>3</v>
      </c>
      <c r="I186" t="s">
        <v>276</v>
      </c>
      <c r="J186" t="s">
        <v>277</v>
      </c>
      <c r="K186" t="s">
        <v>278</v>
      </c>
      <c r="L186">
        <v>1339</v>
      </c>
      <c r="N186">
        <v>1007</v>
      </c>
      <c r="O186" t="s">
        <v>36</v>
      </c>
      <c r="P186" t="s">
        <v>36</v>
      </c>
      <c r="Q186">
        <v>1</v>
      </c>
      <c r="X186">
        <v>5.9</v>
      </c>
      <c r="Y186">
        <v>3869.68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 t="s">
        <v>3</v>
      </c>
      <c r="AG186">
        <v>5.9</v>
      </c>
      <c r="AH186">
        <v>2</v>
      </c>
      <c r="AI186">
        <v>37921324</v>
      </c>
      <c r="AJ186">
        <v>194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ROW(Source!A283)</f>
        <v>283</v>
      </c>
      <c r="B187">
        <v>37921330</v>
      </c>
      <c r="C187">
        <v>37921322</v>
      </c>
      <c r="D187">
        <v>36618474</v>
      </c>
      <c r="E187">
        <v>1</v>
      </c>
      <c r="F187">
        <v>1</v>
      </c>
      <c r="G187">
        <v>25</v>
      </c>
      <c r="H187">
        <v>3</v>
      </c>
      <c r="I187" t="s">
        <v>279</v>
      </c>
      <c r="J187" t="s">
        <v>280</v>
      </c>
      <c r="K187" t="s">
        <v>281</v>
      </c>
      <c r="L187">
        <v>1339</v>
      </c>
      <c r="N187">
        <v>1007</v>
      </c>
      <c r="O187" t="s">
        <v>36</v>
      </c>
      <c r="P187" t="s">
        <v>36</v>
      </c>
      <c r="Q187">
        <v>1</v>
      </c>
      <c r="X187">
        <v>0.06</v>
      </c>
      <c r="Y187">
        <v>3003.56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 t="s">
        <v>3</v>
      </c>
      <c r="AG187">
        <v>0.06</v>
      </c>
      <c r="AH187">
        <v>2</v>
      </c>
      <c r="AI187">
        <v>37921325</v>
      </c>
      <c r="AJ187">
        <v>195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ROW(Source!A283)</f>
        <v>283</v>
      </c>
      <c r="B188">
        <v>37921331</v>
      </c>
      <c r="C188">
        <v>37921322</v>
      </c>
      <c r="D188">
        <v>36619214</v>
      </c>
      <c r="E188">
        <v>1</v>
      </c>
      <c r="F188">
        <v>1</v>
      </c>
      <c r="G188">
        <v>25</v>
      </c>
      <c r="H188">
        <v>3</v>
      </c>
      <c r="I188" t="s">
        <v>131</v>
      </c>
      <c r="J188" t="s">
        <v>133</v>
      </c>
      <c r="K188" t="s">
        <v>132</v>
      </c>
      <c r="L188">
        <v>1339</v>
      </c>
      <c r="N188">
        <v>1007</v>
      </c>
      <c r="O188" t="s">
        <v>36</v>
      </c>
      <c r="P188" t="s">
        <v>36</v>
      </c>
      <c r="Q188">
        <v>1</v>
      </c>
      <c r="X188">
        <v>4.3</v>
      </c>
      <c r="Y188">
        <v>6544.04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 t="s">
        <v>3</v>
      </c>
      <c r="AG188">
        <v>4.3</v>
      </c>
      <c r="AH188">
        <v>2</v>
      </c>
      <c r="AI188">
        <v>37921326</v>
      </c>
      <c r="AJ188">
        <v>196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ROW(Source!A351)</f>
        <v>351</v>
      </c>
      <c r="B189">
        <v>37921551</v>
      </c>
      <c r="C189">
        <v>37921545</v>
      </c>
      <c r="D189">
        <v>36602148</v>
      </c>
      <c r="E189">
        <v>25</v>
      </c>
      <c r="F189">
        <v>1</v>
      </c>
      <c r="G189">
        <v>25</v>
      </c>
      <c r="H189">
        <v>1</v>
      </c>
      <c r="I189" t="s">
        <v>224</v>
      </c>
      <c r="J189" t="s">
        <v>3</v>
      </c>
      <c r="K189" t="s">
        <v>225</v>
      </c>
      <c r="L189">
        <v>1191</v>
      </c>
      <c r="N189">
        <v>1013</v>
      </c>
      <c r="O189" t="s">
        <v>226</v>
      </c>
      <c r="P189" t="s">
        <v>226</v>
      </c>
      <c r="Q189">
        <v>1</v>
      </c>
      <c r="X189">
        <v>6.22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 t="s">
        <v>3</v>
      </c>
      <c r="AG189">
        <v>6.22</v>
      </c>
      <c r="AH189">
        <v>2</v>
      </c>
      <c r="AI189">
        <v>37921546</v>
      </c>
      <c r="AJ189">
        <v>197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ROW(Source!A351)</f>
        <v>351</v>
      </c>
      <c r="B190">
        <v>37921552</v>
      </c>
      <c r="C190">
        <v>37921545</v>
      </c>
      <c r="D190">
        <v>36616717</v>
      </c>
      <c r="E190">
        <v>1</v>
      </c>
      <c r="F190">
        <v>1</v>
      </c>
      <c r="G190">
        <v>25</v>
      </c>
      <c r="H190">
        <v>3</v>
      </c>
      <c r="I190" t="s">
        <v>306</v>
      </c>
      <c r="J190" t="s">
        <v>307</v>
      </c>
      <c r="K190" t="s">
        <v>308</v>
      </c>
      <c r="L190">
        <v>1339</v>
      </c>
      <c r="N190">
        <v>1007</v>
      </c>
      <c r="O190" t="s">
        <v>36</v>
      </c>
      <c r="P190" t="s">
        <v>36</v>
      </c>
      <c r="Q190">
        <v>1</v>
      </c>
      <c r="X190">
        <v>0.29899999999999999</v>
      </c>
      <c r="Y190">
        <v>590.78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 t="s">
        <v>3</v>
      </c>
      <c r="AG190">
        <v>0.29899999999999999</v>
      </c>
      <c r="AH190">
        <v>2</v>
      </c>
      <c r="AI190">
        <v>37921547</v>
      </c>
      <c r="AJ190">
        <v>198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ROW(Source!A351)</f>
        <v>351</v>
      </c>
      <c r="B191">
        <v>37921553</v>
      </c>
      <c r="C191">
        <v>37921545</v>
      </c>
      <c r="D191">
        <v>36615673</v>
      </c>
      <c r="E191">
        <v>1</v>
      </c>
      <c r="F191">
        <v>1</v>
      </c>
      <c r="G191">
        <v>25</v>
      </c>
      <c r="H191">
        <v>3</v>
      </c>
      <c r="I191" t="s">
        <v>309</v>
      </c>
      <c r="J191" t="s">
        <v>310</v>
      </c>
      <c r="K191" t="s">
        <v>311</v>
      </c>
      <c r="L191">
        <v>1348</v>
      </c>
      <c r="N191">
        <v>1009</v>
      </c>
      <c r="O191" t="s">
        <v>47</v>
      </c>
      <c r="P191" t="s">
        <v>47</v>
      </c>
      <c r="Q191">
        <v>1000</v>
      </c>
      <c r="X191">
        <v>0.107</v>
      </c>
      <c r="Y191">
        <v>4207.5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 t="s">
        <v>3</v>
      </c>
      <c r="AG191">
        <v>0.107</v>
      </c>
      <c r="AH191">
        <v>2</v>
      </c>
      <c r="AI191">
        <v>37921548</v>
      </c>
      <c r="AJ191">
        <v>199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ROW(Source!A351)</f>
        <v>351</v>
      </c>
      <c r="B192">
        <v>37921554</v>
      </c>
      <c r="C192">
        <v>37921545</v>
      </c>
      <c r="D192">
        <v>36617459</v>
      </c>
      <c r="E192">
        <v>1</v>
      </c>
      <c r="F192">
        <v>1</v>
      </c>
      <c r="G192">
        <v>25</v>
      </c>
      <c r="H192">
        <v>3</v>
      </c>
      <c r="I192" t="s">
        <v>255</v>
      </c>
      <c r="J192" t="s">
        <v>256</v>
      </c>
      <c r="K192" t="s">
        <v>257</v>
      </c>
      <c r="L192">
        <v>1339</v>
      </c>
      <c r="N192">
        <v>1007</v>
      </c>
      <c r="O192" t="s">
        <v>36</v>
      </c>
      <c r="P192" t="s">
        <v>36</v>
      </c>
      <c r="Q192">
        <v>1</v>
      </c>
      <c r="X192">
        <v>7.6999999999999999E-2</v>
      </c>
      <c r="Y192">
        <v>33.729999999999997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 t="s">
        <v>3</v>
      </c>
      <c r="AG192">
        <v>7.6999999999999999E-2</v>
      </c>
      <c r="AH192">
        <v>2</v>
      </c>
      <c r="AI192">
        <v>37921549</v>
      </c>
      <c r="AJ192">
        <v>200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ROW(Source!A351)</f>
        <v>351</v>
      </c>
      <c r="B193">
        <v>37921555</v>
      </c>
      <c r="C193">
        <v>37921545</v>
      </c>
      <c r="D193">
        <v>36620120</v>
      </c>
      <c r="E193">
        <v>1</v>
      </c>
      <c r="F193">
        <v>1</v>
      </c>
      <c r="G193">
        <v>25</v>
      </c>
      <c r="H193">
        <v>3</v>
      </c>
      <c r="I193" t="s">
        <v>312</v>
      </c>
      <c r="J193" t="s">
        <v>313</v>
      </c>
      <c r="K193" t="s">
        <v>314</v>
      </c>
      <c r="L193">
        <v>1354</v>
      </c>
      <c r="N193">
        <v>1010</v>
      </c>
      <c r="O193" t="s">
        <v>315</v>
      </c>
      <c r="P193" t="s">
        <v>315</v>
      </c>
      <c r="Q193">
        <v>1</v>
      </c>
      <c r="X193">
        <v>10</v>
      </c>
      <c r="Y193">
        <v>203.58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 t="s">
        <v>3</v>
      </c>
      <c r="AG193">
        <v>10</v>
      </c>
      <c r="AH193">
        <v>2</v>
      </c>
      <c r="AI193">
        <v>37921550</v>
      </c>
      <c r="AJ193">
        <v>201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ROW(Source!A352)</f>
        <v>352</v>
      </c>
      <c r="B194">
        <v>37921551</v>
      </c>
      <c r="C194">
        <v>37921545</v>
      </c>
      <c r="D194">
        <v>36602148</v>
      </c>
      <c r="E194">
        <v>25</v>
      </c>
      <c r="F194">
        <v>1</v>
      </c>
      <c r="G194">
        <v>25</v>
      </c>
      <c r="H194">
        <v>1</v>
      </c>
      <c r="I194" t="s">
        <v>224</v>
      </c>
      <c r="J194" t="s">
        <v>3</v>
      </c>
      <c r="K194" t="s">
        <v>225</v>
      </c>
      <c r="L194">
        <v>1191</v>
      </c>
      <c r="N194">
        <v>1013</v>
      </c>
      <c r="O194" t="s">
        <v>226</v>
      </c>
      <c r="P194" t="s">
        <v>226</v>
      </c>
      <c r="Q194">
        <v>1</v>
      </c>
      <c r="X194">
        <v>6.22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 t="s">
        <v>3</v>
      </c>
      <c r="AG194">
        <v>6.22</v>
      </c>
      <c r="AH194">
        <v>2</v>
      </c>
      <c r="AI194">
        <v>37921546</v>
      </c>
      <c r="AJ194">
        <v>202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ROW(Source!A352)</f>
        <v>352</v>
      </c>
      <c r="B195">
        <v>37921552</v>
      </c>
      <c r="C195">
        <v>37921545</v>
      </c>
      <c r="D195">
        <v>36616717</v>
      </c>
      <c r="E195">
        <v>1</v>
      </c>
      <c r="F195">
        <v>1</v>
      </c>
      <c r="G195">
        <v>25</v>
      </c>
      <c r="H195">
        <v>3</v>
      </c>
      <c r="I195" t="s">
        <v>306</v>
      </c>
      <c r="J195" t="s">
        <v>307</v>
      </c>
      <c r="K195" t="s">
        <v>308</v>
      </c>
      <c r="L195">
        <v>1339</v>
      </c>
      <c r="N195">
        <v>1007</v>
      </c>
      <c r="O195" t="s">
        <v>36</v>
      </c>
      <c r="P195" t="s">
        <v>36</v>
      </c>
      <c r="Q195">
        <v>1</v>
      </c>
      <c r="X195">
        <v>0.29899999999999999</v>
      </c>
      <c r="Y195">
        <v>590.78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 t="s">
        <v>3</v>
      </c>
      <c r="AG195">
        <v>0.29899999999999999</v>
      </c>
      <c r="AH195">
        <v>2</v>
      </c>
      <c r="AI195">
        <v>37921547</v>
      </c>
      <c r="AJ195">
        <v>203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ROW(Source!A352)</f>
        <v>352</v>
      </c>
      <c r="B196">
        <v>37921553</v>
      </c>
      <c r="C196">
        <v>37921545</v>
      </c>
      <c r="D196">
        <v>36615673</v>
      </c>
      <c r="E196">
        <v>1</v>
      </c>
      <c r="F196">
        <v>1</v>
      </c>
      <c r="G196">
        <v>25</v>
      </c>
      <c r="H196">
        <v>3</v>
      </c>
      <c r="I196" t="s">
        <v>309</v>
      </c>
      <c r="J196" t="s">
        <v>310</v>
      </c>
      <c r="K196" t="s">
        <v>311</v>
      </c>
      <c r="L196">
        <v>1348</v>
      </c>
      <c r="N196">
        <v>1009</v>
      </c>
      <c r="O196" t="s">
        <v>47</v>
      </c>
      <c r="P196" t="s">
        <v>47</v>
      </c>
      <c r="Q196">
        <v>1000</v>
      </c>
      <c r="X196">
        <v>0.107</v>
      </c>
      <c r="Y196">
        <v>4207.5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 t="s">
        <v>3</v>
      </c>
      <c r="AG196">
        <v>0.107</v>
      </c>
      <c r="AH196">
        <v>2</v>
      </c>
      <c r="AI196">
        <v>37921548</v>
      </c>
      <c r="AJ196">
        <v>204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ROW(Source!A352)</f>
        <v>352</v>
      </c>
      <c r="B197">
        <v>37921554</v>
      </c>
      <c r="C197">
        <v>37921545</v>
      </c>
      <c r="D197">
        <v>36617459</v>
      </c>
      <c r="E197">
        <v>1</v>
      </c>
      <c r="F197">
        <v>1</v>
      </c>
      <c r="G197">
        <v>25</v>
      </c>
      <c r="H197">
        <v>3</v>
      </c>
      <c r="I197" t="s">
        <v>255</v>
      </c>
      <c r="J197" t="s">
        <v>256</v>
      </c>
      <c r="K197" t="s">
        <v>257</v>
      </c>
      <c r="L197">
        <v>1339</v>
      </c>
      <c r="N197">
        <v>1007</v>
      </c>
      <c r="O197" t="s">
        <v>36</v>
      </c>
      <c r="P197" t="s">
        <v>36</v>
      </c>
      <c r="Q197">
        <v>1</v>
      </c>
      <c r="X197">
        <v>7.6999999999999999E-2</v>
      </c>
      <c r="Y197">
        <v>33.729999999999997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 t="s">
        <v>3</v>
      </c>
      <c r="AG197">
        <v>7.6999999999999999E-2</v>
      </c>
      <c r="AH197">
        <v>2</v>
      </c>
      <c r="AI197">
        <v>37921549</v>
      </c>
      <c r="AJ197">
        <v>205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ROW(Source!A352)</f>
        <v>352</v>
      </c>
      <c r="B198">
        <v>37921555</v>
      </c>
      <c r="C198">
        <v>37921545</v>
      </c>
      <c r="D198">
        <v>36620120</v>
      </c>
      <c r="E198">
        <v>1</v>
      </c>
      <c r="F198">
        <v>1</v>
      </c>
      <c r="G198">
        <v>25</v>
      </c>
      <c r="H198">
        <v>3</v>
      </c>
      <c r="I198" t="s">
        <v>312</v>
      </c>
      <c r="J198" t="s">
        <v>313</v>
      </c>
      <c r="K198" t="s">
        <v>314</v>
      </c>
      <c r="L198">
        <v>1354</v>
      </c>
      <c r="N198">
        <v>1010</v>
      </c>
      <c r="O198" t="s">
        <v>315</v>
      </c>
      <c r="P198" t="s">
        <v>315</v>
      </c>
      <c r="Q198">
        <v>1</v>
      </c>
      <c r="X198">
        <v>10</v>
      </c>
      <c r="Y198">
        <v>203.58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 t="s">
        <v>3</v>
      </c>
      <c r="AG198">
        <v>10</v>
      </c>
      <c r="AH198">
        <v>2</v>
      </c>
      <c r="AI198">
        <v>37921550</v>
      </c>
      <c r="AJ198">
        <v>206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ROW(Source!A353)</f>
        <v>353</v>
      </c>
      <c r="B199">
        <v>37921562</v>
      </c>
      <c r="C199">
        <v>37921556</v>
      </c>
      <c r="D199">
        <v>36602148</v>
      </c>
      <c r="E199">
        <v>25</v>
      </c>
      <c r="F199">
        <v>1</v>
      </c>
      <c r="G199">
        <v>25</v>
      </c>
      <c r="H199">
        <v>1</v>
      </c>
      <c r="I199" t="s">
        <v>224</v>
      </c>
      <c r="J199" t="s">
        <v>3</v>
      </c>
      <c r="K199" t="s">
        <v>225</v>
      </c>
      <c r="L199">
        <v>1191</v>
      </c>
      <c r="N199">
        <v>1013</v>
      </c>
      <c r="O199" t="s">
        <v>226</v>
      </c>
      <c r="P199" t="s">
        <v>226</v>
      </c>
      <c r="Q199">
        <v>1</v>
      </c>
      <c r="X199">
        <v>0.12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1</v>
      </c>
      <c r="AF199" t="s">
        <v>3</v>
      </c>
      <c r="AG199">
        <v>0.12</v>
      </c>
      <c r="AH199">
        <v>2</v>
      </c>
      <c r="AI199">
        <v>37921557</v>
      </c>
      <c r="AJ199">
        <v>207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ROW(Source!A353)</f>
        <v>353</v>
      </c>
      <c r="B200">
        <v>37921563</v>
      </c>
      <c r="C200">
        <v>37921556</v>
      </c>
      <c r="D200">
        <v>36615035</v>
      </c>
      <c r="E200">
        <v>1</v>
      </c>
      <c r="F200">
        <v>1</v>
      </c>
      <c r="G200">
        <v>25</v>
      </c>
      <c r="H200">
        <v>2</v>
      </c>
      <c r="I200" t="s">
        <v>316</v>
      </c>
      <c r="J200" t="s">
        <v>317</v>
      </c>
      <c r="K200" t="s">
        <v>318</v>
      </c>
      <c r="L200">
        <v>1368</v>
      </c>
      <c r="N200">
        <v>1011</v>
      </c>
      <c r="O200" t="s">
        <v>230</v>
      </c>
      <c r="P200" t="s">
        <v>230</v>
      </c>
      <c r="Q200">
        <v>1</v>
      </c>
      <c r="X200">
        <v>0.02</v>
      </c>
      <c r="Y200">
        <v>0</v>
      </c>
      <c r="Z200">
        <v>337.61</v>
      </c>
      <c r="AA200">
        <v>6.68</v>
      </c>
      <c r="AB200">
        <v>0</v>
      </c>
      <c r="AC200">
        <v>0</v>
      </c>
      <c r="AD200">
        <v>1</v>
      </c>
      <c r="AE200">
        <v>0</v>
      </c>
      <c r="AF200" t="s">
        <v>3</v>
      </c>
      <c r="AG200">
        <v>0.02</v>
      </c>
      <c r="AH200">
        <v>2</v>
      </c>
      <c r="AI200">
        <v>37921558</v>
      </c>
      <c r="AJ200">
        <v>208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ROW(Source!A353)</f>
        <v>353</v>
      </c>
      <c r="B201">
        <v>37921564</v>
      </c>
      <c r="C201">
        <v>37921556</v>
      </c>
      <c r="D201">
        <v>36615408</v>
      </c>
      <c r="E201">
        <v>1</v>
      </c>
      <c r="F201">
        <v>1</v>
      </c>
      <c r="G201">
        <v>25</v>
      </c>
      <c r="H201">
        <v>2</v>
      </c>
      <c r="I201" t="s">
        <v>319</v>
      </c>
      <c r="J201" t="s">
        <v>320</v>
      </c>
      <c r="K201" t="s">
        <v>321</v>
      </c>
      <c r="L201">
        <v>1368</v>
      </c>
      <c r="N201">
        <v>1011</v>
      </c>
      <c r="O201" t="s">
        <v>230</v>
      </c>
      <c r="P201" t="s">
        <v>230</v>
      </c>
      <c r="Q201">
        <v>1</v>
      </c>
      <c r="X201">
        <v>0.01</v>
      </c>
      <c r="Y201">
        <v>0</v>
      </c>
      <c r="Z201">
        <v>5.82</v>
      </c>
      <c r="AA201">
        <v>0.02</v>
      </c>
      <c r="AB201">
        <v>0</v>
      </c>
      <c r="AC201">
        <v>0</v>
      </c>
      <c r="AD201">
        <v>1</v>
      </c>
      <c r="AE201">
        <v>0</v>
      </c>
      <c r="AF201" t="s">
        <v>3</v>
      </c>
      <c r="AG201">
        <v>0.01</v>
      </c>
      <c r="AH201">
        <v>2</v>
      </c>
      <c r="AI201">
        <v>37921559</v>
      </c>
      <c r="AJ201">
        <v>209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ROW(Source!A353)</f>
        <v>353</v>
      </c>
      <c r="B202">
        <v>37921565</v>
      </c>
      <c r="C202">
        <v>37921556</v>
      </c>
      <c r="D202">
        <v>36617368</v>
      </c>
      <c r="E202">
        <v>1</v>
      </c>
      <c r="F202">
        <v>1</v>
      </c>
      <c r="G202">
        <v>25</v>
      </c>
      <c r="H202">
        <v>3</v>
      </c>
      <c r="I202" t="s">
        <v>322</v>
      </c>
      <c r="J202" t="s">
        <v>323</v>
      </c>
      <c r="K202" t="s">
        <v>324</v>
      </c>
      <c r="L202">
        <v>1348</v>
      </c>
      <c r="N202">
        <v>1009</v>
      </c>
      <c r="O202" t="s">
        <v>47</v>
      </c>
      <c r="P202" t="s">
        <v>47</v>
      </c>
      <c r="Q202">
        <v>1000</v>
      </c>
      <c r="X202">
        <v>3.0000000000000001E-5</v>
      </c>
      <c r="Y202">
        <v>110728.72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 t="s">
        <v>3</v>
      </c>
      <c r="AG202">
        <v>3.0000000000000001E-5</v>
      </c>
      <c r="AH202">
        <v>2</v>
      </c>
      <c r="AI202">
        <v>37921560</v>
      </c>
      <c r="AJ202">
        <v>210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ROW(Source!A353)</f>
        <v>353</v>
      </c>
      <c r="B203">
        <v>37921566</v>
      </c>
      <c r="C203">
        <v>37921556</v>
      </c>
      <c r="D203">
        <v>36620115</v>
      </c>
      <c r="E203">
        <v>1</v>
      </c>
      <c r="F203">
        <v>1</v>
      </c>
      <c r="G203">
        <v>25</v>
      </c>
      <c r="H203">
        <v>3</v>
      </c>
      <c r="I203" t="s">
        <v>325</v>
      </c>
      <c r="J203" t="s">
        <v>326</v>
      </c>
      <c r="K203" t="s">
        <v>327</v>
      </c>
      <c r="L203">
        <v>1327</v>
      </c>
      <c r="N203">
        <v>1005</v>
      </c>
      <c r="O203" t="s">
        <v>193</v>
      </c>
      <c r="P203" t="s">
        <v>193</v>
      </c>
      <c r="Q203">
        <v>1</v>
      </c>
      <c r="X203">
        <v>1</v>
      </c>
      <c r="Y203">
        <v>930.69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 t="s">
        <v>3</v>
      </c>
      <c r="AG203">
        <v>1</v>
      </c>
      <c r="AH203">
        <v>2</v>
      </c>
      <c r="AI203">
        <v>37921561</v>
      </c>
      <c r="AJ203">
        <v>211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ROW(Source!A354)</f>
        <v>354</v>
      </c>
      <c r="B204">
        <v>37921562</v>
      </c>
      <c r="C204">
        <v>37921556</v>
      </c>
      <c r="D204">
        <v>36602148</v>
      </c>
      <c r="E204">
        <v>25</v>
      </c>
      <c r="F204">
        <v>1</v>
      </c>
      <c r="G204">
        <v>25</v>
      </c>
      <c r="H204">
        <v>1</v>
      </c>
      <c r="I204" t="s">
        <v>224</v>
      </c>
      <c r="J204" t="s">
        <v>3</v>
      </c>
      <c r="K204" t="s">
        <v>225</v>
      </c>
      <c r="L204">
        <v>1191</v>
      </c>
      <c r="N204">
        <v>1013</v>
      </c>
      <c r="O204" t="s">
        <v>226</v>
      </c>
      <c r="P204" t="s">
        <v>226</v>
      </c>
      <c r="Q204">
        <v>1</v>
      </c>
      <c r="X204">
        <v>0.12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1</v>
      </c>
      <c r="AF204" t="s">
        <v>3</v>
      </c>
      <c r="AG204">
        <v>0.12</v>
      </c>
      <c r="AH204">
        <v>2</v>
      </c>
      <c r="AI204">
        <v>37921557</v>
      </c>
      <c r="AJ204">
        <v>212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ROW(Source!A354)</f>
        <v>354</v>
      </c>
      <c r="B205">
        <v>37921563</v>
      </c>
      <c r="C205">
        <v>37921556</v>
      </c>
      <c r="D205">
        <v>36615035</v>
      </c>
      <c r="E205">
        <v>1</v>
      </c>
      <c r="F205">
        <v>1</v>
      </c>
      <c r="G205">
        <v>25</v>
      </c>
      <c r="H205">
        <v>2</v>
      </c>
      <c r="I205" t="s">
        <v>316</v>
      </c>
      <c r="J205" t="s">
        <v>317</v>
      </c>
      <c r="K205" t="s">
        <v>318</v>
      </c>
      <c r="L205">
        <v>1368</v>
      </c>
      <c r="N205">
        <v>1011</v>
      </c>
      <c r="O205" t="s">
        <v>230</v>
      </c>
      <c r="P205" t="s">
        <v>230</v>
      </c>
      <c r="Q205">
        <v>1</v>
      </c>
      <c r="X205">
        <v>0.02</v>
      </c>
      <c r="Y205">
        <v>0</v>
      </c>
      <c r="Z205">
        <v>337.61</v>
      </c>
      <c r="AA205">
        <v>6.68</v>
      </c>
      <c r="AB205">
        <v>0</v>
      </c>
      <c r="AC205">
        <v>0</v>
      </c>
      <c r="AD205">
        <v>1</v>
      </c>
      <c r="AE205">
        <v>0</v>
      </c>
      <c r="AF205" t="s">
        <v>3</v>
      </c>
      <c r="AG205">
        <v>0.02</v>
      </c>
      <c r="AH205">
        <v>2</v>
      </c>
      <c r="AI205">
        <v>37921558</v>
      </c>
      <c r="AJ205">
        <v>213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ROW(Source!A354)</f>
        <v>354</v>
      </c>
      <c r="B206">
        <v>37921564</v>
      </c>
      <c r="C206">
        <v>37921556</v>
      </c>
      <c r="D206">
        <v>36615408</v>
      </c>
      <c r="E206">
        <v>1</v>
      </c>
      <c r="F206">
        <v>1</v>
      </c>
      <c r="G206">
        <v>25</v>
      </c>
      <c r="H206">
        <v>2</v>
      </c>
      <c r="I206" t="s">
        <v>319</v>
      </c>
      <c r="J206" t="s">
        <v>320</v>
      </c>
      <c r="K206" t="s">
        <v>321</v>
      </c>
      <c r="L206">
        <v>1368</v>
      </c>
      <c r="N206">
        <v>1011</v>
      </c>
      <c r="O206" t="s">
        <v>230</v>
      </c>
      <c r="P206" t="s">
        <v>230</v>
      </c>
      <c r="Q206">
        <v>1</v>
      </c>
      <c r="X206">
        <v>0.01</v>
      </c>
      <c r="Y206">
        <v>0</v>
      </c>
      <c r="Z206">
        <v>5.82</v>
      </c>
      <c r="AA206">
        <v>0.02</v>
      </c>
      <c r="AB206">
        <v>0</v>
      </c>
      <c r="AC206">
        <v>0</v>
      </c>
      <c r="AD206">
        <v>1</v>
      </c>
      <c r="AE206">
        <v>0</v>
      </c>
      <c r="AF206" t="s">
        <v>3</v>
      </c>
      <c r="AG206">
        <v>0.01</v>
      </c>
      <c r="AH206">
        <v>2</v>
      </c>
      <c r="AI206">
        <v>37921559</v>
      </c>
      <c r="AJ206">
        <v>214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ROW(Source!A354)</f>
        <v>354</v>
      </c>
      <c r="B207">
        <v>37921565</v>
      </c>
      <c r="C207">
        <v>37921556</v>
      </c>
      <c r="D207">
        <v>36617368</v>
      </c>
      <c r="E207">
        <v>1</v>
      </c>
      <c r="F207">
        <v>1</v>
      </c>
      <c r="G207">
        <v>25</v>
      </c>
      <c r="H207">
        <v>3</v>
      </c>
      <c r="I207" t="s">
        <v>322</v>
      </c>
      <c r="J207" t="s">
        <v>323</v>
      </c>
      <c r="K207" t="s">
        <v>324</v>
      </c>
      <c r="L207">
        <v>1348</v>
      </c>
      <c r="N207">
        <v>1009</v>
      </c>
      <c r="O207" t="s">
        <v>47</v>
      </c>
      <c r="P207" t="s">
        <v>47</v>
      </c>
      <c r="Q207">
        <v>1000</v>
      </c>
      <c r="X207">
        <v>3.0000000000000001E-5</v>
      </c>
      <c r="Y207">
        <v>110728.72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 t="s">
        <v>3</v>
      </c>
      <c r="AG207">
        <v>3.0000000000000001E-5</v>
      </c>
      <c r="AH207">
        <v>2</v>
      </c>
      <c r="AI207">
        <v>37921560</v>
      </c>
      <c r="AJ207">
        <v>215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ROW(Source!A354)</f>
        <v>354</v>
      </c>
      <c r="B208">
        <v>37921566</v>
      </c>
      <c r="C208">
        <v>37921556</v>
      </c>
      <c r="D208">
        <v>36620115</v>
      </c>
      <c r="E208">
        <v>1</v>
      </c>
      <c r="F208">
        <v>1</v>
      </c>
      <c r="G208">
        <v>25</v>
      </c>
      <c r="H208">
        <v>3</v>
      </c>
      <c r="I208" t="s">
        <v>325</v>
      </c>
      <c r="J208" t="s">
        <v>326</v>
      </c>
      <c r="K208" t="s">
        <v>327</v>
      </c>
      <c r="L208">
        <v>1327</v>
      </c>
      <c r="N208">
        <v>1005</v>
      </c>
      <c r="O208" t="s">
        <v>193</v>
      </c>
      <c r="P208" t="s">
        <v>193</v>
      </c>
      <c r="Q208">
        <v>1</v>
      </c>
      <c r="X208">
        <v>1</v>
      </c>
      <c r="Y208">
        <v>930.69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 t="s">
        <v>3</v>
      </c>
      <c r="AG208">
        <v>1</v>
      </c>
      <c r="AH208">
        <v>2</v>
      </c>
      <c r="AI208">
        <v>37921561</v>
      </c>
      <c r="AJ208">
        <v>216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ROW(Source!A355)</f>
        <v>355</v>
      </c>
      <c r="B209">
        <v>37921571</v>
      </c>
      <c r="C209">
        <v>37921567</v>
      </c>
      <c r="D209">
        <v>36602148</v>
      </c>
      <c r="E209">
        <v>25</v>
      </c>
      <c r="F209">
        <v>1</v>
      </c>
      <c r="G209">
        <v>25</v>
      </c>
      <c r="H209">
        <v>1</v>
      </c>
      <c r="I209" t="s">
        <v>224</v>
      </c>
      <c r="J209" t="s">
        <v>3</v>
      </c>
      <c r="K209" t="s">
        <v>225</v>
      </c>
      <c r="L209">
        <v>1191</v>
      </c>
      <c r="N209">
        <v>1013</v>
      </c>
      <c r="O209" t="s">
        <v>226</v>
      </c>
      <c r="P209" t="s">
        <v>226</v>
      </c>
      <c r="Q209">
        <v>1</v>
      </c>
      <c r="X209">
        <v>59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 t="s">
        <v>199</v>
      </c>
      <c r="AG209">
        <v>53.1</v>
      </c>
      <c r="AH209">
        <v>2</v>
      </c>
      <c r="AI209">
        <v>37921568</v>
      </c>
      <c r="AJ209">
        <v>217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ROW(Source!A355)</f>
        <v>355</v>
      </c>
      <c r="B210">
        <v>37921572</v>
      </c>
      <c r="C210">
        <v>37921567</v>
      </c>
      <c r="D210">
        <v>36615914</v>
      </c>
      <c r="E210">
        <v>1</v>
      </c>
      <c r="F210">
        <v>1</v>
      </c>
      <c r="G210">
        <v>25</v>
      </c>
      <c r="H210">
        <v>3</v>
      </c>
      <c r="I210" t="s">
        <v>328</v>
      </c>
      <c r="J210" t="s">
        <v>329</v>
      </c>
      <c r="K210" t="s">
        <v>330</v>
      </c>
      <c r="L210">
        <v>1348</v>
      </c>
      <c r="N210">
        <v>1009</v>
      </c>
      <c r="O210" t="s">
        <v>47</v>
      </c>
      <c r="P210" t="s">
        <v>47</v>
      </c>
      <c r="Q210">
        <v>1000</v>
      </c>
      <c r="X210">
        <v>1.0800000000000001E-2</v>
      </c>
      <c r="Y210">
        <v>74598.09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 t="s">
        <v>3</v>
      </c>
      <c r="AG210">
        <v>1.0800000000000001E-2</v>
      </c>
      <c r="AH210">
        <v>2</v>
      </c>
      <c r="AI210">
        <v>37921569</v>
      </c>
      <c r="AJ210">
        <v>218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ROW(Source!A355)</f>
        <v>355</v>
      </c>
      <c r="B211">
        <v>37921573</v>
      </c>
      <c r="C211">
        <v>37921567</v>
      </c>
      <c r="D211">
        <v>36615957</v>
      </c>
      <c r="E211">
        <v>1</v>
      </c>
      <c r="F211">
        <v>1</v>
      </c>
      <c r="G211">
        <v>25</v>
      </c>
      <c r="H211">
        <v>3</v>
      </c>
      <c r="I211" t="s">
        <v>331</v>
      </c>
      <c r="J211" t="s">
        <v>332</v>
      </c>
      <c r="K211" t="s">
        <v>333</v>
      </c>
      <c r="L211">
        <v>1346</v>
      </c>
      <c r="N211">
        <v>1009</v>
      </c>
      <c r="O211" t="s">
        <v>154</v>
      </c>
      <c r="P211" t="s">
        <v>154</v>
      </c>
      <c r="Q211">
        <v>1</v>
      </c>
      <c r="X211">
        <v>3.33</v>
      </c>
      <c r="Y211">
        <v>80.150000000000006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 t="s">
        <v>3</v>
      </c>
      <c r="AG211">
        <v>3.33</v>
      </c>
      <c r="AH211">
        <v>2</v>
      </c>
      <c r="AI211">
        <v>37921570</v>
      </c>
      <c r="AJ211">
        <v>219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ROW(Source!A356)</f>
        <v>356</v>
      </c>
      <c r="B212">
        <v>37921571</v>
      </c>
      <c r="C212">
        <v>37921567</v>
      </c>
      <c r="D212">
        <v>36602148</v>
      </c>
      <c r="E212">
        <v>25</v>
      </c>
      <c r="F212">
        <v>1</v>
      </c>
      <c r="G212">
        <v>25</v>
      </c>
      <c r="H212">
        <v>1</v>
      </c>
      <c r="I212" t="s">
        <v>224</v>
      </c>
      <c r="J212" t="s">
        <v>3</v>
      </c>
      <c r="K212" t="s">
        <v>225</v>
      </c>
      <c r="L212">
        <v>1191</v>
      </c>
      <c r="N212">
        <v>1013</v>
      </c>
      <c r="O212" t="s">
        <v>226</v>
      </c>
      <c r="P212" t="s">
        <v>226</v>
      </c>
      <c r="Q212">
        <v>1</v>
      </c>
      <c r="X212">
        <v>59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1</v>
      </c>
      <c r="AF212" t="s">
        <v>199</v>
      </c>
      <c r="AG212">
        <v>53.1</v>
      </c>
      <c r="AH212">
        <v>2</v>
      </c>
      <c r="AI212">
        <v>37921568</v>
      </c>
      <c r="AJ212">
        <v>220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ROW(Source!A356)</f>
        <v>356</v>
      </c>
      <c r="B213">
        <v>37921572</v>
      </c>
      <c r="C213">
        <v>37921567</v>
      </c>
      <c r="D213">
        <v>36615914</v>
      </c>
      <c r="E213">
        <v>1</v>
      </c>
      <c r="F213">
        <v>1</v>
      </c>
      <c r="G213">
        <v>25</v>
      </c>
      <c r="H213">
        <v>3</v>
      </c>
      <c r="I213" t="s">
        <v>328</v>
      </c>
      <c r="J213" t="s">
        <v>329</v>
      </c>
      <c r="K213" t="s">
        <v>330</v>
      </c>
      <c r="L213">
        <v>1348</v>
      </c>
      <c r="N213">
        <v>1009</v>
      </c>
      <c r="O213" t="s">
        <v>47</v>
      </c>
      <c r="P213" t="s">
        <v>47</v>
      </c>
      <c r="Q213">
        <v>1000</v>
      </c>
      <c r="X213">
        <v>1.0800000000000001E-2</v>
      </c>
      <c r="Y213">
        <v>74598.09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 t="s">
        <v>3</v>
      </c>
      <c r="AG213">
        <v>1.0800000000000001E-2</v>
      </c>
      <c r="AH213">
        <v>2</v>
      </c>
      <c r="AI213">
        <v>37921569</v>
      </c>
      <c r="AJ213">
        <v>221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ROW(Source!A356)</f>
        <v>356</v>
      </c>
      <c r="B214">
        <v>37921573</v>
      </c>
      <c r="C214">
        <v>37921567</v>
      </c>
      <c r="D214">
        <v>36615957</v>
      </c>
      <c r="E214">
        <v>1</v>
      </c>
      <c r="F214">
        <v>1</v>
      </c>
      <c r="G214">
        <v>25</v>
      </c>
      <c r="H214">
        <v>3</v>
      </c>
      <c r="I214" t="s">
        <v>331</v>
      </c>
      <c r="J214" t="s">
        <v>332</v>
      </c>
      <c r="K214" t="s">
        <v>333</v>
      </c>
      <c r="L214">
        <v>1346</v>
      </c>
      <c r="N214">
        <v>1009</v>
      </c>
      <c r="O214" t="s">
        <v>154</v>
      </c>
      <c r="P214" t="s">
        <v>154</v>
      </c>
      <c r="Q214">
        <v>1</v>
      </c>
      <c r="X214">
        <v>3.33</v>
      </c>
      <c r="Y214">
        <v>80.150000000000006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 t="s">
        <v>3</v>
      </c>
      <c r="AG214">
        <v>3.33</v>
      </c>
      <c r="AH214">
        <v>2</v>
      </c>
      <c r="AI214">
        <v>37921570</v>
      </c>
      <c r="AJ214">
        <v>222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>
        <f>ROW(Source!A392)</f>
        <v>392</v>
      </c>
      <c r="B215">
        <v>37921376</v>
      </c>
      <c r="C215">
        <v>37921363</v>
      </c>
      <c r="D215">
        <v>36602148</v>
      </c>
      <c r="E215">
        <v>25</v>
      </c>
      <c r="F215">
        <v>1</v>
      </c>
      <c r="G215">
        <v>25</v>
      </c>
      <c r="H215">
        <v>1</v>
      </c>
      <c r="I215" t="s">
        <v>224</v>
      </c>
      <c r="J215" t="s">
        <v>3</v>
      </c>
      <c r="K215" t="s">
        <v>225</v>
      </c>
      <c r="L215">
        <v>1191</v>
      </c>
      <c r="N215">
        <v>1013</v>
      </c>
      <c r="O215" t="s">
        <v>226</v>
      </c>
      <c r="P215" t="s">
        <v>226</v>
      </c>
      <c r="Q215">
        <v>1</v>
      </c>
      <c r="X215">
        <v>30.8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1</v>
      </c>
      <c r="AF215" t="s">
        <v>3</v>
      </c>
      <c r="AG215">
        <v>30.8</v>
      </c>
      <c r="AH215">
        <v>2</v>
      </c>
      <c r="AI215">
        <v>37921368</v>
      </c>
      <c r="AJ215">
        <v>223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>
        <f>ROW(Source!A392)</f>
        <v>392</v>
      </c>
      <c r="B216">
        <v>37921377</v>
      </c>
      <c r="C216">
        <v>37921363</v>
      </c>
      <c r="D216">
        <v>36615180</v>
      </c>
      <c r="E216">
        <v>1</v>
      </c>
      <c r="F216">
        <v>1</v>
      </c>
      <c r="G216">
        <v>25</v>
      </c>
      <c r="H216">
        <v>2</v>
      </c>
      <c r="I216" t="s">
        <v>334</v>
      </c>
      <c r="J216" t="s">
        <v>335</v>
      </c>
      <c r="K216" t="s">
        <v>336</v>
      </c>
      <c r="L216">
        <v>1368</v>
      </c>
      <c r="N216">
        <v>1011</v>
      </c>
      <c r="O216" t="s">
        <v>230</v>
      </c>
      <c r="P216" t="s">
        <v>230</v>
      </c>
      <c r="Q216">
        <v>1</v>
      </c>
      <c r="X216">
        <v>0.06</v>
      </c>
      <c r="Y216">
        <v>0</v>
      </c>
      <c r="Z216">
        <v>20.03</v>
      </c>
      <c r="AA216">
        <v>9.27</v>
      </c>
      <c r="AB216">
        <v>0</v>
      </c>
      <c r="AC216">
        <v>0</v>
      </c>
      <c r="AD216">
        <v>1</v>
      </c>
      <c r="AE216">
        <v>0</v>
      </c>
      <c r="AF216" t="s">
        <v>3</v>
      </c>
      <c r="AG216">
        <v>0.06</v>
      </c>
      <c r="AH216">
        <v>2</v>
      </c>
      <c r="AI216">
        <v>37921369</v>
      </c>
      <c r="AJ216">
        <v>224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>
        <f>ROW(Source!A392)</f>
        <v>392</v>
      </c>
      <c r="B217">
        <v>37921378</v>
      </c>
      <c r="C217">
        <v>37921363</v>
      </c>
      <c r="D217">
        <v>36614631</v>
      </c>
      <c r="E217">
        <v>1</v>
      </c>
      <c r="F217">
        <v>1</v>
      </c>
      <c r="G217">
        <v>25</v>
      </c>
      <c r="H217">
        <v>2</v>
      </c>
      <c r="I217" t="s">
        <v>337</v>
      </c>
      <c r="J217" t="s">
        <v>338</v>
      </c>
      <c r="K217" t="s">
        <v>339</v>
      </c>
      <c r="L217">
        <v>1368</v>
      </c>
      <c r="N217">
        <v>1011</v>
      </c>
      <c r="O217" t="s">
        <v>230</v>
      </c>
      <c r="P217" t="s">
        <v>230</v>
      </c>
      <c r="Q217">
        <v>1</v>
      </c>
      <c r="X217">
        <v>0.06</v>
      </c>
      <c r="Y217">
        <v>0</v>
      </c>
      <c r="Z217">
        <v>857.8</v>
      </c>
      <c r="AA217">
        <v>417.21</v>
      </c>
      <c r="AB217">
        <v>0</v>
      </c>
      <c r="AC217">
        <v>0</v>
      </c>
      <c r="AD217">
        <v>1</v>
      </c>
      <c r="AE217">
        <v>0</v>
      </c>
      <c r="AF217" t="s">
        <v>3</v>
      </c>
      <c r="AG217">
        <v>0.06</v>
      </c>
      <c r="AH217">
        <v>2</v>
      </c>
      <c r="AI217">
        <v>37921370</v>
      </c>
      <c r="AJ217">
        <v>225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>
        <f>ROW(Source!A392)</f>
        <v>392</v>
      </c>
      <c r="B218">
        <v>37921379</v>
      </c>
      <c r="C218">
        <v>37921363</v>
      </c>
      <c r="D218">
        <v>36619159</v>
      </c>
      <c r="E218">
        <v>1</v>
      </c>
      <c r="F218">
        <v>1</v>
      </c>
      <c r="G218">
        <v>25</v>
      </c>
      <c r="H218">
        <v>3</v>
      </c>
      <c r="I218" t="s">
        <v>340</v>
      </c>
      <c r="J218" t="s">
        <v>341</v>
      </c>
      <c r="K218" t="s">
        <v>342</v>
      </c>
      <c r="L218">
        <v>1339</v>
      </c>
      <c r="N218">
        <v>1007</v>
      </c>
      <c r="O218" t="s">
        <v>36</v>
      </c>
      <c r="P218" t="s">
        <v>36</v>
      </c>
      <c r="Q218">
        <v>1</v>
      </c>
      <c r="X218">
        <v>15</v>
      </c>
      <c r="Y218">
        <v>753.67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 t="s">
        <v>3</v>
      </c>
      <c r="AG218">
        <v>15</v>
      </c>
      <c r="AH218">
        <v>2</v>
      </c>
      <c r="AI218">
        <v>37921371</v>
      </c>
      <c r="AJ218">
        <v>226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A219">
        <f>ROW(Source!A393)</f>
        <v>393</v>
      </c>
      <c r="B219">
        <v>37921376</v>
      </c>
      <c r="C219">
        <v>37921363</v>
      </c>
      <c r="D219">
        <v>36602148</v>
      </c>
      <c r="E219">
        <v>25</v>
      </c>
      <c r="F219">
        <v>1</v>
      </c>
      <c r="G219">
        <v>25</v>
      </c>
      <c r="H219">
        <v>1</v>
      </c>
      <c r="I219" t="s">
        <v>224</v>
      </c>
      <c r="J219" t="s">
        <v>3</v>
      </c>
      <c r="K219" t="s">
        <v>225</v>
      </c>
      <c r="L219">
        <v>1191</v>
      </c>
      <c r="N219">
        <v>1013</v>
      </c>
      <c r="O219" t="s">
        <v>226</v>
      </c>
      <c r="P219" t="s">
        <v>226</v>
      </c>
      <c r="Q219">
        <v>1</v>
      </c>
      <c r="X219">
        <v>30.8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1</v>
      </c>
      <c r="AF219" t="s">
        <v>3</v>
      </c>
      <c r="AG219">
        <v>30.8</v>
      </c>
      <c r="AH219">
        <v>2</v>
      </c>
      <c r="AI219">
        <v>37921368</v>
      </c>
      <c r="AJ219">
        <v>227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>
        <f>ROW(Source!A393)</f>
        <v>393</v>
      </c>
      <c r="B220">
        <v>37921377</v>
      </c>
      <c r="C220">
        <v>37921363</v>
      </c>
      <c r="D220">
        <v>36615180</v>
      </c>
      <c r="E220">
        <v>1</v>
      </c>
      <c r="F220">
        <v>1</v>
      </c>
      <c r="G220">
        <v>25</v>
      </c>
      <c r="H220">
        <v>2</v>
      </c>
      <c r="I220" t="s">
        <v>334</v>
      </c>
      <c r="J220" t="s">
        <v>335</v>
      </c>
      <c r="K220" t="s">
        <v>336</v>
      </c>
      <c r="L220">
        <v>1368</v>
      </c>
      <c r="N220">
        <v>1011</v>
      </c>
      <c r="O220" t="s">
        <v>230</v>
      </c>
      <c r="P220" t="s">
        <v>230</v>
      </c>
      <c r="Q220">
        <v>1</v>
      </c>
      <c r="X220">
        <v>0.06</v>
      </c>
      <c r="Y220">
        <v>0</v>
      </c>
      <c r="Z220">
        <v>20.03</v>
      </c>
      <c r="AA220">
        <v>9.27</v>
      </c>
      <c r="AB220">
        <v>0</v>
      </c>
      <c r="AC220">
        <v>0</v>
      </c>
      <c r="AD220">
        <v>1</v>
      </c>
      <c r="AE220">
        <v>0</v>
      </c>
      <c r="AF220" t="s">
        <v>3</v>
      </c>
      <c r="AG220">
        <v>0.06</v>
      </c>
      <c r="AH220">
        <v>2</v>
      </c>
      <c r="AI220">
        <v>37921369</v>
      </c>
      <c r="AJ220">
        <v>228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>
        <f>ROW(Source!A393)</f>
        <v>393</v>
      </c>
      <c r="B221">
        <v>37921378</v>
      </c>
      <c r="C221">
        <v>37921363</v>
      </c>
      <c r="D221">
        <v>36614631</v>
      </c>
      <c r="E221">
        <v>1</v>
      </c>
      <c r="F221">
        <v>1</v>
      </c>
      <c r="G221">
        <v>25</v>
      </c>
      <c r="H221">
        <v>2</v>
      </c>
      <c r="I221" t="s">
        <v>337</v>
      </c>
      <c r="J221" t="s">
        <v>338</v>
      </c>
      <c r="K221" t="s">
        <v>339</v>
      </c>
      <c r="L221">
        <v>1368</v>
      </c>
      <c r="N221">
        <v>1011</v>
      </c>
      <c r="O221" t="s">
        <v>230</v>
      </c>
      <c r="P221" t="s">
        <v>230</v>
      </c>
      <c r="Q221">
        <v>1</v>
      </c>
      <c r="X221">
        <v>0.06</v>
      </c>
      <c r="Y221">
        <v>0</v>
      </c>
      <c r="Z221">
        <v>857.8</v>
      </c>
      <c r="AA221">
        <v>417.21</v>
      </c>
      <c r="AB221">
        <v>0</v>
      </c>
      <c r="AC221">
        <v>0</v>
      </c>
      <c r="AD221">
        <v>1</v>
      </c>
      <c r="AE221">
        <v>0</v>
      </c>
      <c r="AF221" t="s">
        <v>3</v>
      </c>
      <c r="AG221">
        <v>0.06</v>
      </c>
      <c r="AH221">
        <v>2</v>
      </c>
      <c r="AI221">
        <v>37921370</v>
      </c>
      <c r="AJ221">
        <v>229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>
        <f>ROW(Source!A393)</f>
        <v>393</v>
      </c>
      <c r="B222">
        <v>37921379</v>
      </c>
      <c r="C222">
        <v>37921363</v>
      </c>
      <c r="D222">
        <v>36619159</v>
      </c>
      <c r="E222">
        <v>1</v>
      </c>
      <c r="F222">
        <v>1</v>
      </c>
      <c r="G222">
        <v>25</v>
      </c>
      <c r="H222">
        <v>3</v>
      </c>
      <c r="I222" t="s">
        <v>340</v>
      </c>
      <c r="J222" t="s">
        <v>341</v>
      </c>
      <c r="K222" t="s">
        <v>342</v>
      </c>
      <c r="L222">
        <v>1339</v>
      </c>
      <c r="N222">
        <v>1007</v>
      </c>
      <c r="O222" t="s">
        <v>36</v>
      </c>
      <c r="P222" t="s">
        <v>36</v>
      </c>
      <c r="Q222">
        <v>1</v>
      </c>
      <c r="X222">
        <v>15</v>
      </c>
      <c r="Y222">
        <v>753.67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 t="s">
        <v>3</v>
      </c>
      <c r="AG222">
        <v>15</v>
      </c>
      <c r="AH222">
        <v>2</v>
      </c>
      <c r="AI222">
        <v>37921371</v>
      </c>
      <c r="AJ222">
        <v>230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>
        <f>ROW(Source!A394)</f>
        <v>394</v>
      </c>
      <c r="B223">
        <v>37921387</v>
      </c>
      <c r="C223">
        <v>37921380</v>
      </c>
      <c r="D223">
        <v>36602148</v>
      </c>
      <c r="E223">
        <v>25</v>
      </c>
      <c r="F223">
        <v>1</v>
      </c>
      <c r="G223">
        <v>25</v>
      </c>
      <c r="H223">
        <v>1</v>
      </c>
      <c r="I223" t="s">
        <v>224</v>
      </c>
      <c r="J223" t="s">
        <v>3</v>
      </c>
      <c r="K223" t="s">
        <v>225</v>
      </c>
      <c r="L223">
        <v>1191</v>
      </c>
      <c r="N223">
        <v>1013</v>
      </c>
      <c r="O223" t="s">
        <v>226</v>
      </c>
      <c r="P223" t="s">
        <v>226</v>
      </c>
      <c r="Q223">
        <v>1</v>
      </c>
      <c r="X223">
        <v>46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 t="s">
        <v>3</v>
      </c>
      <c r="AG223">
        <v>46</v>
      </c>
      <c r="AH223">
        <v>2</v>
      </c>
      <c r="AI223">
        <v>37921383</v>
      </c>
      <c r="AJ223">
        <v>231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>
        <f>ROW(Source!A394)</f>
        <v>394</v>
      </c>
      <c r="B224">
        <v>37921388</v>
      </c>
      <c r="C224">
        <v>37921380</v>
      </c>
      <c r="D224">
        <v>36619159</v>
      </c>
      <c r="E224">
        <v>1</v>
      </c>
      <c r="F224">
        <v>1</v>
      </c>
      <c r="G224">
        <v>25</v>
      </c>
      <c r="H224">
        <v>3</v>
      </c>
      <c r="I224" t="s">
        <v>340</v>
      </c>
      <c r="J224" t="s">
        <v>341</v>
      </c>
      <c r="K224" t="s">
        <v>342</v>
      </c>
      <c r="L224">
        <v>1339</v>
      </c>
      <c r="N224">
        <v>1007</v>
      </c>
      <c r="O224" t="s">
        <v>36</v>
      </c>
      <c r="P224" t="s">
        <v>36</v>
      </c>
      <c r="Q224">
        <v>1</v>
      </c>
      <c r="X224">
        <v>15</v>
      </c>
      <c r="Y224">
        <v>753.67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 t="s">
        <v>3</v>
      </c>
      <c r="AG224">
        <v>15</v>
      </c>
      <c r="AH224">
        <v>2</v>
      </c>
      <c r="AI224">
        <v>37921384</v>
      </c>
      <c r="AJ224">
        <v>232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>
        <f>ROW(Source!A395)</f>
        <v>395</v>
      </c>
      <c r="B225">
        <v>37921387</v>
      </c>
      <c r="C225">
        <v>37921380</v>
      </c>
      <c r="D225">
        <v>36602148</v>
      </c>
      <c r="E225">
        <v>25</v>
      </c>
      <c r="F225">
        <v>1</v>
      </c>
      <c r="G225">
        <v>25</v>
      </c>
      <c r="H225">
        <v>1</v>
      </c>
      <c r="I225" t="s">
        <v>224</v>
      </c>
      <c r="J225" t="s">
        <v>3</v>
      </c>
      <c r="K225" t="s">
        <v>225</v>
      </c>
      <c r="L225">
        <v>1191</v>
      </c>
      <c r="N225">
        <v>1013</v>
      </c>
      <c r="O225" t="s">
        <v>226</v>
      </c>
      <c r="P225" t="s">
        <v>226</v>
      </c>
      <c r="Q225">
        <v>1</v>
      </c>
      <c r="X225">
        <v>46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1</v>
      </c>
      <c r="AF225" t="s">
        <v>3</v>
      </c>
      <c r="AG225">
        <v>46</v>
      </c>
      <c r="AH225">
        <v>2</v>
      </c>
      <c r="AI225">
        <v>37921383</v>
      </c>
      <c r="AJ225">
        <v>233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>
        <f>ROW(Source!A395)</f>
        <v>395</v>
      </c>
      <c r="B226">
        <v>37921388</v>
      </c>
      <c r="C226">
        <v>37921380</v>
      </c>
      <c r="D226">
        <v>36619159</v>
      </c>
      <c r="E226">
        <v>1</v>
      </c>
      <c r="F226">
        <v>1</v>
      </c>
      <c r="G226">
        <v>25</v>
      </c>
      <c r="H226">
        <v>3</v>
      </c>
      <c r="I226" t="s">
        <v>340</v>
      </c>
      <c r="J226" t="s">
        <v>341</v>
      </c>
      <c r="K226" t="s">
        <v>342</v>
      </c>
      <c r="L226">
        <v>1339</v>
      </c>
      <c r="N226">
        <v>1007</v>
      </c>
      <c r="O226" t="s">
        <v>36</v>
      </c>
      <c r="P226" t="s">
        <v>36</v>
      </c>
      <c r="Q226">
        <v>1</v>
      </c>
      <c r="X226">
        <v>15</v>
      </c>
      <c r="Y226">
        <v>753.67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 t="s">
        <v>3</v>
      </c>
      <c r="AG226">
        <v>15</v>
      </c>
      <c r="AH226">
        <v>2</v>
      </c>
      <c r="AI226">
        <v>37921384</v>
      </c>
      <c r="AJ226">
        <v>234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>
        <f>ROW(Source!A396)</f>
        <v>396</v>
      </c>
      <c r="B227">
        <v>37921396</v>
      </c>
      <c r="C227">
        <v>37921389</v>
      </c>
      <c r="D227">
        <v>36602148</v>
      </c>
      <c r="E227">
        <v>25</v>
      </c>
      <c r="F227">
        <v>1</v>
      </c>
      <c r="G227">
        <v>25</v>
      </c>
      <c r="H227">
        <v>1</v>
      </c>
      <c r="I227" t="s">
        <v>224</v>
      </c>
      <c r="J227" t="s">
        <v>3</v>
      </c>
      <c r="K227" t="s">
        <v>225</v>
      </c>
      <c r="L227">
        <v>1191</v>
      </c>
      <c r="N227">
        <v>1013</v>
      </c>
      <c r="O227" t="s">
        <v>226</v>
      </c>
      <c r="P227" t="s">
        <v>226</v>
      </c>
      <c r="Q227">
        <v>1</v>
      </c>
      <c r="X227">
        <v>6.29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1</v>
      </c>
      <c r="AF227" t="s">
        <v>3</v>
      </c>
      <c r="AG227">
        <v>6.29</v>
      </c>
      <c r="AH227">
        <v>2</v>
      </c>
      <c r="AI227">
        <v>37921392</v>
      </c>
      <c r="AJ227">
        <v>235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>
        <f>ROW(Source!A396)</f>
        <v>396</v>
      </c>
      <c r="B228">
        <v>37921397</v>
      </c>
      <c r="C228">
        <v>37921389</v>
      </c>
      <c r="D228">
        <v>36619159</v>
      </c>
      <c r="E228">
        <v>1</v>
      </c>
      <c r="F228">
        <v>1</v>
      </c>
      <c r="G228">
        <v>25</v>
      </c>
      <c r="H228">
        <v>3</v>
      </c>
      <c r="I228" t="s">
        <v>340</v>
      </c>
      <c r="J228" t="s">
        <v>341</v>
      </c>
      <c r="K228" t="s">
        <v>342</v>
      </c>
      <c r="L228">
        <v>1339</v>
      </c>
      <c r="N228">
        <v>1007</v>
      </c>
      <c r="O228" t="s">
        <v>36</v>
      </c>
      <c r="P228" t="s">
        <v>36</v>
      </c>
      <c r="Q228">
        <v>1</v>
      </c>
      <c r="X228">
        <v>5</v>
      </c>
      <c r="Y228">
        <v>753.67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 t="s">
        <v>3</v>
      </c>
      <c r="AG228">
        <v>5</v>
      </c>
      <c r="AH228">
        <v>2</v>
      </c>
      <c r="AI228">
        <v>37921393</v>
      </c>
      <c r="AJ228">
        <v>236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">
      <c r="A229">
        <f>ROW(Source!A397)</f>
        <v>397</v>
      </c>
      <c r="B229">
        <v>37921396</v>
      </c>
      <c r="C229">
        <v>37921389</v>
      </c>
      <c r="D229">
        <v>36602148</v>
      </c>
      <c r="E229">
        <v>25</v>
      </c>
      <c r="F229">
        <v>1</v>
      </c>
      <c r="G229">
        <v>25</v>
      </c>
      <c r="H229">
        <v>1</v>
      </c>
      <c r="I229" t="s">
        <v>224</v>
      </c>
      <c r="J229" t="s">
        <v>3</v>
      </c>
      <c r="K229" t="s">
        <v>225</v>
      </c>
      <c r="L229">
        <v>1191</v>
      </c>
      <c r="N229">
        <v>1013</v>
      </c>
      <c r="O229" t="s">
        <v>226</v>
      </c>
      <c r="P229" t="s">
        <v>226</v>
      </c>
      <c r="Q229">
        <v>1</v>
      </c>
      <c r="X229">
        <v>6.29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1</v>
      </c>
      <c r="AF229" t="s">
        <v>3</v>
      </c>
      <c r="AG229">
        <v>6.29</v>
      </c>
      <c r="AH229">
        <v>2</v>
      </c>
      <c r="AI229">
        <v>37921392</v>
      </c>
      <c r="AJ229">
        <v>237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>
        <f>ROW(Source!A397)</f>
        <v>397</v>
      </c>
      <c r="B230">
        <v>37921397</v>
      </c>
      <c r="C230">
        <v>37921389</v>
      </c>
      <c r="D230">
        <v>36619159</v>
      </c>
      <c r="E230">
        <v>1</v>
      </c>
      <c r="F230">
        <v>1</v>
      </c>
      <c r="G230">
        <v>25</v>
      </c>
      <c r="H230">
        <v>3</v>
      </c>
      <c r="I230" t="s">
        <v>340</v>
      </c>
      <c r="J230" t="s">
        <v>341</v>
      </c>
      <c r="K230" t="s">
        <v>342</v>
      </c>
      <c r="L230">
        <v>1339</v>
      </c>
      <c r="N230">
        <v>1007</v>
      </c>
      <c r="O230" t="s">
        <v>36</v>
      </c>
      <c r="P230" t="s">
        <v>36</v>
      </c>
      <c r="Q230">
        <v>1</v>
      </c>
      <c r="X230">
        <v>5</v>
      </c>
      <c r="Y230">
        <v>753.67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 t="s">
        <v>3</v>
      </c>
      <c r="AG230">
        <v>5</v>
      </c>
      <c r="AH230">
        <v>2</v>
      </c>
      <c r="AI230">
        <v>37921393</v>
      </c>
      <c r="AJ230">
        <v>238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">
      <c r="A231">
        <f>ROW(Source!A398)</f>
        <v>398</v>
      </c>
      <c r="B231">
        <v>37921408</v>
      </c>
      <c r="C231">
        <v>37921398</v>
      </c>
      <c r="D231">
        <v>36602148</v>
      </c>
      <c r="E231">
        <v>25</v>
      </c>
      <c r="F231">
        <v>1</v>
      </c>
      <c r="G231">
        <v>25</v>
      </c>
      <c r="H231">
        <v>1</v>
      </c>
      <c r="I231" t="s">
        <v>224</v>
      </c>
      <c r="J231" t="s">
        <v>3</v>
      </c>
      <c r="K231" t="s">
        <v>225</v>
      </c>
      <c r="L231">
        <v>1191</v>
      </c>
      <c r="N231">
        <v>1013</v>
      </c>
      <c r="O231" t="s">
        <v>226</v>
      </c>
      <c r="P231" t="s">
        <v>226</v>
      </c>
      <c r="Q231">
        <v>1</v>
      </c>
      <c r="X231">
        <v>6.04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1</v>
      </c>
      <c r="AF231" t="s">
        <v>3</v>
      </c>
      <c r="AG231">
        <v>6.04</v>
      </c>
      <c r="AH231">
        <v>2</v>
      </c>
      <c r="AI231">
        <v>37921402</v>
      </c>
      <c r="AJ231">
        <v>239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>
        <f>ROW(Source!A398)</f>
        <v>398</v>
      </c>
      <c r="B232">
        <v>37921409</v>
      </c>
      <c r="C232">
        <v>37921398</v>
      </c>
      <c r="D232">
        <v>36617459</v>
      </c>
      <c r="E232">
        <v>1</v>
      </c>
      <c r="F232">
        <v>1</v>
      </c>
      <c r="G232">
        <v>25</v>
      </c>
      <c r="H232">
        <v>3</v>
      </c>
      <c r="I232" t="s">
        <v>255</v>
      </c>
      <c r="J232" t="s">
        <v>256</v>
      </c>
      <c r="K232" t="s">
        <v>257</v>
      </c>
      <c r="L232">
        <v>1339</v>
      </c>
      <c r="N232">
        <v>1007</v>
      </c>
      <c r="O232" t="s">
        <v>36</v>
      </c>
      <c r="P232" t="s">
        <v>36</v>
      </c>
      <c r="Q232">
        <v>1</v>
      </c>
      <c r="X232">
        <v>10</v>
      </c>
      <c r="Y232">
        <v>33.729999999999997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 t="s">
        <v>3</v>
      </c>
      <c r="AG232">
        <v>10</v>
      </c>
      <c r="AH232">
        <v>2</v>
      </c>
      <c r="AI232">
        <v>37921403</v>
      </c>
      <c r="AJ232">
        <v>240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">
      <c r="A233">
        <f>ROW(Source!A398)</f>
        <v>398</v>
      </c>
      <c r="B233">
        <v>37921410</v>
      </c>
      <c r="C233">
        <v>37921398</v>
      </c>
      <c r="D233">
        <v>36619164</v>
      </c>
      <c r="E233">
        <v>1</v>
      </c>
      <c r="F233">
        <v>1</v>
      </c>
      <c r="G233">
        <v>25</v>
      </c>
      <c r="H233">
        <v>3</v>
      </c>
      <c r="I233" t="s">
        <v>343</v>
      </c>
      <c r="J233" t="s">
        <v>344</v>
      </c>
      <c r="K233" t="s">
        <v>345</v>
      </c>
      <c r="L233">
        <v>1346</v>
      </c>
      <c r="N233">
        <v>1009</v>
      </c>
      <c r="O233" t="s">
        <v>154</v>
      </c>
      <c r="P233" t="s">
        <v>154</v>
      </c>
      <c r="Q233">
        <v>1</v>
      </c>
      <c r="X233">
        <v>4</v>
      </c>
      <c r="Y233">
        <v>242.4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 t="s">
        <v>3</v>
      </c>
      <c r="AG233">
        <v>4</v>
      </c>
      <c r="AH233">
        <v>2</v>
      </c>
      <c r="AI233">
        <v>37921404</v>
      </c>
      <c r="AJ233">
        <v>241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>
        <f>ROW(Source!A399)</f>
        <v>399</v>
      </c>
      <c r="B234">
        <v>37921408</v>
      </c>
      <c r="C234">
        <v>37921398</v>
      </c>
      <c r="D234">
        <v>36602148</v>
      </c>
      <c r="E234">
        <v>25</v>
      </c>
      <c r="F234">
        <v>1</v>
      </c>
      <c r="G234">
        <v>25</v>
      </c>
      <c r="H234">
        <v>1</v>
      </c>
      <c r="I234" t="s">
        <v>224</v>
      </c>
      <c r="J234" t="s">
        <v>3</v>
      </c>
      <c r="K234" t="s">
        <v>225</v>
      </c>
      <c r="L234">
        <v>1191</v>
      </c>
      <c r="N234">
        <v>1013</v>
      </c>
      <c r="O234" t="s">
        <v>226</v>
      </c>
      <c r="P234" t="s">
        <v>226</v>
      </c>
      <c r="Q234">
        <v>1</v>
      </c>
      <c r="X234">
        <v>6.04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 t="s">
        <v>3</v>
      </c>
      <c r="AG234">
        <v>6.04</v>
      </c>
      <c r="AH234">
        <v>2</v>
      </c>
      <c r="AI234">
        <v>37921402</v>
      </c>
      <c r="AJ234">
        <v>242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>
        <f>ROW(Source!A399)</f>
        <v>399</v>
      </c>
      <c r="B235">
        <v>37921409</v>
      </c>
      <c r="C235">
        <v>37921398</v>
      </c>
      <c r="D235">
        <v>36617459</v>
      </c>
      <c r="E235">
        <v>1</v>
      </c>
      <c r="F235">
        <v>1</v>
      </c>
      <c r="G235">
        <v>25</v>
      </c>
      <c r="H235">
        <v>3</v>
      </c>
      <c r="I235" t="s">
        <v>255</v>
      </c>
      <c r="J235" t="s">
        <v>256</v>
      </c>
      <c r="K235" t="s">
        <v>257</v>
      </c>
      <c r="L235">
        <v>1339</v>
      </c>
      <c r="N235">
        <v>1007</v>
      </c>
      <c r="O235" t="s">
        <v>36</v>
      </c>
      <c r="P235" t="s">
        <v>36</v>
      </c>
      <c r="Q235">
        <v>1</v>
      </c>
      <c r="X235">
        <v>10</v>
      </c>
      <c r="Y235">
        <v>33.729999999999997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 t="s">
        <v>3</v>
      </c>
      <c r="AG235">
        <v>10</v>
      </c>
      <c r="AH235">
        <v>2</v>
      </c>
      <c r="AI235">
        <v>37921403</v>
      </c>
      <c r="AJ235">
        <v>243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>
        <f>ROW(Source!A399)</f>
        <v>399</v>
      </c>
      <c r="B236">
        <v>37921410</v>
      </c>
      <c r="C236">
        <v>37921398</v>
      </c>
      <c r="D236">
        <v>36619164</v>
      </c>
      <c r="E236">
        <v>1</v>
      </c>
      <c r="F236">
        <v>1</v>
      </c>
      <c r="G236">
        <v>25</v>
      </c>
      <c r="H236">
        <v>3</v>
      </c>
      <c r="I236" t="s">
        <v>343</v>
      </c>
      <c r="J236" t="s">
        <v>344</v>
      </c>
      <c r="K236" t="s">
        <v>345</v>
      </c>
      <c r="L236">
        <v>1346</v>
      </c>
      <c r="N236">
        <v>1009</v>
      </c>
      <c r="O236" t="s">
        <v>154</v>
      </c>
      <c r="P236" t="s">
        <v>154</v>
      </c>
      <c r="Q236">
        <v>1</v>
      </c>
      <c r="X236">
        <v>4</v>
      </c>
      <c r="Y236">
        <v>242.4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 t="s">
        <v>3</v>
      </c>
      <c r="AG236">
        <v>4</v>
      </c>
      <c r="AH236">
        <v>2</v>
      </c>
      <c r="AI236">
        <v>37921404</v>
      </c>
      <c r="AJ236">
        <v>244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Смета СН-2012 по гл. 1-5</vt:lpstr>
      <vt:lpstr>RV_DATA</vt:lpstr>
      <vt:lpstr>Source</vt:lpstr>
      <vt:lpstr>SourceObSm</vt:lpstr>
      <vt:lpstr>SmtRes</vt:lpstr>
      <vt:lpstr>EtalonRes</vt:lpstr>
      <vt:lpstr>'Смета СН-2012 по гл. 1-5'!Заголовки_для_печати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</dc:creator>
  <cp:lastModifiedBy>Кусакин Сергей Анатольевич</cp:lastModifiedBy>
  <cp:lastPrinted>2020-03-12T07:53:56Z</cp:lastPrinted>
  <dcterms:created xsi:type="dcterms:W3CDTF">2020-03-12T07:38:48Z</dcterms:created>
  <dcterms:modified xsi:type="dcterms:W3CDTF">2022-11-09T07:18:27Z</dcterms:modified>
</cp:coreProperties>
</file>