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45" yWindow="-45" windowWidth="16020" windowHeight="12030"/>
  </bookViews>
  <sheets>
    <sheet name="Trial Balance" sheetId="2" r:id="rId1"/>
    <sheet name="Balance Sheet" sheetId="1" r:id="rId2"/>
    <sheet name="Income Statement" sheetId="3" r:id="rId3"/>
    <sheet name="CS Balance Sheet" sheetId="4" r:id="rId4"/>
    <sheet name="CS Inc Statement" sheetId="5" r:id="rId5"/>
    <sheet name="Ratios" sheetId="6" r:id="rId6"/>
  </sheets>
  <definedNames>
    <definedName name="Account_Name">'Trial Balance'!$A$2:$A$54</definedName>
    <definedName name="Account_No.">'Trial Balance'!$B$2:$B$54</definedName>
    <definedName name="Account_Receivable" localSheetId="3">'CS Balance Sheet'!$B$6</definedName>
    <definedName name="Account_Receivable">'Balance Sheet'!$B$6</definedName>
    <definedName name="Accounts_Payable" localSheetId="3">'CS Balance Sheet'!$B$18</definedName>
    <definedName name="Accounts_Payable">'Balance Sheet'!$B$18</definedName>
    <definedName name="Accounts_receivable_turnover">Ratios!$B$10</definedName>
    <definedName name="Accrued_Expenses" localSheetId="3">'CS Balance Sheet'!$B$19</definedName>
    <definedName name="Accrued_Expenses">'Balance Sheet'!$B$19</definedName>
    <definedName name="Accumulated_Depreciation" localSheetId="3">'CS Balance Sheet'!$B$12</definedName>
    <definedName name="Accumulated_Depreciation">'Balance Sheet'!$B$12</definedName>
    <definedName name="Additional_Paid_in_Capital" localSheetId="3">'CS Balance Sheet'!$B$26</definedName>
    <definedName name="Additional_Paid_in_Capital">'Balance Sheet'!$B$26</definedName>
    <definedName name="Average_age_of_inventory">Ratios!$B$13</definedName>
    <definedName name="Average_collection_period">Ratios!$B$11</definedName>
    <definedName name="Balance">'Trial Balance'!$C$2:$C$54</definedName>
    <definedName name="Beginning_Retained_Earnings">'Income Statement'!$B$15</definedName>
    <definedName name="Cash" localSheetId="3">'CS Balance Sheet'!$B$4</definedName>
    <definedName name="Cash">'Balance Sheet'!$B$4</definedName>
    <definedName name="Class">'Trial Balance'!$D$2:$D$54</definedName>
    <definedName name="Common_Stock" localSheetId="3">'CS Balance Sheet'!$B$25</definedName>
    <definedName name="Common_Stock">'Balance Sheet'!$B$25</definedName>
    <definedName name="Cost_of_Goods_Sold">'Income Statement'!$B$5</definedName>
    <definedName name="Dividends">'Income Statement'!$B$17</definedName>
    <definedName name="Ending_Retained_Earnings">'Income Statement'!$B$18</definedName>
    <definedName name="Gross_Margin">'Income Statement'!$B$6</definedName>
    <definedName name="Interest_Expense">'Income Statement'!$B$11</definedName>
    <definedName name="Interest_Income">'Income Statement'!$B$12</definedName>
    <definedName name="Inventory" localSheetId="3">'CS Balance Sheet'!$B$7</definedName>
    <definedName name="Inventory">'Balance Sheet'!$B$7</definedName>
    <definedName name="Inventory_turnover">Ratios!$B$12</definedName>
    <definedName name="LastYear_Accounts_Receivable">'Balance Sheet'!$D$6</definedName>
    <definedName name="LastYear_Additional_Paid_In_Capital">'Balance Sheet'!$D$26</definedName>
    <definedName name="LastYear_Common_Stock">'Balance Sheet'!$D$25</definedName>
    <definedName name="LastYear_Inventory">'Balance Sheet'!$D$7</definedName>
    <definedName name="LastYear_Total_Assets">'Balance Sheet'!$D$15</definedName>
    <definedName name="Long_Term_Debt" localSheetId="3">'CS Balance Sheet'!$B$22</definedName>
    <definedName name="Long_Term_Debt">'Balance Sheet'!$B$22</definedName>
    <definedName name="Marketable_Securities" localSheetId="3">'CS Balance Sheet'!$B$5</definedName>
    <definedName name="Marketable_Securities">'Balance Sheet'!$B$5</definedName>
    <definedName name="Net_Income__Loss">'Income Statement'!$B$13</definedName>
    <definedName name="Net_Ordinary_Income__Loss">'Income Statement'!$B$9</definedName>
    <definedName name="Net_PP_E" localSheetId="3">'CS Balance Sheet'!$B$13</definedName>
    <definedName name="Net_PP_E">'Balance Sheet'!$B$13</definedName>
    <definedName name="Notes_Payable_to_Bank" localSheetId="3">'CS Balance Sheet'!#REF!</definedName>
    <definedName name="Overhead">'Income Statement'!$B$8</definedName>
    <definedName name="Prepaid_and_Other" localSheetId="3">'CS Balance Sheet'!$B$8</definedName>
    <definedName name="Prepaid_and_Other">'Balance Sheet'!$B$8</definedName>
    <definedName name="Property_and_Equipment" localSheetId="3">'CS Balance Sheet'!$B$11</definedName>
    <definedName name="Property_and_Equipment">'Balance Sheet'!$B$11</definedName>
    <definedName name="Retained_Earnings" localSheetId="3">'CS Balance Sheet'!$B$27</definedName>
    <definedName name="Retained_Earnings">'Balance Sheet'!$B$27</definedName>
    <definedName name="Revenue">'Income Statement'!$B$4</definedName>
    <definedName name="Total_Assets" localSheetId="3">'CS Balance Sheet'!$B$15</definedName>
    <definedName name="Total_Assets">'Balance Sheet'!$B$15</definedName>
    <definedName name="Total_Current_Assets" localSheetId="3">'CS Balance Sheet'!$B$9</definedName>
    <definedName name="Total_Current_Assets">'Balance Sheet'!$B$9</definedName>
    <definedName name="Total_Current_Liabilities" localSheetId="3">'CS Balance Sheet'!$B$20</definedName>
    <definedName name="Total_Current_Liabilities">'Balance Sheet'!$B$20</definedName>
    <definedName name="Total_Liabilities_and_Equity" localSheetId="3">'CS Balance Sheet'!$B$29</definedName>
    <definedName name="Total_Liabilities_and_Equity">'Balance Sheet'!$B$29</definedName>
  </definedNames>
  <calcPr calcId="124519"/>
</workbook>
</file>

<file path=xl/calcChain.xml><?xml version="1.0" encoding="utf-8"?>
<calcChain xmlns="http://schemas.openxmlformats.org/spreadsheetml/2006/main">
  <c r="B27" i="4"/>
  <c r="B15" i="5"/>
  <c r="B17"/>
  <c r="B12"/>
  <c r="B11"/>
  <c r="B8"/>
  <c r="B5"/>
  <c r="B4"/>
  <c r="B6" s="1"/>
  <c r="B9" s="1"/>
  <c r="B13" s="1"/>
  <c r="B16" s="1"/>
  <c r="B26" i="4"/>
  <c r="B25"/>
  <c r="B22"/>
  <c r="B19"/>
  <c r="B18"/>
  <c r="B12"/>
  <c r="B11"/>
  <c r="B8"/>
  <c r="B7"/>
  <c r="B6"/>
  <c r="B5"/>
  <c r="B4"/>
  <c r="B25" i="1"/>
  <c r="B17" i="3"/>
  <c r="B15"/>
  <c r="B11"/>
  <c r="B8"/>
  <c r="B5"/>
  <c r="B12" i="6" s="1"/>
  <c r="B13" s="1"/>
  <c r="B12" i="3"/>
  <c r="B4"/>
  <c r="B6" s="1"/>
  <c r="B9" s="1"/>
  <c r="B13" s="1"/>
  <c r="B16" s="1"/>
  <c r="B12" i="1"/>
  <c r="B26"/>
  <c r="B22"/>
  <c r="B19"/>
  <c r="B18"/>
  <c r="B11"/>
  <c r="B5"/>
  <c r="B6"/>
  <c r="B7"/>
  <c r="B8"/>
  <c r="B4"/>
  <c r="B20"/>
  <c r="B13"/>
  <c r="B9" i="4" l="1"/>
  <c r="C8" i="5"/>
  <c r="C12"/>
  <c r="B4" i="6"/>
  <c r="B10"/>
  <c r="B11" s="1"/>
  <c r="B19"/>
  <c r="B23"/>
  <c r="B9" i="1"/>
  <c r="B13" i="4"/>
  <c r="B15" s="1"/>
  <c r="B20"/>
  <c r="C5" i="5"/>
  <c r="C11"/>
  <c r="B7" i="6"/>
  <c r="B22"/>
  <c r="B14"/>
  <c r="C4" i="5"/>
  <c r="C6"/>
  <c r="C9"/>
  <c r="C13"/>
  <c r="B18"/>
  <c r="B18" i="3"/>
  <c r="B15" i="1"/>
  <c r="B17" i="6" s="1"/>
  <c r="C15" i="4" l="1"/>
  <c r="C6"/>
  <c r="C8"/>
  <c r="C12"/>
  <c r="C19"/>
  <c r="C25"/>
  <c r="C4"/>
  <c r="C11"/>
  <c r="C5"/>
  <c r="C7"/>
  <c r="C13"/>
  <c r="C20"/>
  <c r="C22"/>
  <c r="C26"/>
  <c r="C9"/>
  <c r="C18"/>
  <c r="B24" i="6"/>
  <c r="B5"/>
  <c r="B3"/>
  <c r="B6"/>
  <c r="B27" i="1"/>
  <c r="B29" l="1"/>
  <c r="B31" s="1"/>
  <c r="B18" i="6"/>
  <c r="B25"/>
  <c r="B29" i="4"/>
  <c r="B31" s="1"/>
  <c r="C27"/>
  <c r="C29" l="1"/>
</calcChain>
</file>

<file path=xl/sharedStrings.xml><?xml version="1.0" encoding="utf-8"?>
<sst xmlns="http://schemas.openxmlformats.org/spreadsheetml/2006/main" count="203" uniqueCount="108">
  <si>
    <t>Balance Sheet</t>
  </si>
  <si>
    <t>Assets</t>
  </si>
  <si>
    <t>Cash</t>
  </si>
  <si>
    <t>Marketable Securities</t>
  </si>
  <si>
    <t>Inventory</t>
  </si>
  <si>
    <t>Total Current Assets</t>
  </si>
  <si>
    <t>Property and Equipment</t>
  </si>
  <si>
    <t>Accumulated Depreciation</t>
  </si>
  <si>
    <t>Net PP&amp;E</t>
  </si>
  <si>
    <t>Total Assets</t>
  </si>
  <si>
    <t>Liabilities</t>
  </si>
  <si>
    <t>Accounts Payable</t>
  </si>
  <si>
    <t>Accrued Expenses</t>
  </si>
  <si>
    <t>Total Current Liabilities</t>
  </si>
  <si>
    <t>Long Term Debt</t>
  </si>
  <si>
    <t>Equity</t>
  </si>
  <si>
    <t>Common Stock</t>
  </si>
  <si>
    <t>Additional Paid in Capital</t>
  </si>
  <si>
    <t>Retained Earnings</t>
  </si>
  <si>
    <t>Total Liabilities and Equity</t>
  </si>
  <si>
    <t>Account Name</t>
  </si>
  <si>
    <t>Account No.</t>
  </si>
  <si>
    <t>Cash-Petty Cash</t>
  </si>
  <si>
    <t>Checking Account</t>
  </si>
  <si>
    <t>Accounts Receivable</t>
  </si>
  <si>
    <t>Prepaid Expenses</t>
  </si>
  <si>
    <t>Prepaid Insurance</t>
  </si>
  <si>
    <t>Inventory Asset</t>
  </si>
  <si>
    <t>Accum. Depr.Property and  Equipment</t>
  </si>
  <si>
    <t>Office/Store Furniture and Fixtures</t>
  </si>
  <si>
    <t>Accum. Depr. Furniture and Fixtures</t>
  </si>
  <si>
    <t>Pending Item Receipts</t>
  </si>
  <si>
    <t>Sales Tax Payable</t>
  </si>
  <si>
    <t>Federal Tax Liability</t>
  </si>
  <si>
    <t>Federal Tax Liability (FUTA)</t>
  </si>
  <si>
    <t>State Tax Liability</t>
  </si>
  <si>
    <t>401 (k) Liability</t>
  </si>
  <si>
    <t>Union Dues Liability</t>
  </si>
  <si>
    <t>Medical/Dental Liability</t>
  </si>
  <si>
    <t>Other Payables</t>
  </si>
  <si>
    <t>Interest Payable</t>
  </si>
  <si>
    <t>Visa Credit Card</t>
  </si>
  <si>
    <t>Note Payable to Bank</t>
  </si>
  <si>
    <t>Owners' Withdrawals</t>
  </si>
  <si>
    <t>Sales</t>
  </si>
  <si>
    <t>Cash Discount Given</t>
  </si>
  <si>
    <t>Write off</t>
  </si>
  <si>
    <t>Cost of Goods - Materials</t>
  </si>
  <si>
    <t>Cash Discount Taken</t>
  </si>
  <si>
    <t>Employee Wages</t>
  </si>
  <si>
    <t>Wages</t>
  </si>
  <si>
    <t>Employee Benefits</t>
  </si>
  <si>
    <t>Bank Charges</t>
  </si>
  <si>
    <t>Repairs and Maintenance Expenses</t>
  </si>
  <si>
    <t>Depreciation Expenses/Equipment</t>
  </si>
  <si>
    <t>Depreciation Expenses/Furniture</t>
  </si>
  <si>
    <t>Office Supplies</t>
  </si>
  <si>
    <t>Insurance Vehicle</t>
  </si>
  <si>
    <t>Insurance Other</t>
  </si>
  <si>
    <t>Freight/Shipping Expenses</t>
  </si>
  <si>
    <t>Accounting Fees</t>
  </si>
  <si>
    <t>Other Expenses</t>
  </si>
  <si>
    <t>Travel Expenses</t>
  </si>
  <si>
    <t>Utilities - Electric and Gas</t>
  </si>
  <si>
    <t>Utilities - Telephone</t>
  </si>
  <si>
    <t>Leased Facilities</t>
  </si>
  <si>
    <t>Finance Charge Income</t>
  </si>
  <si>
    <t>Interest Income</t>
  </si>
  <si>
    <t>Interest Expenses</t>
  </si>
  <si>
    <t>Balance</t>
  </si>
  <si>
    <t>Class</t>
  </si>
  <si>
    <t>Investment Account</t>
  </si>
  <si>
    <t>Prepaid and Other</t>
  </si>
  <si>
    <t>APIC</t>
  </si>
  <si>
    <t>Distributions</t>
  </si>
  <si>
    <t>Revenue</t>
  </si>
  <si>
    <t>Cost of Goods Sold</t>
  </si>
  <si>
    <t>Overhead</t>
  </si>
  <si>
    <t>Interest Expense</t>
  </si>
  <si>
    <t>Income Statement</t>
  </si>
  <si>
    <t>Gross Margin</t>
  </si>
  <si>
    <t>Net Ordinary Income (Loss)</t>
  </si>
  <si>
    <t>Net Income (Loss)</t>
  </si>
  <si>
    <t>Beginning Retained Earnings</t>
  </si>
  <si>
    <t>Ending Retained Earnings</t>
  </si>
  <si>
    <t>with Statement of Retained Earnings</t>
  </si>
  <si>
    <t>Dividends</t>
  </si>
  <si>
    <t>Liquidity</t>
  </si>
  <si>
    <t>Current Assets</t>
  </si>
  <si>
    <t>Current Liabilities</t>
  </si>
  <si>
    <t>Net Working Capital</t>
  </si>
  <si>
    <t>Current Ratio</t>
  </si>
  <si>
    <t>Quick Ratio</t>
  </si>
  <si>
    <t>Asset Use</t>
  </si>
  <si>
    <t>Accounts receivable turnover</t>
  </si>
  <si>
    <t>Average collection period</t>
  </si>
  <si>
    <t>Inventory turnover</t>
  </si>
  <si>
    <t>Average age of inventory</t>
  </si>
  <si>
    <t>Operating Cycle</t>
  </si>
  <si>
    <t>Solvency</t>
  </si>
  <si>
    <t>Debt ratio</t>
  </si>
  <si>
    <t>Debt-to-Equity</t>
  </si>
  <si>
    <t>Times Interest Earned</t>
  </si>
  <si>
    <t>Profitability</t>
  </si>
  <si>
    <t>Gross Profit Margin</t>
  </si>
  <si>
    <t>Net Profit Margin</t>
  </si>
  <si>
    <t>Return on Assets</t>
  </si>
  <si>
    <t>Return on Equity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</si>
</sst>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_([$$-409]* #,##0.00_);_([$$-409]* \(#,##0.00\);_([$$-409]* &quot;-&quot;??_);_(@_)"/>
    <numFmt numFmtId="165" formatCode="0.00&quot;:1&quot;_)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/>
      <bottom style="double">
        <color theme="0" tint="-0.249977111117893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2" fillId="0" borderId="0" xfId="0" applyFont="1"/>
    <xf numFmtId="164" fontId="0" fillId="0" borderId="0" xfId="0" applyNumberFormat="1"/>
    <xf numFmtId="43" fontId="0" fillId="0" borderId="0" xfId="1" applyFont="1"/>
    <xf numFmtId="164" fontId="0" fillId="0" borderId="1" xfId="0" applyNumberFormat="1" applyBorder="1"/>
    <xf numFmtId="164" fontId="0" fillId="0" borderId="2" xfId="0" applyNumberFormat="1" applyBorder="1"/>
    <xf numFmtId="10" fontId="0" fillId="0" borderId="0" xfId="2" applyNumberFormat="1" applyFont="1"/>
    <xf numFmtId="10" fontId="0" fillId="0" borderId="1" xfId="2" applyNumberFormat="1" applyFont="1" applyBorder="1"/>
    <xf numFmtId="10" fontId="0" fillId="0" borderId="2" xfId="2" applyNumberFormat="1" applyFont="1" applyBorder="1"/>
    <xf numFmtId="0" fontId="4" fillId="0" borderId="0" xfId="0" applyFont="1" applyAlignment="1">
      <alignment horizontal="centerContinuous"/>
    </xf>
    <xf numFmtId="0" fontId="3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165" fontId="0" fillId="0" borderId="0" xfId="0" applyNumberFormat="1"/>
    <xf numFmtId="0" fontId="0" fillId="0" borderId="3" xfId="0" applyBorder="1"/>
    <xf numFmtId="0" fontId="6" fillId="2" borderId="3" xfId="0" applyFont="1" applyFill="1" applyBorder="1"/>
    <xf numFmtId="0" fontId="5" fillId="0" borderId="4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4" xfId="0" applyFont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54"/>
  <sheetViews>
    <sheetView showGridLines="0" tabSelected="1" workbookViewId="0"/>
  </sheetViews>
  <sheetFormatPr defaultRowHeight="15"/>
  <cols>
    <col min="1" max="1" width="44.5703125" customWidth="1"/>
    <col min="2" max="2" width="11.7109375" bestFit="1" customWidth="1"/>
    <col min="3" max="3" width="10.42578125" customWidth="1"/>
    <col min="4" max="4" width="26.7109375" bestFit="1" customWidth="1"/>
  </cols>
  <sheetData>
    <row r="1" spans="1:4">
      <c r="A1" s="14" t="s">
        <v>20</v>
      </c>
      <c r="B1" s="14" t="s">
        <v>21</v>
      </c>
      <c r="C1" s="14" t="s">
        <v>69</v>
      </c>
      <c r="D1" s="14" t="s">
        <v>70</v>
      </c>
    </row>
    <row r="2" spans="1:4">
      <c r="A2" s="13" t="s">
        <v>22</v>
      </c>
      <c r="B2" s="13">
        <v>1010</v>
      </c>
      <c r="C2" s="13">
        <v>449.87</v>
      </c>
      <c r="D2" s="13" t="s">
        <v>2</v>
      </c>
    </row>
    <row r="3" spans="1:4">
      <c r="A3" s="13" t="s">
        <v>23</v>
      </c>
      <c r="B3" s="13">
        <v>1110</v>
      </c>
      <c r="C3" s="13">
        <v>2412.23</v>
      </c>
      <c r="D3" s="13" t="s">
        <v>2</v>
      </c>
    </row>
    <row r="4" spans="1:4">
      <c r="A4" s="13" t="s">
        <v>71</v>
      </c>
      <c r="B4" s="13">
        <v>1115</v>
      </c>
      <c r="C4" s="13">
        <v>327283.53000000003</v>
      </c>
      <c r="D4" s="13" t="s">
        <v>3</v>
      </c>
    </row>
    <row r="5" spans="1:4">
      <c r="A5" s="13" t="s">
        <v>24</v>
      </c>
      <c r="B5" s="13">
        <v>1210</v>
      </c>
      <c r="C5" s="13">
        <v>16586.25</v>
      </c>
      <c r="D5" s="13" t="s">
        <v>24</v>
      </c>
    </row>
    <row r="6" spans="1:4">
      <c r="A6" s="13" t="s">
        <v>25</v>
      </c>
      <c r="B6" s="13">
        <v>1420</v>
      </c>
      <c r="C6" s="13">
        <v>2587.5</v>
      </c>
      <c r="D6" s="13" t="s">
        <v>72</v>
      </c>
    </row>
    <row r="7" spans="1:4">
      <c r="A7" s="13" t="s">
        <v>26</v>
      </c>
      <c r="B7" s="13">
        <v>1425</v>
      </c>
      <c r="C7" s="13">
        <v>1000</v>
      </c>
      <c r="D7" s="13" t="s">
        <v>72</v>
      </c>
    </row>
    <row r="8" spans="1:4">
      <c r="A8" s="13" t="s">
        <v>27</v>
      </c>
      <c r="B8" s="13">
        <v>1310</v>
      </c>
      <c r="C8" s="13">
        <v>46005.75</v>
      </c>
      <c r="D8" s="13" t="s">
        <v>4</v>
      </c>
    </row>
    <row r="9" spans="1:4">
      <c r="A9" s="13" t="s">
        <v>6</v>
      </c>
      <c r="B9" s="13">
        <v>1510</v>
      </c>
      <c r="C9" s="13">
        <v>65000</v>
      </c>
      <c r="D9" s="13" t="s">
        <v>6</v>
      </c>
    </row>
    <row r="10" spans="1:4">
      <c r="A10" s="13" t="s">
        <v>28</v>
      </c>
      <c r="B10" s="13">
        <v>1511</v>
      </c>
      <c r="C10" s="13">
        <v>-6750</v>
      </c>
      <c r="D10" s="13" t="s">
        <v>7</v>
      </c>
    </row>
    <row r="11" spans="1:4">
      <c r="A11" s="13" t="s">
        <v>29</v>
      </c>
      <c r="B11" s="13">
        <v>1520</v>
      </c>
      <c r="C11" s="13">
        <v>12000</v>
      </c>
      <c r="D11" s="13" t="s">
        <v>6</v>
      </c>
    </row>
    <row r="12" spans="1:4">
      <c r="A12" s="13" t="s">
        <v>30</v>
      </c>
      <c r="B12" s="13">
        <v>1521</v>
      </c>
      <c r="C12" s="13">
        <v>-9525</v>
      </c>
      <c r="D12" s="13" t="s">
        <v>7</v>
      </c>
    </row>
    <row r="13" spans="1:4">
      <c r="A13" s="13" t="s">
        <v>11</v>
      </c>
      <c r="B13" s="13">
        <v>2010</v>
      </c>
      <c r="C13" s="13">
        <v>-15502.62</v>
      </c>
      <c r="D13" s="13" t="s">
        <v>11</v>
      </c>
    </row>
    <row r="14" spans="1:4">
      <c r="A14" s="13" t="s">
        <v>31</v>
      </c>
      <c r="B14" s="13">
        <v>2015</v>
      </c>
      <c r="C14" s="13">
        <v>-846.59</v>
      </c>
      <c r="D14" s="13" t="s">
        <v>12</v>
      </c>
    </row>
    <row r="15" spans="1:4">
      <c r="A15" s="13" t="s">
        <v>32</v>
      </c>
      <c r="B15" s="13">
        <v>2110</v>
      </c>
      <c r="C15" s="13">
        <v>-11426.42</v>
      </c>
      <c r="D15" s="13" t="s">
        <v>12</v>
      </c>
    </row>
    <row r="16" spans="1:4">
      <c r="A16" s="13" t="s">
        <v>33</v>
      </c>
      <c r="B16" s="13">
        <v>2210</v>
      </c>
      <c r="C16" s="13">
        <v>-1517.3</v>
      </c>
      <c r="D16" s="13" t="s">
        <v>12</v>
      </c>
    </row>
    <row r="17" spans="1:4">
      <c r="A17" s="13" t="s">
        <v>34</v>
      </c>
      <c r="B17" s="13">
        <v>2215</v>
      </c>
      <c r="C17" s="13">
        <v>-145</v>
      </c>
      <c r="D17" s="13" t="s">
        <v>12</v>
      </c>
    </row>
    <row r="18" spans="1:4">
      <c r="A18" s="13" t="s">
        <v>35</v>
      </c>
      <c r="B18" s="13">
        <v>2220</v>
      </c>
      <c r="C18" s="13">
        <v>-740</v>
      </c>
      <c r="D18" s="13" t="s">
        <v>12</v>
      </c>
    </row>
    <row r="19" spans="1:4">
      <c r="A19" s="13" t="s">
        <v>36</v>
      </c>
      <c r="B19" s="13">
        <v>2230</v>
      </c>
      <c r="C19" s="13">
        <v>-2000</v>
      </c>
      <c r="D19" s="13" t="s">
        <v>12</v>
      </c>
    </row>
    <row r="20" spans="1:4">
      <c r="A20" s="13" t="s">
        <v>37</v>
      </c>
      <c r="B20" s="13">
        <v>2240</v>
      </c>
      <c r="C20" s="13">
        <v>-85</v>
      </c>
      <c r="D20" s="13" t="s">
        <v>12</v>
      </c>
    </row>
    <row r="21" spans="1:4">
      <c r="A21" s="13" t="s">
        <v>38</v>
      </c>
      <c r="B21" s="13">
        <v>2250</v>
      </c>
      <c r="C21" s="13">
        <v>-990</v>
      </c>
      <c r="D21" s="13" t="s">
        <v>12</v>
      </c>
    </row>
    <row r="22" spans="1:4">
      <c r="A22" s="13" t="s">
        <v>39</v>
      </c>
      <c r="B22" s="13">
        <v>2310</v>
      </c>
      <c r="C22" s="13">
        <v>-500</v>
      </c>
      <c r="D22" s="13" t="s">
        <v>12</v>
      </c>
    </row>
    <row r="23" spans="1:4">
      <c r="A23" s="13" t="s">
        <v>40</v>
      </c>
      <c r="B23" s="13">
        <v>2315</v>
      </c>
      <c r="C23" s="13">
        <v>-2000</v>
      </c>
      <c r="D23" s="13" t="s">
        <v>12</v>
      </c>
    </row>
    <row r="24" spans="1:4">
      <c r="A24" s="13" t="s">
        <v>41</v>
      </c>
      <c r="B24" s="13">
        <v>2610</v>
      </c>
      <c r="C24" s="13">
        <v>-300</v>
      </c>
      <c r="D24" s="13" t="s">
        <v>12</v>
      </c>
    </row>
    <row r="25" spans="1:4">
      <c r="A25" s="13" t="s">
        <v>42</v>
      </c>
      <c r="B25" s="13">
        <v>2710</v>
      </c>
      <c r="C25" s="13">
        <v>-20000</v>
      </c>
      <c r="D25" s="13" t="s">
        <v>14</v>
      </c>
    </row>
    <row r="26" spans="1:4">
      <c r="A26" s="13" t="s">
        <v>16</v>
      </c>
      <c r="B26" s="13">
        <v>3015</v>
      </c>
      <c r="C26" s="13">
        <v>-1000</v>
      </c>
      <c r="D26" s="13" t="s">
        <v>16</v>
      </c>
    </row>
    <row r="27" spans="1:4">
      <c r="A27" s="13" t="s">
        <v>73</v>
      </c>
      <c r="B27" s="13">
        <v>3016</v>
      </c>
      <c r="C27" s="13">
        <v>-36000</v>
      </c>
      <c r="D27" s="13" t="s">
        <v>17</v>
      </c>
    </row>
    <row r="28" spans="1:4">
      <c r="A28" s="13" t="s">
        <v>43</v>
      </c>
      <c r="B28" s="13">
        <v>3020</v>
      </c>
      <c r="C28" s="13">
        <v>12000</v>
      </c>
      <c r="D28" s="13" t="s">
        <v>86</v>
      </c>
    </row>
    <row r="29" spans="1:4">
      <c r="A29" s="13" t="s">
        <v>18</v>
      </c>
      <c r="B29" s="13">
        <v>3025</v>
      </c>
      <c r="C29" s="13">
        <v>-76484.479999999996</v>
      </c>
      <c r="D29" s="13" t="s">
        <v>83</v>
      </c>
    </row>
    <row r="30" spans="1:4">
      <c r="A30" s="13" t="s">
        <v>44</v>
      </c>
      <c r="B30" s="13">
        <v>4010</v>
      </c>
      <c r="C30" s="13">
        <v>-1198873.98</v>
      </c>
      <c r="D30" s="13" t="s">
        <v>75</v>
      </c>
    </row>
    <row r="31" spans="1:4">
      <c r="A31" s="13" t="s">
        <v>45</v>
      </c>
      <c r="B31" s="13">
        <v>4020</v>
      </c>
      <c r="C31" s="13">
        <v>3414.9</v>
      </c>
      <c r="D31" s="13" t="s">
        <v>75</v>
      </c>
    </row>
    <row r="32" spans="1:4">
      <c r="A32" s="13" t="s">
        <v>46</v>
      </c>
      <c r="B32" s="13">
        <v>4210</v>
      </c>
      <c r="C32" s="13">
        <v>8.83</v>
      </c>
      <c r="D32" s="13" t="s">
        <v>75</v>
      </c>
    </row>
    <row r="33" spans="1:4">
      <c r="A33" s="13" t="s">
        <v>47</v>
      </c>
      <c r="B33" s="13">
        <v>4510</v>
      </c>
      <c r="C33" s="13">
        <v>870946.22</v>
      </c>
      <c r="D33" s="13" t="s">
        <v>76</v>
      </c>
    </row>
    <row r="34" spans="1:4">
      <c r="A34" s="13" t="s">
        <v>48</v>
      </c>
      <c r="B34" s="13">
        <v>4530</v>
      </c>
      <c r="C34" s="13">
        <v>-770.39</v>
      </c>
      <c r="D34" s="13" t="s">
        <v>76</v>
      </c>
    </row>
    <row r="35" spans="1:4">
      <c r="A35" s="13" t="s">
        <v>49</v>
      </c>
      <c r="B35" s="13">
        <v>5100</v>
      </c>
      <c r="C35" s="13">
        <v>2800</v>
      </c>
      <c r="D35" s="13" t="s">
        <v>77</v>
      </c>
    </row>
    <row r="36" spans="1:4">
      <c r="A36" s="13" t="s">
        <v>50</v>
      </c>
      <c r="B36" s="13">
        <v>5110</v>
      </c>
      <c r="C36" s="13">
        <v>5400</v>
      </c>
      <c r="D36" s="13" t="s">
        <v>77</v>
      </c>
    </row>
    <row r="37" spans="1:4">
      <c r="A37" s="13" t="s">
        <v>51</v>
      </c>
      <c r="B37" s="13">
        <v>5120</v>
      </c>
      <c r="C37" s="13">
        <v>250</v>
      </c>
      <c r="D37" s="13" t="s">
        <v>77</v>
      </c>
    </row>
    <row r="38" spans="1:4">
      <c r="A38" s="13" t="s">
        <v>52</v>
      </c>
      <c r="B38" s="13">
        <v>5510</v>
      </c>
      <c r="C38" s="13">
        <v>25</v>
      </c>
      <c r="D38" s="13" t="s">
        <v>77</v>
      </c>
    </row>
    <row r="39" spans="1:4">
      <c r="A39" s="13" t="s">
        <v>53</v>
      </c>
      <c r="B39" s="13">
        <v>5710</v>
      </c>
      <c r="C39" s="13">
        <v>47.63</v>
      </c>
      <c r="D39" s="13" t="s">
        <v>77</v>
      </c>
    </row>
    <row r="40" spans="1:4">
      <c r="A40" s="13" t="s">
        <v>54</v>
      </c>
      <c r="B40" s="13">
        <v>6120</v>
      </c>
      <c r="C40" s="13">
        <v>1750</v>
      </c>
      <c r="D40" s="13" t="s">
        <v>77</v>
      </c>
    </row>
    <row r="41" spans="1:4">
      <c r="A41" s="13" t="s">
        <v>55</v>
      </c>
      <c r="B41" s="13">
        <v>6125</v>
      </c>
      <c r="C41" s="13">
        <v>525</v>
      </c>
      <c r="D41" s="13" t="s">
        <v>77</v>
      </c>
    </row>
    <row r="42" spans="1:4">
      <c r="A42" s="13" t="s">
        <v>56</v>
      </c>
      <c r="B42" s="13">
        <v>6210</v>
      </c>
      <c r="C42" s="13">
        <v>103.47</v>
      </c>
      <c r="D42" s="13" t="s">
        <v>77</v>
      </c>
    </row>
    <row r="43" spans="1:4">
      <c r="A43" s="13" t="s">
        <v>57</v>
      </c>
      <c r="B43" s="13">
        <v>6310</v>
      </c>
      <c r="C43" s="13">
        <v>2781.72</v>
      </c>
      <c r="D43" s="13" t="s">
        <v>77</v>
      </c>
    </row>
    <row r="44" spans="1:4">
      <c r="A44" s="13" t="s">
        <v>58</v>
      </c>
      <c r="B44" s="13">
        <v>6320</v>
      </c>
      <c r="C44" s="13">
        <v>200</v>
      </c>
      <c r="D44" s="13" t="s">
        <v>77</v>
      </c>
    </row>
    <row r="45" spans="1:4">
      <c r="A45" s="13" t="s">
        <v>59</v>
      </c>
      <c r="B45" s="13">
        <v>6410</v>
      </c>
      <c r="C45" s="13">
        <v>292.67</v>
      </c>
      <c r="D45" s="13" t="s">
        <v>77</v>
      </c>
    </row>
    <row r="46" spans="1:4">
      <c r="A46" s="13" t="s">
        <v>60</v>
      </c>
      <c r="B46" s="13">
        <v>6620</v>
      </c>
      <c r="C46" s="13">
        <v>6615.54</v>
      </c>
      <c r="D46" s="13" t="s">
        <v>77</v>
      </c>
    </row>
    <row r="47" spans="1:4">
      <c r="A47" s="13" t="s">
        <v>61</v>
      </c>
      <c r="B47" s="13">
        <v>6760</v>
      </c>
      <c r="C47" s="13">
        <v>240</v>
      </c>
      <c r="D47" s="13" t="s">
        <v>77</v>
      </c>
    </row>
    <row r="48" spans="1:4">
      <c r="A48" s="13" t="s">
        <v>62</v>
      </c>
      <c r="B48" s="13">
        <v>6770</v>
      </c>
      <c r="C48" s="13">
        <v>-400</v>
      </c>
      <c r="D48" s="13" t="s">
        <v>77</v>
      </c>
    </row>
    <row r="49" spans="1:4">
      <c r="A49" s="13" t="s">
        <v>63</v>
      </c>
      <c r="B49" s="13">
        <v>6810</v>
      </c>
      <c r="C49" s="13">
        <v>1609.56</v>
      </c>
      <c r="D49" s="13" t="s">
        <v>77</v>
      </c>
    </row>
    <row r="50" spans="1:4">
      <c r="A50" s="13" t="s">
        <v>64</v>
      </c>
      <c r="B50" s="13">
        <v>6815</v>
      </c>
      <c r="C50" s="13">
        <v>1147.4100000000001</v>
      </c>
      <c r="D50" s="13" t="s">
        <v>77</v>
      </c>
    </row>
    <row r="51" spans="1:4">
      <c r="A51" s="13" t="s">
        <v>65</v>
      </c>
      <c r="B51" s="13">
        <v>6915</v>
      </c>
      <c r="C51" s="13">
        <v>6500</v>
      </c>
      <c r="D51" s="13" t="s">
        <v>77</v>
      </c>
    </row>
    <row r="52" spans="1:4">
      <c r="A52" s="13" t="s">
        <v>66</v>
      </c>
      <c r="B52" s="13">
        <v>8020</v>
      </c>
      <c r="C52" s="13">
        <v>-8.35</v>
      </c>
      <c r="D52" s="13" t="s">
        <v>77</v>
      </c>
    </row>
    <row r="53" spans="1:4">
      <c r="A53" s="13" t="s">
        <v>67</v>
      </c>
      <c r="B53" s="13">
        <v>8030</v>
      </c>
      <c r="C53" s="13">
        <v>-5387.03</v>
      </c>
      <c r="D53" s="13" t="s">
        <v>67</v>
      </c>
    </row>
    <row r="54" spans="1:4">
      <c r="A54" s="13" t="s">
        <v>68</v>
      </c>
      <c r="B54" s="13">
        <v>9010</v>
      </c>
      <c r="C54" s="13">
        <v>1269.08</v>
      </c>
      <c r="D54" s="13" t="s">
        <v>78</v>
      </c>
    </row>
  </sheetData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31"/>
  <sheetViews>
    <sheetView showGridLines="0" workbookViewId="0"/>
  </sheetViews>
  <sheetFormatPr defaultRowHeight="15"/>
  <cols>
    <col min="1" max="1" width="37.7109375" customWidth="1"/>
    <col min="2" max="2" width="17.42578125" customWidth="1"/>
    <col min="4" max="4" width="11.5703125" bestFit="1" customWidth="1"/>
  </cols>
  <sheetData>
    <row r="1" spans="1:4" ht="21">
      <c r="A1" s="9" t="s">
        <v>0</v>
      </c>
      <c r="B1" s="9"/>
    </row>
    <row r="3" spans="1:4" ht="19.5" thickBot="1">
      <c r="A3" s="15" t="s">
        <v>1</v>
      </c>
      <c r="B3" s="15"/>
    </row>
    <row r="4" spans="1:4" ht="15.75" thickTop="1">
      <c r="A4" t="s">
        <v>2</v>
      </c>
      <c r="B4" s="2">
        <f>SUMIF(Class,A4,Balance)</f>
        <v>2862.1</v>
      </c>
    </row>
    <row r="5" spans="1:4">
      <c r="A5" t="s">
        <v>3</v>
      </c>
      <c r="B5" s="3">
        <f>SUMIF(Class,A5,Balance)</f>
        <v>327283.53000000003</v>
      </c>
    </row>
    <row r="6" spans="1:4">
      <c r="A6" t="s">
        <v>24</v>
      </c>
      <c r="B6" s="3">
        <f>SUMIF(Class,A6,Balance)</f>
        <v>16586.25</v>
      </c>
      <c r="D6" s="3">
        <v>17282.560000000001</v>
      </c>
    </row>
    <row r="7" spans="1:4">
      <c r="A7" t="s">
        <v>4</v>
      </c>
      <c r="B7" s="3">
        <f>SUMIF(Class,A7,Balance)</f>
        <v>46005.75</v>
      </c>
      <c r="D7" s="3">
        <v>39248.449999999997</v>
      </c>
    </row>
    <row r="8" spans="1:4">
      <c r="A8" t="s">
        <v>72</v>
      </c>
      <c r="B8" s="3">
        <f>SUMIF(Class,A8,Balance)</f>
        <v>3587.5</v>
      </c>
    </row>
    <row r="9" spans="1:4">
      <c r="A9" t="s">
        <v>5</v>
      </c>
      <c r="B9" s="4">
        <f>SUM(B4:B8)</f>
        <v>396325.13</v>
      </c>
    </row>
    <row r="11" spans="1:4">
      <c r="A11" t="s">
        <v>6</v>
      </c>
      <c r="B11" s="2">
        <f>SUMIF(Class,A11,Balance)</f>
        <v>77000</v>
      </c>
    </row>
    <row r="12" spans="1:4">
      <c r="A12" t="s">
        <v>7</v>
      </c>
      <c r="B12" s="3">
        <f>-SUMIF(Class,A12,Balance)</f>
        <v>16275</v>
      </c>
    </row>
    <row r="13" spans="1:4">
      <c r="A13" t="s">
        <v>8</v>
      </c>
      <c r="B13" s="4">
        <f>Property_and_Equipment-Accumulated_Depreciation</f>
        <v>60725</v>
      </c>
    </row>
    <row r="15" spans="1:4" ht="15.75" thickBot="1">
      <c r="A15" t="s">
        <v>9</v>
      </c>
      <c r="B15" s="5">
        <f>Total_Current_Assets+Net_PP_E</f>
        <v>457050.13</v>
      </c>
      <c r="D15" s="3">
        <v>482365</v>
      </c>
    </row>
    <row r="16" spans="1:4" ht="15.75" thickTop="1"/>
    <row r="17" spans="1:4" ht="19.5" thickBot="1">
      <c r="A17" s="15" t="s">
        <v>10</v>
      </c>
      <c r="B17" s="15"/>
    </row>
    <row r="18" spans="1:4" ht="15.75" thickTop="1">
      <c r="A18" t="s">
        <v>11</v>
      </c>
      <c r="B18" s="2">
        <f>-SUMIF(Class,A18,Balance)</f>
        <v>15502.62</v>
      </c>
    </row>
    <row r="19" spans="1:4">
      <c r="A19" t="s">
        <v>12</v>
      </c>
      <c r="B19" s="3">
        <f>-SUMIF(Class,A19,Balance)</f>
        <v>20550.309999999998</v>
      </c>
    </row>
    <row r="20" spans="1:4">
      <c r="A20" t="s">
        <v>13</v>
      </c>
      <c r="B20" s="4">
        <f>SUM(B18:B19)</f>
        <v>36052.93</v>
      </c>
    </row>
    <row r="22" spans="1:4">
      <c r="A22" t="s">
        <v>14</v>
      </c>
      <c r="B22" s="2">
        <f>-SUMIF(Class,A22,Balance)</f>
        <v>20000</v>
      </c>
    </row>
    <row r="24" spans="1:4" ht="19.5" thickBot="1">
      <c r="A24" s="15" t="s">
        <v>15</v>
      </c>
      <c r="B24" s="15"/>
    </row>
    <row r="25" spans="1:4" ht="15.75" thickTop="1">
      <c r="A25" t="s">
        <v>16</v>
      </c>
      <c r="B25" s="2">
        <f>-SUMIF(Class,A25,Balance)</f>
        <v>1000</v>
      </c>
      <c r="D25" s="3">
        <v>1000</v>
      </c>
    </row>
    <row r="26" spans="1:4">
      <c r="A26" t="s">
        <v>17</v>
      </c>
      <c r="B26" s="3">
        <f>-SUMIF(Class,A26,Balance)</f>
        <v>36000</v>
      </c>
      <c r="D26" s="3">
        <v>36000</v>
      </c>
    </row>
    <row r="27" spans="1:4">
      <c r="A27" t="s">
        <v>18</v>
      </c>
      <c r="B27" s="3">
        <f>'Income Statement'!B18</f>
        <v>363997.2</v>
      </c>
    </row>
    <row r="28" spans="1:4">
      <c r="B28" s="3"/>
    </row>
    <row r="29" spans="1:4" ht="15.75" thickBot="1">
      <c r="A29" t="s">
        <v>19</v>
      </c>
      <c r="B29" s="5">
        <f>Total_Current_Liabilities+Long_Term_Debt+SUM(B25:B27)</f>
        <v>457050.13</v>
      </c>
    </row>
    <row r="30" spans="1:4" ht="15.75" thickTop="1"/>
    <row r="31" spans="1:4">
      <c r="B31" s="1" t="str">
        <f>IF(ABS(Total_Liabilities_and_Equity-Total_Assets)&gt;0.01,"Out of Balance","")</f>
        <v/>
      </c>
    </row>
  </sheetData>
  <mergeCells count="3">
    <mergeCell ref="A3:B3"/>
    <mergeCell ref="A17:B17"/>
    <mergeCell ref="A24:B24"/>
  </mergeCells>
  <printOptions horizontalCentered="1"/>
  <pageMargins left="0.7" right="0.7" top="0.75" bottom="0.75" header="0.3" footer="0.3"/>
  <pageSetup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9"/>
  <sheetViews>
    <sheetView showGridLines="0" workbookViewId="0">
      <selection sqref="A1:B1"/>
    </sheetView>
  </sheetViews>
  <sheetFormatPr defaultRowHeight="15"/>
  <cols>
    <col min="1" max="1" width="33" customWidth="1"/>
    <col min="2" max="2" width="20.140625" customWidth="1"/>
  </cols>
  <sheetData>
    <row r="1" spans="1:2" ht="21">
      <c r="A1" s="16" t="s">
        <v>79</v>
      </c>
      <c r="B1" s="16"/>
    </row>
    <row r="2" spans="1:2" ht="15.75" customHeight="1">
      <c r="A2" s="17" t="s">
        <v>85</v>
      </c>
      <c r="B2" s="17"/>
    </row>
    <row r="4" spans="1:2">
      <c r="A4" t="s">
        <v>75</v>
      </c>
      <c r="B4" s="2">
        <f>-SUMIF(Class,A4,Balance)</f>
        <v>1195450.25</v>
      </c>
    </row>
    <row r="5" spans="1:2">
      <c r="A5" t="s">
        <v>76</v>
      </c>
      <c r="B5" s="3">
        <f>SUMIF(Class,A5,Balance)</f>
        <v>870175.83</v>
      </c>
    </row>
    <row r="6" spans="1:2">
      <c r="A6" t="s">
        <v>80</v>
      </c>
      <c r="B6" s="4">
        <f>B4-B5</f>
        <v>325274.42000000004</v>
      </c>
    </row>
    <row r="8" spans="1:2">
      <c r="A8" t="s">
        <v>77</v>
      </c>
      <c r="B8" s="3">
        <f>SUMIF(Class,A8,Balance)</f>
        <v>29879.65</v>
      </c>
    </row>
    <row r="9" spans="1:2">
      <c r="A9" t="s">
        <v>81</v>
      </c>
      <c r="B9" s="4">
        <f>B6-B8</f>
        <v>295394.77</v>
      </c>
    </row>
    <row r="11" spans="1:2">
      <c r="A11" t="s">
        <v>78</v>
      </c>
      <c r="B11" s="3">
        <f>SUMIF(Class,A11,Balance)</f>
        <v>1269.08</v>
      </c>
    </row>
    <row r="12" spans="1:2">
      <c r="A12" t="s">
        <v>67</v>
      </c>
      <c r="B12" s="3">
        <f>-SUMIF(Class,A12,Balance)</f>
        <v>5387.03</v>
      </c>
    </row>
    <row r="13" spans="1:2" ht="15.75" thickBot="1">
      <c r="A13" t="s">
        <v>82</v>
      </c>
      <c r="B13" s="5">
        <f>B9-B11+B12</f>
        <v>299512.72000000003</v>
      </c>
    </row>
    <row r="14" spans="1:2" ht="15.75" thickTop="1"/>
    <row r="15" spans="1:2">
      <c r="A15" t="s">
        <v>83</v>
      </c>
      <c r="B15" s="2">
        <f>-SUMIF(Class,A15,Balance)</f>
        <v>76484.479999999996</v>
      </c>
    </row>
    <row r="16" spans="1:2">
      <c r="A16" t="s">
        <v>82</v>
      </c>
      <c r="B16" s="3">
        <f>B13</f>
        <v>299512.72000000003</v>
      </c>
    </row>
    <row r="17" spans="1:2">
      <c r="A17" t="s">
        <v>86</v>
      </c>
      <c r="B17" s="3">
        <f>-SUMIF(Class,A17,Balance)</f>
        <v>-12000</v>
      </c>
    </row>
    <row r="18" spans="1:2" ht="15.75" thickBot="1">
      <c r="A18" t="s">
        <v>84</v>
      </c>
      <c r="B18" s="5">
        <f>SUM(B15:B17)</f>
        <v>363997.2</v>
      </c>
    </row>
    <row r="19" spans="1:2" ht="15.75" thickTop="1"/>
  </sheetData>
  <mergeCells count="2">
    <mergeCell ref="A1:B1"/>
    <mergeCell ref="A2:B2"/>
  </mergeCells>
  <printOptions horizontalCentered="1"/>
  <pageMargins left="0.7" right="0.7" top="0.75" bottom="0.75" header="0.3" footer="0.3"/>
  <pageSetup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31"/>
  <sheetViews>
    <sheetView showGridLines="0" workbookViewId="0"/>
  </sheetViews>
  <sheetFormatPr defaultRowHeight="15"/>
  <cols>
    <col min="1" max="1" width="32" bestFit="1" customWidth="1"/>
    <col min="2" max="2" width="20" customWidth="1"/>
    <col min="3" max="3" width="16.85546875" customWidth="1"/>
  </cols>
  <sheetData>
    <row r="1" spans="1:3" ht="21">
      <c r="A1" s="9" t="s">
        <v>0</v>
      </c>
      <c r="B1" s="9"/>
      <c r="C1" s="11"/>
    </row>
    <row r="3" spans="1:3" ht="19.5" thickBot="1">
      <c r="A3" s="15" t="s">
        <v>1</v>
      </c>
      <c r="B3" s="15"/>
      <c r="C3" s="15"/>
    </row>
    <row r="4" spans="1:3" ht="15.75" thickTop="1">
      <c r="A4" t="s">
        <v>2</v>
      </c>
      <c r="B4" s="2">
        <f>SUMIF(Class,A4,Balance)</f>
        <v>2862.1</v>
      </c>
      <c r="C4" s="6">
        <f>B4/'CS Balance Sheet'!Total_Assets</f>
        <v>6.2621139611096924E-3</v>
      </c>
    </row>
    <row r="5" spans="1:3">
      <c r="A5" t="s">
        <v>3</v>
      </c>
      <c r="B5" s="3">
        <f>SUMIF(Class,A5,Balance)</f>
        <v>327283.53000000003</v>
      </c>
      <c r="C5" s="6">
        <f>B5/'CS Balance Sheet'!Total_Assets</f>
        <v>0.71607797157830377</v>
      </c>
    </row>
    <row r="6" spans="1:3">
      <c r="A6" t="s">
        <v>24</v>
      </c>
      <c r="B6" s="3">
        <f>SUMIF(Class,A6,Balance)</f>
        <v>16586.25</v>
      </c>
      <c r="C6" s="6">
        <f>B6/'CS Balance Sheet'!Total_Assets</f>
        <v>3.6289782917248048E-2</v>
      </c>
    </row>
    <row r="7" spans="1:3">
      <c r="A7" t="s">
        <v>4</v>
      </c>
      <c r="B7" s="3">
        <f>SUMIF(Class,A7,Balance)</f>
        <v>46005.75</v>
      </c>
      <c r="C7" s="6">
        <f>B7/'CS Balance Sheet'!Total_Assets</f>
        <v>0.10065799565575007</v>
      </c>
    </row>
    <row r="8" spans="1:3">
      <c r="A8" t="s">
        <v>72</v>
      </c>
      <c r="B8" s="3">
        <f>SUMIF(Class,A8,Balance)</f>
        <v>3587.5</v>
      </c>
      <c r="C8" s="6">
        <f>B8/'CS Balance Sheet'!Total_Assets</f>
        <v>7.8492483964505162E-3</v>
      </c>
    </row>
    <row r="9" spans="1:3">
      <c r="A9" t="s">
        <v>5</v>
      </c>
      <c r="B9" s="4">
        <f>SUM(B4:B8)</f>
        <v>396325.13</v>
      </c>
      <c r="C9" s="7">
        <f>B9/'CS Balance Sheet'!Total_Assets</f>
        <v>0.86713711250886194</v>
      </c>
    </row>
    <row r="11" spans="1:3">
      <c r="A11" t="s">
        <v>6</v>
      </c>
      <c r="B11" s="2">
        <f>SUMIF(Class,A11,Balance)</f>
        <v>77000</v>
      </c>
      <c r="C11" s="6">
        <f>B11/'CS Balance Sheet'!Total_Assets</f>
        <v>0.16847167289942572</v>
      </c>
    </row>
    <row r="12" spans="1:3">
      <c r="A12" t="s">
        <v>7</v>
      </c>
      <c r="B12" s="3">
        <f>-SUMIF(Class,A12,Balance)</f>
        <v>16275</v>
      </c>
      <c r="C12" s="6">
        <f>B12/'CS Balance Sheet'!Total_Assets</f>
        <v>3.5608785408287706E-2</v>
      </c>
    </row>
    <row r="13" spans="1:3">
      <c r="A13" t="s">
        <v>8</v>
      </c>
      <c r="B13" s="4">
        <f>Property_and_Equipment-Accumulated_Depreciation</f>
        <v>60725</v>
      </c>
      <c r="C13" s="7">
        <f>B13/'CS Balance Sheet'!Total_Assets</f>
        <v>0.132862887491138</v>
      </c>
    </row>
    <row r="15" spans="1:3" ht="15.75" thickBot="1">
      <c r="A15" t="s">
        <v>9</v>
      </c>
      <c r="B15" s="5">
        <f>Total_Current_Assets+Net_PP_E</f>
        <v>457050.13</v>
      </c>
      <c r="C15" s="8">
        <f>B15/'CS Balance Sheet'!Total_Assets</f>
        <v>1</v>
      </c>
    </row>
    <row r="16" spans="1:3" ht="15.75" thickTop="1"/>
    <row r="17" spans="1:3" ht="19.5" thickBot="1">
      <c r="A17" s="15" t="s">
        <v>10</v>
      </c>
      <c r="B17" s="15"/>
      <c r="C17" s="15"/>
    </row>
    <row r="18" spans="1:3" ht="15.75" thickTop="1">
      <c r="A18" t="s">
        <v>11</v>
      </c>
      <c r="B18" s="2">
        <f>-SUMIF(Class,A18,Balance)</f>
        <v>15502.62</v>
      </c>
      <c r="C18" s="6">
        <f>B18/'CS Balance Sheet'!Total_Assets</f>
        <v>3.3918861373040197E-2</v>
      </c>
    </row>
    <row r="19" spans="1:3">
      <c r="A19" t="s">
        <v>12</v>
      </c>
      <c r="B19" s="3">
        <f>-SUMIF(Class,A19,Balance)</f>
        <v>20550.309999999998</v>
      </c>
      <c r="C19" s="6">
        <f>B19/'CS Balance Sheet'!Total_Assets</f>
        <v>4.4962923432490871E-2</v>
      </c>
    </row>
    <row r="20" spans="1:3">
      <c r="A20" t="s">
        <v>13</v>
      </c>
      <c r="B20" s="4">
        <f>SUM(B18:B19)</f>
        <v>36052.93</v>
      </c>
      <c r="C20" s="7">
        <f>B20/'CS Balance Sheet'!Total_Assets</f>
        <v>7.8881784805531069E-2</v>
      </c>
    </row>
    <row r="22" spans="1:3">
      <c r="A22" t="s">
        <v>14</v>
      </c>
      <c r="B22" s="2">
        <f>-SUMIF(Class,A22,Balance)</f>
        <v>20000</v>
      </c>
      <c r="C22" s="6">
        <f>B22/'CS Balance Sheet'!Total_Assets</f>
        <v>4.3758876077772915E-2</v>
      </c>
    </row>
    <row r="24" spans="1:3" ht="19.5" thickBot="1">
      <c r="A24" s="15" t="s">
        <v>15</v>
      </c>
      <c r="B24" s="15"/>
      <c r="C24" s="15"/>
    </row>
    <row r="25" spans="1:3" ht="15.75" thickTop="1">
      <c r="A25" t="s">
        <v>16</v>
      </c>
      <c r="B25" s="2">
        <f>-SUMIF(Class,A25,Balance)</f>
        <v>1000</v>
      </c>
      <c r="C25" s="6">
        <f>B25/'CS Balance Sheet'!Total_Assets</f>
        <v>2.1879438038886457E-3</v>
      </c>
    </row>
    <row r="26" spans="1:3">
      <c r="A26" t="s">
        <v>17</v>
      </c>
      <c r="B26" s="3">
        <f>-SUMIF(Class,A26,Balance)</f>
        <v>36000</v>
      </c>
      <c r="C26" s="6">
        <f>B26/'CS Balance Sheet'!Total_Assets</f>
        <v>7.8765976939991239E-2</v>
      </c>
    </row>
    <row r="27" spans="1:3">
      <c r="A27" t="s">
        <v>18</v>
      </c>
      <c r="B27" s="3">
        <f>Ending_Retained_Earnings</f>
        <v>363997.2</v>
      </c>
      <c r="C27" s="6">
        <f>B27/'CS Balance Sheet'!Total_Assets</f>
        <v>0.7964054183728162</v>
      </c>
    </row>
    <row r="28" spans="1:3">
      <c r="B28" s="3"/>
    </row>
    <row r="29" spans="1:3" ht="15.75" thickBot="1">
      <c r="A29" t="s">
        <v>19</v>
      </c>
      <c r="B29" s="5">
        <f>Total_Current_Liabilities+Long_Term_Debt+SUM(B25:B27)</f>
        <v>457050.13</v>
      </c>
      <c r="C29" s="8">
        <f>B29/'CS Balance Sheet'!Total_Assets</f>
        <v>1</v>
      </c>
    </row>
    <row r="30" spans="1:3" ht="15.75" thickTop="1"/>
    <row r="31" spans="1:3">
      <c r="B31" s="1" t="str">
        <f>IF(ABS(Total_Liabilities_and_Equity-Total_Assets)&gt;0.01,"Out of Balance","Balanced")</f>
        <v>Balanced</v>
      </c>
    </row>
  </sheetData>
  <mergeCells count="3">
    <mergeCell ref="A3:C3"/>
    <mergeCell ref="A17:C17"/>
    <mergeCell ref="A24:C24"/>
  </mergeCells>
  <printOptions horizontalCentered="1"/>
  <pageMargins left="0.7" right="0.7" top="0.75" bottom="0.75" header="0.3" footer="0.3"/>
  <pageSetup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C19"/>
  <sheetViews>
    <sheetView showGridLines="0" workbookViewId="0"/>
  </sheetViews>
  <sheetFormatPr defaultRowHeight="15"/>
  <cols>
    <col min="1" max="1" width="26.7109375" bestFit="1" customWidth="1"/>
    <col min="2" max="2" width="14.28515625" customWidth="1"/>
    <col min="3" max="3" width="11.5703125" customWidth="1"/>
  </cols>
  <sheetData>
    <row r="1" spans="1:3" ht="21">
      <c r="A1" s="9" t="s">
        <v>79</v>
      </c>
      <c r="B1" s="9"/>
      <c r="C1" s="11"/>
    </row>
    <row r="2" spans="1:3" ht="21" hidden="1" customHeight="1">
      <c r="A2" s="10" t="s">
        <v>85</v>
      </c>
      <c r="B2" s="10"/>
      <c r="C2" s="11"/>
    </row>
    <row r="4" spans="1:3">
      <c r="A4" t="s">
        <v>75</v>
      </c>
      <c r="B4" s="2">
        <f>-SUMIF(Class,A4,Balance)</f>
        <v>1195450.25</v>
      </c>
      <c r="C4" s="6">
        <f>B4/$B$4</f>
        <v>1</v>
      </c>
    </row>
    <row r="5" spans="1:3">
      <c r="A5" t="s">
        <v>76</v>
      </c>
      <c r="B5" s="3">
        <f>SUMIF(Class,A5,Balance)</f>
        <v>870175.83</v>
      </c>
      <c r="C5" s="6">
        <f t="shared" ref="C5:C13" si="0">B5/$B$4</f>
        <v>0.72790635160267014</v>
      </c>
    </row>
    <row r="6" spans="1:3">
      <c r="A6" t="s">
        <v>80</v>
      </c>
      <c r="B6" s="4">
        <f>B4-B5</f>
        <v>325274.42000000004</v>
      </c>
      <c r="C6" s="7">
        <f t="shared" si="0"/>
        <v>0.2720936483973298</v>
      </c>
    </row>
    <row r="8" spans="1:3">
      <c r="A8" t="s">
        <v>77</v>
      </c>
      <c r="B8" s="3">
        <f>SUMIF(Class,A8,Balance)</f>
        <v>29879.65</v>
      </c>
      <c r="C8" s="6">
        <f t="shared" si="0"/>
        <v>2.4994473839459234E-2</v>
      </c>
    </row>
    <row r="9" spans="1:3">
      <c r="A9" t="s">
        <v>81</v>
      </c>
      <c r="B9" s="4">
        <f>B6-B8</f>
        <v>295394.77</v>
      </c>
      <c r="C9" s="7">
        <f t="shared" si="0"/>
        <v>0.24709917455787059</v>
      </c>
    </row>
    <row r="11" spans="1:3">
      <c r="A11" t="s">
        <v>78</v>
      </c>
      <c r="B11" s="3">
        <f>SUMIF(Class,A11,Balance)</f>
        <v>1269.08</v>
      </c>
      <c r="C11" s="6">
        <f t="shared" si="0"/>
        <v>1.0615916471639032E-3</v>
      </c>
    </row>
    <row r="12" spans="1:3">
      <c r="A12" t="s">
        <v>67</v>
      </c>
      <c r="B12" s="3">
        <f>-SUMIF(Class,A12,Balance)</f>
        <v>5387.03</v>
      </c>
      <c r="C12" s="6">
        <f t="shared" si="0"/>
        <v>4.5062770282577628E-3</v>
      </c>
    </row>
    <row r="13" spans="1:3" ht="15.75" thickBot="1">
      <c r="A13" t="s">
        <v>82</v>
      </c>
      <c r="B13" s="5">
        <f>B9-B11+B12</f>
        <v>299512.72000000003</v>
      </c>
      <c r="C13" s="8">
        <f t="shared" si="0"/>
        <v>0.25054385993896444</v>
      </c>
    </row>
    <row r="14" spans="1:3" ht="15.75" thickTop="1"/>
    <row r="15" spans="1:3">
      <c r="A15" t="s">
        <v>83</v>
      </c>
      <c r="B15" s="2">
        <f>-SUMIF(Class,A15,Balance)</f>
        <v>76484.479999999996</v>
      </c>
      <c r="C15" s="6"/>
    </row>
    <row r="16" spans="1:3">
      <c r="A16" t="s">
        <v>82</v>
      </c>
      <c r="B16" s="3">
        <f>B13</f>
        <v>299512.72000000003</v>
      </c>
      <c r="C16" s="6"/>
    </row>
    <row r="17" spans="1:3">
      <c r="A17" t="s">
        <v>74</v>
      </c>
      <c r="B17" s="3">
        <f>-SUMIF(Class,A17,Balance)</f>
        <v>0</v>
      </c>
      <c r="C17" s="6"/>
    </row>
    <row r="18" spans="1:3" ht="15.75" thickBot="1">
      <c r="A18" t="s">
        <v>84</v>
      </c>
      <c r="B18" s="5">
        <f>SUM(B15:B17)</f>
        <v>375997.2</v>
      </c>
      <c r="C18" s="6"/>
    </row>
    <row r="19" spans="1:3" ht="15.75" thickTop="1"/>
  </sheetData>
  <printOptions horizontalCentered="1"/>
  <pageMargins left="0.7" right="0.7" top="0.75" bottom="0.75" header="0.3" footer="0.3"/>
  <pageSetup orientation="portrait" horizontalDpi="200" verticalDpi="2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2:B25"/>
  <sheetViews>
    <sheetView showGridLines="0" workbookViewId="0"/>
  </sheetViews>
  <sheetFormatPr defaultRowHeight="15"/>
  <cols>
    <col min="1" max="1" width="27.42578125" bestFit="1" customWidth="1"/>
    <col min="2" max="2" width="16" customWidth="1"/>
  </cols>
  <sheetData>
    <row r="2" spans="1:2" ht="21.75" thickBot="1">
      <c r="A2" s="18" t="s">
        <v>87</v>
      </c>
      <c r="B2" s="18"/>
    </row>
    <row r="3" spans="1:2" ht="15.75" thickTop="1">
      <c r="A3" t="s">
        <v>88</v>
      </c>
      <c r="B3" s="3">
        <f>Total_Current_Assets</f>
        <v>396325.13</v>
      </c>
    </row>
    <row r="4" spans="1:2">
      <c r="A4" t="s">
        <v>89</v>
      </c>
      <c r="B4" s="3">
        <f>Total_Current_Liabilities</f>
        <v>36052.93</v>
      </c>
    </row>
    <row r="5" spans="1:2">
      <c r="A5" t="s">
        <v>90</v>
      </c>
      <c r="B5" s="3">
        <f>Total_Current_Assets-Total_Current_Liabilities</f>
        <v>360272.2</v>
      </c>
    </row>
    <row r="6" spans="1:2">
      <c r="A6" t="s">
        <v>91</v>
      </c>
      <c r="B6" s="12">
        <f>Total_Current_Assets/Total_Current_Liabilities</f>
        <v>10.992868818151534</v>
      </c>
    </row>
    <row r="7" spans="1:2">
      <c r="A7" t="s">
        <v>92</v>
      </c>
      <c r="B7" s="12">
        <f>(Cash+Marketable_Securities)/Total_Current_Liabilities</f>
        <v>9.1572482458429878</v>
      </c>
    </row>
    <row r="9" spans="1:2" ht="21.75" thickBot="1">
      <c r="A9" s="18" t="s">
        <v>93</v>
      </c>
      <c r="B9" s="18"/>
    </row>
    <row r="10" spans="1:2" ht="15.75" thickTop="1">
      <c r="A10" t="s">
        <v>94</v>
      </c>
      <c r="B10" s="3">
        <f>Revenue/((Account_Receivable+LastYear_Accounts_Receivable)/2)</f>
        <v>70.592988061877591</v>
      </c>
    </row>
    <row r="11" spans="1:2">
      <c r="A11" t="s">
        <v>95</v>
      </c>
      <c r="B11" s="3">
        <f>365/Accounts_receivable_turnover</f>
        <v>5.1704852000323722</v>
      </c>
    </row>
    <row r="12" spans="1:2">
      <c r="A12" t="s">
        <v>96</v>
      </c>
      <c r="B12" s="3">
        <f>Cost_of_Goods_Sold/((Inventory+LastYear_Inventory)/2)</f>
        <v>20.413676510951952</v>
      </c>
    </row>
    <row r="13" spans="1:2">
      <c r="A13" t="s">
        <v>97</v>
      </c>
      <c r="B13" s="3">
        <f>365/Inventory_turnover</f>
        <v>17.880169689383354</v>
      </c>
    </row>
    <row r="14" spans="1:2">
      <c r="A14" t="s">
        <v>98</v>
      </c>
      <c r="B14" s="3">
        <f>Average_collection_period+Average_age_of_inventory</f>
        <v>23.050654889415725</v>
      </c>
    </row>
    <row r="16" spans="1:2" ht="21.75" thickBot="1">
      <c r="A16" s="18" t="s">
        <v>99</v>
      </c>
      <c r="B16" s="18"/>
    </row>
    <row r="17" spans="1:2" ht="15.75" thickTop="1">
      <c r="A17" t="s">
        <v>100</v>
      </c>
      <c r="B17" s="12">
        <f>Total_Assets/(Total_Current_Liabilities+Long_Term_Debt)</f>
        <v>8.1539025703027477</v>
      </c>
    </row>
    <row r="18" spans="1:2">
      <c r="A18" t="s">
        <v>101</v>
      </c>
      <c r="B18" s="12">
        <f>(Total_Current_Liabilities+Long_Term_Debt)/(Common_Stock+Additional_Paid_in_Capital+Retained_Earnings)</f>
        <v>0.1397838438772141</v>
      </c>
    </row>
    <row r="19" spans="1:2">
      <c r="A19" t="s">
        <v>102</v>
      </c>
      <c r="B19" s="3">
        <f>(Net_Income__Loss+Interest_Expense)/Interest_Expense</f>
        <v>237.00775364831222</v>
      </c>
    </row>
    <row r="21" spans="1:2" ht="21.75" thickBot="1">
      <c r="A21" s="18" t="s">
        <v>103</v>
      </c>
      <c r="B21" s="18"/>
    </row>
    <row r="22" spans="1:2" ht="15.75" thickTop="1">
      <c r="A22" t="s">
        <v>104</v>
      </c>
      <c r="B22" s="6">
        <f>Gross_Margin/Revenue</f>
        <v>0.2720936483973298</v>
      </c>
    </row>
    <row r="23" spans="1:2">
      <c r="A23" t="s">
        <v>105</v>
      </c>
      <c r="B23" s="6">
        <f>Net_Income__Loss/Revenue</f>
        <v>0.25054385993896444</v>
      </c>
    </row>
    <row r="24" spans="1:2">
      <c r="A24" t="s">
        <v>106</v>
      </c>
      <c r="B24" s="6">
        <f>Net_Income__Loss/((Total_Assets+LastYear_Total_Assets)/2)</f>
        <v>0.63765785845923095</v>
      </c>
    </row>
    <row r="25" spans="1:2">
      <c r="A25" t="s">
        <v>107</v>
      </c>
      <c r="B25" s="6">
        <f>Net_Income__Loss/((Common_Stock+Additional_Paid_in_Capital+Retained_Earnings+LastYear_Common_Stock+LastYear_Additional_Paid_In_Capital+Beginning_Retained_Earnings)/2)</f>
        <v>1.1643280281622468</v>
      </c>
    </row>
  </sheetData>
  <mergeCells count="4">
    <mergeCell ref="A2:B2"/>
    <mergeCell ref="A9:B9"/>
    <mergeCell ref="A16:B16"/>
    <mergeCell ref="A21:B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60</vt:i4>
      </vt:variant>
    </vt:vector>
  </HeadingPairs>
  <TitlesOfParts>
    <vt:vector size="66" baseType="lpstr">
      <vt:lpstr>Trial Balance</vt:lpstr>
      <vt:lpstr>Balance Sheet</vt:lpstr>
      <vt:lpstr>Income Statement</vt:lpstr>
      <vt:lpstr>CS Balance Sheet</vt:lpstr>
      <vt:lpstr>CS Inc Statement</vt:lpstr>
      <vt:lpstr>Ratios</vt:lpstr>
      <vt:lpstr>Account_Name</vt:lpstr>
      <vt:lpstr>Account_No.</vt:lpstr>
      <vt:lpstr>'CS Balance Sheet'!Account_Receivable</vt:lpstr>
      <vt:lpstr>Account_Receivable</vt:lpstr>
      <vt:lpstr>'CS Balance Sheet'!Accounts_Payable</vt:lpstr>
      <vt:lpstr>Accounts_Payable</vt:lpstr>
      <vt:lpstr>Accounts_receivable_turnover</vt:lpstr>
      <vt:lpstr>'CS Balance Sheet'!Accrued_Expenses</vt:lpstr>
      <vt:lpstr>Accrued_Expenses</vt:lpstr>
      <vt:lpstr>'CS Balance Sheet'!Accumulated_Depreciation</vt:lpstr>
      <vt:lpstr>Accumulated_Depreciation</vt:lpstr>
      <vt:lpstr>'CS Balance Sheet'!Additional_Paid_in_Capital</vt:lpstr>
      <vt:lpstr>Additional_Paid_in_Capital</vt:lpstr>
      <vt:lpstr>Average_age_of_inventory</vt:lpstr>
      <vt:lpstr>Average_collection_period</vt:lpstr>
      <vt:lpstr>Balance</vt:lpstr>
      <vt:lpstr>Beginning_Retained_Earnings</vt:lpstr>
      <vt:lpstr>'CS Balance Sheet'!Cash</vt:lpstr>
      <vt:lpstr>Cash</vt:lpstr>
      <vt:lpstr>Class</vt:lpstr>
      <vt:lpstr>'CS Balance Sheet'!Common_Stock</vt:lpstr>
      <vt:lpstr>Common_Stock</vt:lpstr>
      <vt:lpstr>Cost_of_Goods_Sold</vt:lpstr>
      <vt:lpstr>Dividends</vt:lpstr>
      <vt:lpstr>Ending_Retained_Earnings</vt:lpstr>
      <vt:lpstr>Gross_Margin</vt:lpstr>
      <vt:lpstr>Interest_Expense</vt:lpstr>
      <vt:lpstr>Interest_Income</vt:lpstr>
      <vt:lpstr>'CS Balance Sheet'!Inventory</vt:lpstr>
      <vt:lpstr>Inventory</vt:lpstr>
      <vt:lpstr>Inventory_turnover</vt:lpstr>
      <vt:lpstr>LastYear_Accounts_Receivable</vt:lpstr>
      <vt:lpstr>LastYear_Additional_Paid_In_Capital</vt:lpstr>
      <vt:lpstr>LastYear_Common_Stock</vt:lpstr>
      <vt:lpstr>LastYear_Inventory</vt:lpstr>
      <vt:lpstr>LastYear_Total_Assets</vt:lpstr>
      <vt:lpstr>'CS Balance Sheet'!Long_Term_Debt</vt:lpstr>
      <vt:lpstr>Long_Term_Debt</vt:lpstr>
      <vt:lpstr>'CS Balance Sheet'!Marketable_Securities</vt:lpstr>
      <vt:lpstr>Marketable_Securities</vt:lpstr>
      <vt:lpstr>Net_Income__Loss</vt:lpstr>
      <vt:lpstr>Net_Ordinary_Income__Loss</vt:lpstr>
      <vt:lpstr>'CS Balance Sheet'!Net_PP_E</vt:lpstr>
      <vt:lpstr>Net_PP_E</vt:lpstr>
      <vt:lpstr>Overhead</vt:lpstr>
      <vt:lpstr>'CS Balance Sheet'!Prepaid_and_Other</vt:lpstr>
      <vt:lpstr>Prepaid_and_Other</vt:lpstr>
      <vt:lpstr>'CS Balance Sheet'!Property_and_Equipment</vt:lpstr>
      <vt:lpstr>Property_and_Equipment</vt:lpstr>
      <vt:lpstr>'CS Balance Sheet'!Retained_Earnings</vt:lpstr>
      <vt:lpstr>Retained_Earnings</vt:lpstr>
      <vt:lpstr>Revenue</vt:lpstr>
      <vt:lpstr>'CS Balance Sheet'!Total_Assets</vt:lpstr>
      <vt:lpstr>Total_Assets</vt:lpstr>
      <vt:lpstr>'CS Balance Sheet'!Total_Current_Assets</vt:lpstr>
      <vt:lpstr>Total_Current_Assets</vt:lpstr>
      <vt:lpstr>'CS Balance Sheet'!Total_Current_Liabilities</vt:lpstr>
      <vt:lpstr>Total_Current_Liabilities</vt:lpstr>
      <vt:lpstr>'CS Balance Sheet'!Total_Liabilities_and_Equity</vt:lpstr>
      <vt:lpstr>Total_Liabilities_and_Equity</vt:lpstr>
    </vt:vector>
  </TitlesOfParts>
  <Company>JWalk &amp; Associates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financial statements.xlsx</dc:title>
  <dc:subject>Excel 2007 Formulas</dc:subject>
  <dc:creator>John Walkenbach</dc:creator>
  <cp:keywords>©2007, JWalk &amp; Associates, Inc.</cp:keywords>
  <dc:description>Example file distributed with 'Excel 2007 Formulas'</dc:description>
  <cp:lastModifiedBy>John Walkenbach</cp:lastModifiedBy>
  <cp:lastPrinted>2006-10-11T03:20:13Z</cp:lastPrinted>
  <dcterms:created xsi:type="dcterms:W3CDTF">2006-10-11T02:40:32Z</dcterms:created>
  <dcterms:modified xsi:type="dcterms:W3CDTF">2006-11-29T22:57:38Z</dcterms:modified>
  <cp:category>http://www.j-walk.com/ss</cp:category>
</cp:coreProperties>
</file>