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ali_Topmentors_Batch84_Class\LearnProjects\Udemy\Excel\1. Excel for Business Analysis\"/>
    </mc:Choice>
  </mc:AlternateContent>
  <xr:revisionPtr revIDLastSave="0" documentId="13_ncr:1_{AC107F8B-1E07-4262-868A-E73E00728EA2}" xr6:coauthVersionLast="47" xr6:coauthVersionMax="47" xr10:uidLastSave="{00000000-0000-0000-0000-000000000000}"/>
  <bookViews>
    <workbookView xWindow="-120" yWindow="-120" windowWidth="29040" windowHeight="15840" activeTab="1" xr2:uid="{C6543A87-9D88-43D4-8A63-8A285EF18935}"/>
  </bookViews>
  <sheets>
    <sheet name="Pivot Summary" sheetId="2" r:id="rId1"/>
    <sheet name="Pivot_Summary" sheetId="3" r:id="rId2"/>
    <sheet name="Conditionals Practice" sheetId="1" r:id="rId3"/>
  </sheets>
  <definedNames>
    <definedName name="Bonus_amt_1">'Conditionals Practice'!$B$6</definedName>
    <definedName name="Bonus_amt_2">'Conditionals Practice'!$B$7</definedName>
    <definedName name="Bonus_amt_3">'Conditionals Practice'!$B$8</definedName>
    <definedName name="bonus_rate_1">'Conditionals Practice'!$D$6</definedName>
    <definedName name="bonus_rate_2">'Conditionals Practice'!$D$7</definedName>
    <definedName name="bonus_rate_3">'Conditionals Practice'!$D$8</definedName>
    <definedName name="Tax_rate">'Conditionals Practice'!$A$2</definedName>
    <definedName name="Tier_1">'Conditionals Practice'!$A$6</definedName>
    <definedName name="Tier2">'Conditionals Practice'!$A$7</definedName>
    <definedName name="Tier3">'Conditionals Practice'!$A$8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3" i="1"/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M49" i="1" l="1"/>
  <c r="N49" i="1" s="1"/>
  <c r="O49" i="1" s="1"/>
  <c r="M50" i="1"/>
  <c r="N50" i="1" s="1"/>
  <c r="O50" i="1" s="1"/>
  <c r="M51" i="1"/>
  <c r="N51" i="1" s="1"/>
  <c r="O51" i="1" s="1"/>
  <c r="M55" i="1"/>
  <c r="N55" i="1" s="1"/>
  <c r="O55" i="1" s="1"/>
  <c r="M56" i="1"/>
  <c r="N56" i="1" s="1"/>
  <c r="O56" i="1" s="1"/>
  <c r="M57" i="1"/>
  <c r="N57" i="1" s="1"/>
  <c r="O57" i="1" s="1"/>
  <c r="M25" i="1"/>
  <c r="N25" i="1" s="1"/>
  <c r="O25" i="1" s="1"/>
  <c r="M26" i="1"/>
  <c r="N26" i="1" s="1"/>
  <c r="O26" i="1" s="1"/>
  <c r="M27" i="1"/>
  <c r="N27" i="1" s="1"/>
  <c r="O27" i="1" s="1"/>
  <c r="M52" i="1"/>
  <c r="N52" i="1" s="1"/>
  <c r="O52" i="1" s="1"/>
  <c r="M53" i="1"/>
  <c r="N53" i="1" s="1"/>
  <c r="O53" i="1" s="1"/>
  <c r="M54" i="1"/>
  <c r="N54" i="1" s="1"/>
  <c r="O54" i="1" s="1"/>
  <c r="M19" i="1"/>
  <c r="N19" i="1" s="1"/>
  <c r="O19" i="1" s="1"/>
  <c r="M20" i="1"/>
  <c r="N20" i="1" s="1"/>
  <c r="O20" i="1" s="1"/>
  <c r="M21" i="1"/>
  <c r="N21" i="1" s="1"/>
  <c r="O21" i="1" s="1"/>
  <c r="M13" i="1"/>
  <c r="N13" i="1" s="1"/>
  <c r="O13" i="1" s="1"/>
  <c r="M14" i="1"/>
  <c r="N14" i="1" s="1"/>
  <c r="O14" i="1" s="1"/>
  <c r="M15" i="1"/>
  <c r="N15" i="1" s="1"/>
  <c r="O15" i="1" s="1"/>
  <c r="M28" i="1"/>
  <c r="N28" i="1" s="1"/>
  <c r="O28" i="1" s="1"/>
  <c r="M29" i="1"/>
  <c r="N29" i="1" s="1"/>
  <c r="O29" i="1" s="1"/>
  <c r="M30" i="1"/>
  <c r="N30" i="1" s="1"/>
  <c r="O30" i="1" s="1"/>
  <c r="M43" i="1"/>
  <c r="N43" i="1" s="1"/>
  <c r="O43" i="1" s="1"/>
  <c r="M44" i="1"/>
  <c r="N44" i="1" s="1"/>
  <c r="O44" i="1" s="1"/>
  <c r="M45" i="1"/>
  <c r="N45" i="1" s="1"/>
  <c r="O45" i="1" s="1"/>
  <c r="M60" i="1"/>
  <c r="N60" i="1" s="1"/>
  <c r="O60" i="1" s="1"/>
  <c r="M58" i="1"/>
  <c r="N58" i="1" s="1"/>
  <c r="O58" i="1" s="1"/>
  <c r="M59" i="1"/>
  <c r="N59" i="1" s="1"/>
  <c r="O59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22" i="1"/>
  <c r="N22" i="1" s="1"/>
  <c r="O22" i="1" s="1"/>
  <c r="M23" i="1"/>
  <c r="N23" i="1" s="1"/>
  <c r="O23" i="1" s="1"/>
  <c r="M24" i="1"/>
  <c r="N24" i="1" s="1"/>
  <c r="O24" i="1" s="1"/>
  <c r="M48" i="1"/>
  <c r="N48" i="1" s="1"/>
  <c r="O48" i="1" s="1"/>
  <c r="M46" i="1"/>
  <c r="N46" i="1" s="1"/>
  <c r="O46" i="1" s="1"/>
  <c r="M47" i="1"/>
  <c r="N47" i="1" s="1"/>
  <c r="O47" i="1" s="1"/>
  <c r="M16" i="1"/>
  <c r="N16" i="1" s="1"/>
  <c r="O16" i="1" s="1"/>
  <c r="M17" i="1"/>
  <c r="N17" i="1" s="1"/>
  <c r="O17" i="1" s="1"/>
  <c r="M18" i="1"/>
  <c r="N18" i="1" s="1"/>
  <c r="O18" i="1" s="1"/>
  <c r="M31" i="1"/>
  <c r="N31" i="1" s="1"/>
  <c r="O31" i="1" s="1"/>
  <c r="M32" i="1"/>
  <c r="N32" i="1" s="1"/>
  <c r="O32" i="1" s="1"/>
  <c r="M33" i="1"/>
  <c r="N33" i="1" s="1"/>
  <c r="O33" i="1" s="1"/>
  <c r="M36" i="1"/>
  <c r="N36" i="1" s="1"/>
  <c r="O36" i="1" s="1"/>
  <c r="M34" i="1"/>
  <c r="N34" i="1" s="1"/>
  <c r="O34" i="1" s="1"/>
  <c r="M35" i="1"/>
  <c r="N35" i="1" s="1"/>
  <c r="O35" i="1" s="1"/>
  <c r="L49" i="1"/>
  <c r="L50" i="1"/>
  <c r="L51" i="1"/>
  <c r="L52" i="1"/>
  <c r="L53" i="1"/>
  <c r="L54" i="1"/>
  <c r="L55" i="1"/>
  <c r="L56" i="1"/>
  <c r="L57" i="1"/>
  <c r="L58" i="1"/>
  <c r="L59" i="1"/>
  <c r="L60" i="1"/>
  <c r="L13" i="1"/>
  <c r="L14" i="1"/>
  <c r="L15" i="1"/>
  <c r="L16" i="1"/>
  <c r="L17" i="1"/>
  <c r="L18" i="1"/>
  <c r="L19" i="1"/>
  <c r="L20" i="1"/>
  <c r="L21" i="1"/>
  <c r="L22" i="1"/>
  <c r="L23" i="1"/>
  <c r="L24" i="1"/>
  <c r="L37" i="1"/>
  <c r="L38" i="1"/>
  <c r="L39" i="1"/>
  <c r="L40" i="1"/>
  <c r="L41" i="1"/>
  <c r="L42" i="1"/>
  <c r="L43" i="1"/>
  <c r="L44" i="1"/>
  <c r="L45" i="1"/>
  <c r="L46" i="1"/>
  <c r="L47" i="1"/>
  <c r="L48" i="1"/>
  <c r="L25" i="1"/>
  <c r="L26" i="1"/>
  <c r="L27" i="1"/>
  <c r="L28" i="1"/>
  <c r="L29" i="1"/>
  <c r="L30" i="1"/>
  <c r="L31" i="1"/>
  <c r="L32" i="1"/>
  <c r="L33" i="1"/>
  <c r="L34" i="1"/>
  <c r="L35" i="1"/>
  <c r="L36" i="1"/>
</calcChain>
</file>

<file path=xl/sharedStrings.xml><?xml version="1.0" encoding="utf-8"?>
<sst xmlns="http://schemas.openxmlformats.org/spreadsheetml/2006/main" count="91" uniqueCount="43">
  <si>
    <t>Tax</t>
  </si>
  <si>
    <t>Bonus Tier</t>
  </si>
  <si>
    <t>Amount</t>
  </si>
  <si>
    <t>Type</t>
  </si>
  <si>
    <t>Rate</t>
  </si>
  <si>
    <t>Tier1</t>
  </si>
  <si>
    <t>Bonus 1</t>
  </si>
  <si>
    <t>Tier2</t>
  </si>
  <si>
    <t>Bonus 2</t>
  </si>
  <si>
    <t>Tier3</t>
  </si>
  <si>
    <t>Bonus 3</t>
  </si>
  <si>
    <t>Month</t>
  </si>
  <si>
    <t>Quarter</t>
  </si>
  <si>
    <t>ID</t>
  </si>
  <si>
    <t>Sales</t>
  </si>
  <si>
    <t>Cost</t>
  </si>
  <si>
    <t>Gross Rev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</si>
  <si>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</si>
  <si>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</si>
  <si>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</si>
  <si>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</si>
  <si>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</si>
  <si>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</si>
  <si>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</si>
  <si>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</si>
  <si>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</si>
  <si>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</si>
  <si>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</si>
  <si>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</si>
  <si>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sales ID</t>
  </si>
  <si>
    <t>Sum quarterly Sales per ID</t>
  </si>
  <si>
    <t>Sum Total Sales per ID</t>
  </si>
  <si>
    <t>Sum Total Cost per ID</t>
  </si>
  <si>
    <t>Sum quarterly cost per ID</t>
  </si>
  <si>
    <t>Sum Total Gross Rev per ID</t>
  </si>
  <si>
    <t>Sum quarterly Gross Rev per ID</t>
  </si>
  <si>
    <t>Applicable bonus Tier</t>
  </si>
  <si>
    <t>Quarterly Bonus Amount Per Id</t>
  </si>
  <si>
    <t>Row Labels</t>
  </si>
  <si>
    <t>Grand Total</t>
  </si>
  <si>
    <t>Sum of Sales</t>
  </si>
  <si>
    <t>Sum of Gross Rev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</si>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</sst>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9" fontId="0" fillId="3" borderId="2" xfId="0" applyNumberFormat="1" applyFill="1" applyBorder="1"/>
    <xf numFmtId="9" fontId="0" fillId="0" borderId="0" xfId="0" applyNumberFormat="1"/>
    <xf numFmtId="164" fontId="0" fillId="0" borderId="0" xfId="1" applyFon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vertical="top" wrapText="1"/>
    </xf>
    <xf numFmtId="165" fontId="0" fillId="0" borderId="0" xfId="0" applyNumberFormat="1"/>
    <xf numFmtId="165" fontId="0" fillId="3" borderId="2" xfId="1" applyNumberFormat="1" applyFont="1" applyFill="1" applyBorder="1"/>
    <xf numFmtId="0" fontId="0" fillId="3" borderId="2" xfId="0" applyFill="1" applyBorder="1"/>
    <xf numFmtId="0" fontId="0" fillId="0" borderId="0" xfId="1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3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164" formatCode="_-* #,##0.00_-;\-* #,##0.00_-;_-* &quot;-&quot;??_-;_-@_-"/>
    </dxf>
    <dxf>
      <numFmt numFmtId="164" formatCode="_-* #,##0.00_-;\-* #,##0.00_-;_-* &quot;-&quot;??_-;_-@_-"/>
    </dxf>
    <dxf>
      <alignment horizontal="general" vertical="top" textRotation="0" wrapText="1" indent="0" justifyLastLine="0" shrinkToFit="0" readingOrder="0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EM" refreshedDate="44299.434136111115" createdVersion="7" refreshedVersion="7" minRefreshableVersion="3" recordCount="48" xr:uid="{204498D4-5E32-4E55-86C2-1E20D3F5E3E3}">
  <cacheSource type="worksheet">
    <worksheetSource name="TBL_Quarterly_data_main"/>
  </cacheSource>
  <cacheFields count="15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D" numFmtId="0">
      <sharedItems containsSemiMixedTypes="0" containsString="0" containsNumber="1" containsInteger="1" minValue="1776" maxValue="9541" count="4">
        <n v="9541"/>
        <n v="1776"/>
        <n v="7936"/>
        <n v="4740"/>
      </sharedItems>
    </cacheField>
    <cacheField name="Sales" numFmtId="0">
      <sharedItems containsSemiMixedTypes="0" containsString="0" containsNumber="1" containsInteger="1" minValue="1868" maxValue="1490836" count="48">
        <n v="781285"/>
        <n v="490515"/>
        <n v="776977"/>
        <n v="366361"/>
        <n v="470704"/>
        <n v="20305"/>
        <n v="900567"/>
        <n v="1868"/>
        <n v="333828"/>
        <n v="129925"/>
        <n v="85116"/>
        <n v="610584"/>
        <n v="1154044"/>
        <n v="581702"/>
        <n v="1079530"/>
        <n v="441477"/>
        <n v="661082"/>
        <n v="905421"/>
        <n v="545159"/>
        <n v="156405"/>
        <n v="1490836"/>
        <n v="1404573"/>
        <n v="495186"/>
        <n v="98666"/>
        <n v="1437311"/>
        <n v="242518"/>
        <n v="525893"/>
        <n v="1348069"/>
        <n v="439390"/>
        <n v="851852"/>
        <n v="375022"/>
        <n v="795607"/>
        <n v="741390"/>
        <n v="1281555"/>
        <n v="160108"/>
        <n v="401101"/>
        <n v="1419805"/>
        <n v="1250244"/>
        <n v="1201645"/>
        <n v="81451"/>
        <n v="1085085"/>
        <n v="1089662"/>
        <n v="1003378"/>
        <n v="936418"/>
        <n v="713828"/>
        <n v="544687"/>
        <n v="478701"/>
        <n v="376502"/>
      </sharedItems>
    </cacheField>
    <cacheField name="Cost" numFmtId="0">
      <sharedItems containsSemiMixedTypes="0" containsString="0" containsNumber="1" minValue="1419.68" maxValue="1109612.6700000002"/>
    </cacheField>
    <cacheField name="Gross Rev" numFmtId="164">
      <sharedItems containsSemiMixedTypes="0" containsString="0" containsNumber="1" minValue="448.31999999999994" maxValue="851883"/>
    </cacheField>
    <cacheField name="Count sales ID" numFmtId="165">
      <sharedItems containsSemiMixedTypes="0" containsString="0" containsNumber="1" containsInteger="1" minValue="12" maxValue="12"/>
    </cacheField>
    <cacheField name="Sum Total Sales per ID" numFmtId="165">
      <sharedItems containsSemiMixedTypes="0" containsString="0" containsNumber="1" containsInteger="1" minValue="4968035" maxValue="10181406"/>
    </cacheField>
    <cacheField name="Sum quarterly Sales per ID" numFmtId="165">
      <sharedItems containsSemiMixedTypes="0" containsString="0" containsNumber="1" containsInteger="1" minValue="825625" maxValue="3871694"/>
    </cacheField>
    <cacheField name="Sum Total Cost per ID" numFmtId="165">
      <sharedItems containsSemiMixedTypes="0" containsString="0" containsNumber="1" minValue="3009567.8000000003" maxValue="5449807.4399999995"/>
    </cacheField>
    <cacheField name="Sum quarterly cost per ID" numFmtId="165">
      <sharedItems containsSemiMixedTypes="0" containsString="0" containsNumber="1" minValue="464960.47" maxValue="2112612.0699999998"/>
    </cacheField>
    <cacheField name="Sum Total Gross Rev per ID" numFmtId="165">
      <sharedItems containsSemiMixedTypes="0" containsString="0" containsNumber="1" minValue="1958467.2" maxValue="4731598.5600000005"/>
    </cacheField>
    <cacheField name="Sum quarterly Gross Rev per ID" numFmtId="165">
      <sharedItems containsSemiMixedTypes="0" containsString="0" containsNumber="1" minValue="283932.85000000003" maxValue="1759081.9300000002"/>
    </cacheField>
    <cacheField name="Applicable bonus Tier" numFmtId="165">
      <sharedItems count="4">
        <s v="Tier2"/>
        <s v=""/>
        <s v="Tier3"/>
        <s v="Tier1"/>
      </sharedItems>
    </cacheField>
    <cacheField name="Quarterly Bonus Amount Per Id" numFmtId="165">
      <sharedItems containsSemiMixedTypes="0" containsString="0" containsNumber="1" minValue="0" maxValue="52772.457900000001" count="14">
        <n v="18629.149000000001"/>
        <n v="0"/>
        <n v="34995.056999999993"/>
        <n v="19346.022999999997"/>
        <n v="18695.713600000003"/>
        <n v="5681.8792999999987"/>
        <n v="31282.966800000002"/>
        <n v="30039.509099999999"/>
        <n v="30292.540799999995"/>
        <n v="31031.853599999999"/>
        <n v="52772.457900000001"/>
        <n v="38256.833399999996"/>
        <n v="34204.599600000001"/>
        <n v="5571.3552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406268.2"/>
    <n v="375016.8"/>
    <n v="12"/>
    <n v="4968035"/>
    <n v="2048777"/>
    <n v="3009567.8000000003"/>
    <n v="1117319.55"/>
    <n v="1958467.2"/>
    <n v="931457.45"/>
    <x v="0"/>
    <x v="0"/>
  </r>
  <r>
    <x v="1"/>
    <x v="0"/>
    <x v="0"/>
    <x v="1"/>
    <n v="206016.3"/>
    <n v="284498.7"/>
    <n v="12"/>
    <n v="4968035"/>
    <n v="2048777"/>
    <n v="3009567.8000000003"/>
    <n v="1117319.55"/>
    <n v="1958467.2"/>
    <n v="931457.45"/>
    <x v="0"/>
    <x v="0"/>
  </r>
  <r>
    <x v="2"/>
    <x v="0"/>
    <x v="0"/>
    <x v="2"/>
    <n v="505035.05"/>
    <n v="271941.95"/>
    <n v="12"/>
    <n v="4968035"/>
    <n v="2048777"/>
    <n v="3009567.8000000003"/>
    <n v="1117319.55"/>
    <n v="1958467.2"/>
    <n v="931457.45"/>
    <x v="0"/>
    <x v="0"/>
  </r>
  <r>
    <x v="3"/>
    <x v="1"/>
    <x v="0"/>
    <x v="3"/>
    <n v="274770.75"/>
    <n v="91590.25"/>
    <n v="12"/>
    <n v="4968035"/>
    <n v="857370"/>
    <n v="3009567.8000000003"/>
    <n v="573437.14999999991"/>
    <n v="1958467.2"/>
    <n v="283932.85000000003"/>
    <x v="1"/>
    <x v="1"/>
  </r>
  <r>
    <x v="4"/>
    <x v="1"/>
    <x v="0"/>
    <x v="4"/>
    <n v="282422.39999999997"/>
    <n v="188281.60000000003"/>
    <n v="12"/>
    <n v="4968035"/>
    <n v="857370"/>
    <n v="3009567.8000000003"/>
    <n v="573437.14999999991"/>
    <n v="1958467.2"/>
    <n v="283932.85000000003"/>
    <x v="1"/>
    <x v="1"/>
  </r>
  <r>
    <x v="5"/>
    <x v="1"/>
    <x v="0"/>
    <x v="5"/>
    <n v="16244"/>
    <n v="4061"/>
    <n v="12"/>
    <n v="4968035"/>
    <n v="857370"/>
    <n v="3009567.8000000003"/>
    <n v="573437.14999999991"/>
    <n v="1958467.2"/>
    <n v="283932.85000000003"/>
    <x v="1"/>
    <x v="1"/>
  </r>
  <r>
    <x v="6"/>
    <x v="2"/>
    <x v="0"/>
    <x v="6"/>
    <n v="585368.55000000005"/>
    <n v="315198.44999999995"/>
    <n v="12"/>
    <n v="4968035"/>
    <n v="1236263"/>
    <n v="3009567.8000000003"/>
    <n v="853850.63000000012"/>
    <n v="1958467.2"/>
    <n v="382412.36999999994"/>
    <x v="1"/>
    <x v="1"/>
  </r>
  <r>
    <x v="7"/>
    <x v="2"/>
    <x v="0"/>
    <x v="7"/>
    <n v="1419.68"/>
    <n v="448.31999999999994"/>
    <n v="12"/>
    <n v="4968035"/>
    <n v="1236263"/>
    <n v="3009567.8000000003"/>
    <n v="853850.63000000012"/>
    <n v="1958467.2"/>
    <n v="382412.36999999994"/>
    <x v="1"/>
    <x v="1"/>
  </r>
  <r>
    <x v="8"/>
    <x v="2"/>
    <x v="0"/>
    <x v="8"/>
    <n v="267062.40000000002"/>
    <n v="66765.599999999977"/>
    <n v="12"/>
    <n v="4968035"/>
    <n v="1236263"/>
    <n v="3009567.8000000003"/>
    <n v="853850.63000000012"/>
    <n v="1958467.2"/>
    <n v="382412.36999999994"/>
    <x v="1"/>
    <x v="1"/>
  </r>
  <r>
    <x v="9"/>
    <x v="3"/>
    <x v="0"/>
    <x v="9"/>
    <n v="102640.75"/>
    <n v="27284.25"/>
    <n v="12"/>
    <n v="4968035"/>
    <n v="825625"/>
    <n v="3009567.8000000003"/>
    <n v="464960.47"/>
    <n v="1958467.2"/>
    <n v="360664.53"/>
    <x v="1"/>
    <x v="1"/>
  </r>
  <r>
    <x v="10"/>
    <x v="3"/>
    <x v="0"/>
    <x v="10"/>
    <n v="57027.72"/>
    <n v="28088.28"/>
    <n v="12"/>
    <n v="4968035"/>
    <n v="825625"/>
    <n v="3009567.8000000003"/>
    <n v="464960.47"/>
    <n v="1958467.2"/>
    <n v="360664.53"/>
    <x v="1"/>
    <x v="1"/>
  </r>
  <r>
    <x v="11"/>
    <x v="3"/>
    <x v="0"/>
    <x v="11"/>
    <n v="305292"/>
    <n v="305292"/>
    <n v="12"/>
    <n v="4968035"/>
    <n v="825625"/>
    <n v="3009567.8000000003"/>
    <n v="464960.47"/>
    <n v="1958467.2"/>
    <n v="360664.53"/>
    <x v="1"/>
    <x v="1"/>
  </r>
  <r>
    <x v="0"/>
    <x v="0"/>
    <x v="1"/>
    <x v="12"/>
    <n v="865533"/>
    <n v="288511"/>
    <n v="12"/>
    <n v="9014081"/>
    <n v="2815276"/>
    <n v="5377304.3400000008"/>
    <n v="1648774.1"/>
    <n v="3636776.6599999997"/>
    <n v="1166501.8999999999"/>
    <x v="2"/>
    <x v="2"/>
  </r>
  <r>
    <x v="1"/>
    <x v="0"/>
    <x v="1"/>
    <x v="13"/>
    <n v="232680.80000000002"/>
    <n v="349021.19999999995"/>
    <n v="12"/>
    <n v="9014081"/>
    <n v="2815276"/>
    <n v="5377304.3400000008"/>
    <n v="1648774.1"/>
    <n v="3636776.6599999997"/>
    <n v="1166501.8999999999"/>
    <x v="2"/>
    <x v="2"/>
  </r>
  <r>
    <x v="2"/>
    <x v="0"/>
    <x v="1"/>
    <x v="14"/>
    <n v="550560.30000000005"/>
    <n v="528969.69999999995"/>
    <n v="12"/>
    <n v="9014081"/>
    <n v="2815276"/>
    <n v="5377304.3400000008"/>
    <n v="1648774.1"/>
    <n v="3636776.6599999997"/>
    <n v="1166501.8999999999"/>
    <x v="2"/>
    <x v="2"/>
  </r>
  <r>
    <x v="3"/>
    <x v="1"/>
    <x v="1"/>
    <x v="15"/>
    <n v="216323.73"/>
    <n v="225153.27"/>
    <n v="12"/>
    <n v="9014081"/>
    <n v="2007980"/>
    <n v="5377304.3400000008"/>
    <n v="1040678.8500000001"/>
    <n v="3636776.6599999997"/>
    <n v="967301.14999999991"/>
    <x v="0"/>
    <x v="3"/>
  </r>
  <r>
    <x v="4"/>
    <x v="1"/>
    <x v="1"/>
    <x v="16"/>
    <n v="317319.36"/>
    <n v="343762.64"/>
    <n v="12"/>
    <n v="9014081"/>
    <n v="2007980"/>
    <n v="5377304.3400000008"/>
    <n v="1040678.8500000001"/>
    <n v="3636776.6599999997"/>
    <n v="967301.14999999991"/>
    <x v="0"/>
    <x v="3"/>
  </r>
  <r>
    <x v="5"/>
    <x v="1"/>
    <x v="1"/>
    <x v="17"/>
    <n v="507035.76000000007"/>
    <n v="398385.23999999993"/>
    <n v="12"/>
    <n v="9014081"/>
    <n v="2007980"/>
    <n v="5377304.3400000008"/>
    <n v="1040678.8500000001"/>
    <n v="3636776.6599999997"/>
    <n v="967301.14999999991"/>
    <x v="0"/>
    <x v="3"/>
  </r>
  <r>
    <x v="6"/>
    <x v="2"/>
    <x v="1"/>
    <x v="18"/>
    <n v="408869.25"/>
    <n v="136289.75"/>
    <n v="12"/>
    <n v="9014081"/>
    <n v="2192400"/>
    <n v="5377304.3400000008"/>
    <n v="1257614.3199999998"/>
    <n v="3636776.6599999997"/>
    <n v="934785.68"/>
    <x v="0"/>
    <x v="4"/>
  </r>
  <r>
    <x v="7"/>
    <x v="2"/>
    <x v="1"/>
    <x v="19"/>
    <n v="73510.349999999991"/>
    <n v="82894.650000000009"/>
    <n v="12"/>
    <n v="9014081"/>
    <n v="2192400"/>
    <n v="5377304.3400000008"/>
    <n v="1257614.3199999998"/>
    <n v="3636776.6599999997"/>
    <n v="934785.68"/>
    <x v="0"/>
    <x v="4"/>
  </r>
  <r>
    <x v="8"/>
    <x v="2"/>
    <x v="1"/>
    <x v="20"/>
    <n v="775234.72"/>
    <n v="715601.28"/>
    <n v="12"/>
    <n v="9014081"/>
    <n v="2192400"/>
    <n v="5377304.3400000008"/>
    <n v="1257614.3199999998"/>
    <n v="3636776.6599999997"/>
    <n v="934785.68"/>
    <x v="0"/>
    <x v="4"/>
  </r>
  <r>
    <x v="9"/>
    <x v="3"/>
    <x v="1"/>
    <x v="21"/>
    <n v="1109612.6700000002"/>
    <n v="294960.32999999984"/>
    <n v="12"/>
    <n v="9014081"/>
    <n v="1998425"/>
    <n v="5377304.3400000008"/>
    <n v="1430237.0700000003"/>
    <n v="3636776.6599999997"/>
    <n v="568187.92999999982"/>
    <x v="3"/>
    <x v="5"/>
  </r>
  <r>
    <x v="10"/>
    <x v="3"/>
    <x v="1"/>
    <x v="22"/>
    <n v="252544.86000000002"/>
    <n v="242641.13999999998"/>
    <n v="12"/>
    <n v="9014081"/>
    <n v="1998425"/>
    <n v="5377304.3400000008"/>
    <n v="1430237.0700000003"/>
    <n v="3636776.6599999997"/>
    <n v="568187.92999999982"/>
    <x v="3"/>
    <x v="5"/>
  </r>
  <r>
    <x v="11"/>
    <x v="3"/>
    <x v="1"/>
    <x v="23"/>
    <n v="68079.539999999994"/>
    <n v="30586.460000000006"/>
    <n v="12"/>
    <n v="9014081"/>
    <n v="1998425"/>
    <n v="5377304.3400000008"/>
    <n v="1430237.0700000003"/>
    <n v="3636776.6599999997"/>
    <n v="568187.92999999982"/>
    <x v="3"/>
    <x v="5"/>
  </r>
  <r>
    <x v="0"/>
    <x v="0"/>
    <x v="2"/>
    <x v="24"/>
    <n v="733028.61"/>
    <n v="704282.39"/>
    <n v="12"/>
    <n v="8599816"/>
    <n v="2205722"/>
    <n v="4511586.9899999993"/>
    <n v="1162956.44"/>
    <n v="4088229.01"/>
    <n v="1042765.56"/>
    <x v="2"/>
    <x v="6"/>
  </r>
  <r>
    <x v="1"/>
    <x v="0"/>
    <x v="2"/>
    <x v="25"/>
    <n v="109133.1"/>
    <n v="133384.9"/>
    <n v="12"/>
    <n v="8599816"/>
    <n v="2205722"/>
    <n v="4511586.9899999993"/>
    <n v="1162956.44"/>
    <n v="4088229.01"/>
    <n v="1042765.56"/>
    <x v="2"/>
    <x v="6"/>
  </r>
  <r>
    <x v="2"/>
    <x v="0"/>
    <x v="2"/>
    <x v="26"/>
    <n v="320794.73"/>
    <n v="205098.27000000002"/>
    <n v="12"/>
    <n v="8599816"/>
    <n v="2205722"/>
    <n v="4511586.9899999993"/>
    <n v="1162956.44"/>
    <n v="4088229.01"/>
    <n v="1042765.56"/>
    <x v="2"/>
    <x v="6"/>
  </r>
  <r>
    <x v="3"/>
    <x v="1"/>
    <x v="2"/>
    <x v="27"/>
    <n v="1038013.13"/>
    <n v="310055.87"/>
    <n v="12"/>
    <n v="8599816"/>
    <n v="2639311"/>
    <n v="4511586.9899999993"/>
    <n v="1637994.03"/>
    <n v="4088229.01"/>
    <n v="1001316.97"/>
    <x v="2"/>
    <x v="7"/>
  </r>
  <r>
    <x v="4"/>
    <x v="1"/>
    <x v="2"/>
    <x v="28"/>
    <n v="259240.09999999998"/>
    <n v="180149.90000000002"/>
    <n v="12"/>
    <n v="8599816"/>
    <n v="2639311"/>
    <n v="4511586.9899999993"/>
    <n v="1637994.03"/>
    <n v="4088229.01"/>
    <n v="1001316.97"/>
    <x v="2"/>
    <x v="7"/>
  </r>
  <r>
    <x v="5"/>
    <x v="1"/>
    <x v="2"/>
    <x v="29"/>
    <n v="340740.80000000005"/>
    <n v="511111.19999999995"/>
    <n v="12"/>
    <n v="8599816"/>
    <n v="2639311"/>
    <n v="4511586.9899999993"/>
    <n v="1637994.03"/>
    <n v="4088229.01"/>
    <n v="1001316.97"/>
    <x v="2"/>
    <x v="7"/>
  </r>
  <r>
    <x v="6"/>
    <x v="2"/>
    <x v="2"/>
    <x v="30"/>
    <n v="176260.34"/>
    <n v="198761.66"/>
    <n v="12"/>
    <n v="8599816"/>
    <n v="1912019"/>
    <n v="4511586.9899999993"/>
    <n v="902267.64000000013"/>
    <n v="4088229.01"/>
    <n v="1009751.3599999999"/>
    <x v="2"/>
    <x v="8"/>
  </r>
  <r>
    <x v="7"/>
    <x v="2"/>
    <x v="2"/>
    <x v="31"/>
    <n v="318242.80000000005"/>
    <n v="477364.19999999995"/>
    <n v="12"/>
    <n v="8599816"/>
    <n v="1912019"/>
    <n v="4511586.9899999993"/>
    <n v="902267.64000000013"/>
    <n v="4088229.01"/>
    <n v="1009751.3599999999"/>
    <x v="2"/>
    <x v="8"/>
  </r>
  <r>
    <x v="8"/>
    <x v="2"/>
    <x v="2"/>
    <x v="32"/>
    <n v="407764.50000000006"/>
    <n v="333625.49999999994"/>
    <n v="12"/>
    <n v="8599816"/>
    <n v="1912019"/>
    <n v="4511586.9899999993"/>
    <n v="902267.64000000013"/>
    <n v="4088229.01"/>
    <n v="1009751.3599999999"/>
    <x v="2"/>
    <x v="8"/>
  </r>
  <r>
    <x v="9"/>
    <x v="3"/>
    <x v="2"/>
    <x v="33"/>
    <n v="525437.54999999993"/>
    <n v="756117.45000000007"/>
    <n v="12"/>
    <n v="8599816"/>
    <n v="1842764"/>
    <n v="4511586.9899999993"/>
    <n v="808368.88"/>
    <n v="4088229.01"/>
    <n v="1034395.12"/>
    <x v="2"/>
    <x v="9"/>
  </r>
  <r>
    <x v="10"/>
    <x v="3"/>
    <x v="2"/>
    <x v="34"/>
    <n v="118479.92"/>
    <n v="41628.080000000002"/>
    <n v="12"/>
    <n v="8599816"/>
    <n v="1842764"/>
    <n v="4511586.9899999993"/>
    <n v="808368.88"/>
    <n v="4088229.01"/>
    <n v="1034395.12"/>
    <x v="2"/>
    <x v="9"/>
  </r>
  <r>
    <x v="11"/>
    <x v="3"/>
    <x v="2"/>
    <x v="35"/>
    <n v="164451.41"/>
    <n v="236649.59"/>
    <n v="12"/>
    <n v="8599816"/>
    <n v="1842764"/>
    <n v="4511586.9899999993"/>
    <n v="808368.88"/>
    <n v="4088229.01"/>
    <n v="1034395.12"/>
    <x v="2"/>
    <x v="9"/>
  </r>
  <r>
    <x v="0"/>
    <x v="0"/>
    <x v="3"/>
    <x v="36"/>
    <n v="567922"/>
    <n v="851883"/>
    <n v="12"/>
    <n v="10181406"/>
    <n v="3871694"/>
    <n v="5449807.4399999995"/>
    <n v="2112612.0699999998"/>
    <n v="4731598.5600000005"/>
    <n v="1759081.9300000002"/>
    <x v="2"/>
    <x v="10"/>
  </r>
  <r>
    <x v="1"/>
    <x v="0"/>
    <x v="3"/>
    <x v="37"/>
    <n v="787653.72"/>
    <n v="462590.28"/>
    <n v="12"/>
    <n v="10181406"/>
    <n v="3871694"/>
    <n v="5449807.4399999995"/>
    <n v="2112612.0699999998"/>
    <n v="4731598.5600000005"/>
    <n v="1759081.9300000002"/>
    <x v="2"/>
    <x v="10"/>
  </r>
  <r>
    <x v="2"/>
    <x v="0"/>
    <x v="3"/>
    <x v="38"/>
    <n v="757036.35"/>
    <n v="444608.65"/>
    <n v="12"/>
    <n v="10181406"/>
    <n v="3871694"/>
    <n v="5449807.4399999995"/>
    <n v="2112612.0699999998"/>
    <n v="4731598.5600000005"/>
    <n v="1759081.9300000002"/>
    <x v="2"/>
    <x v="10"/>
  </r>
  <r>
    <x v="3"/>
    <x v="1"/>
    <x v="3"/>
    <x v="39"/>
    <n v="35023.93"/>
    <n v="46427.07"/>
    <n v="12"/>
    <n v="10181406"/>
    <n v="2256198"/>
    <n v="5449807.4399999995"/>
    <n v="980970.22"/>
    <n v="4731598.5600000005"/>
    <n v="1275227.7799999998"/>
    <x v="2"/>
    <x v="11"/>
  </r>
  <r>
    <x v="4"/>
    <x v="1"/>
    <x v="3"/>
    <x v="40"/>
    <n v="488288.25"/>
    <n v="596796.75"/>
    <n v="12"/>
    <n v="10181406"/>
    <n v="2256198"/>
    <n v="5449807.4399999995"/>
    <n v="980970.22"/>
    <n v="4731598.5600000005"/>
    <n v="1275227.7799999998"/>
    <x v="2"/>
    <x v="11"/>
  </r>
  <r>
    <x v="5"/>
    <x v="1"/>
    <x v="3"/>
    <x v="41"/>
    <n v="457658.04"/>
    <n v="632003.96"/>
    <n v="12"/>
    <n v="10181406"/>
    <n v="2256198"/>
    <n v="5449807.4399999995"/>
    <n v="980970.22"/>
    <n v="4731598.5600000005"/>
    <n v="1275227.7799999998"/>
    <x v="2"/>
    <x v="11"/>
  </r>
  <r>
    <x v="6"/>
    <x v="2"/>
    <x v="3"/>
    <x v="42"/>
    <n v="652195.70000000007"/>
    <n v="351182.29999999993"/>
    <n v="12"/>
    <n v="10181406"/>
    <n v="2653624"/>
    <n v="5449807.4399999995"/>
    <n v="1513470.6800000002"/>
    <n v="4731598.5600000005"/>
    <n v="1140153.32"/>
    <x v="2"/>
    <x v="12"/>
  </r>
  <r>
    <x v="7"/>
    <x v="2"/>
    <x v="3"/>
    <x v="43"/>
    <n v="440116.45999999996"/>
    <n v="496301.54000000004"/>
    <n v="12"/>
    <n v="10181406"/>
    <n v="2653624"/>
    <n v="5449807.4399999995"/>
    <n v="1513470.6800000002"/>
    <n v="4731598.5600000005"/>
    <n v="1140153.32"/>
    <x v="2"/>
    <x v="12"/>
  </r>
  <r>
    <x v="8"/>
    <x v="2"/>
    <x v="3"/>
    <x v="44"/>
    <n v="421158.51999999996"/>
    <n v="292669.48000000004"/>
    <n v="12"/>
    <n v="10181406"/>
    <n v="2653624"/>
    <n v="5449807.4399999995"/>
    <n v="1513470.6800000002"/>
    <n v="4731598.5600000005"/>
    <n v="1140153.32"/>
    <x v="2"/>
    <x v="12"/>
  </r>
  <r>
    <x v="9"/>
    <x v="3"/>
    <x v="3"/>
    <x v="45"/>
    <n v="234215.41"/>
    <n v="310471.58999999997"/>
    <n v="12"/>
    <n v="10181406"/>
    <n v="1399890"/>
    <n v="5449807.4399999995"/>
    <n v="842754.47000000009"/>
    <n v="4731598.5600000005"/>
    <n v="557135.52999999991"/>
    <x v="3"/>
    <x v="13"/>
  </r>
  <r>
    <x v="10"/>
    <x v="3"/>
    <x v="3"/>
    <x v="46"/>
    <n v="363812.76"/>
    <n v="114888.23999999999"/>
    <n v="12"/>
    <n v="10181406"/>
    <n v="1399890"/>
    <n v="5449807.4399999995"/>
    <n v="842754.47000000009"/>
    <n v="4731598.5600000005"/>
    <n v="557135.52999999991"/>
    <x v="3"/>
    <x v="13"/>
  </r>
  <r>
    <x v="11"/>
    <x v="3"/>
    <x v="3"/>
    <x v="47"/>
    <n v="244726.30000000002"/>
    <n v="131775.69999999998"/>
    <n v="12"/>
    <n v="10181406"/>
    <n v="1399890"/>
    <n v="5449807.4399999995"/>
    <n v="842754.47000000009"/>
    <n v="4731598.5600000005"/>
    <n v="557135.52999999991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EC00A-F7DF-45C0-8C7F-F9BF98E4AE86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J9" firstHeaderRow="0" firstDataRow="1" firstDataCol="1"/>
  <pivotFields count="15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ataField="1" numFmtId="164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Rev" fld="5" baseField="0" baseItem="0"/>
    <dataField name="Sum of Sales" fld="3" baseField="0" baseItem="0"/>
    <dataField name="Sum of Cost" fld="4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9C51A-20AF-4AE1-BC13-B3276E0834C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5" firstHeaderRow="1" firstDataRow="1" firstDataCol="1"/>
  <pivotFields count="15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numFmtId="164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>
      <items count="5">
        <item x="1"/>
        <item x="3"/>
        <item x="0"/>
        <item x="2"/>
        <item t="default"/>
      </items>
    </pivotField>
    <pivotField numFmtId="165"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3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4DC74-C94D-4771-91C9-C21DDE11972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24" firstHeaderRow="0" firstDataRow="1" firstDataCol="1"/>
  <pivotFields count="15"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dataField="1" numFmtId="164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>
      <items count="15">
        <item x="1"/>
        <item x="13"/>
        <item x="5"/>
        <item x="0"/>
        <item x="4"/>
        <item x="3"/>
        <item x="7"/>
        <item x="8"/>
        <item x="9"/>
        <item x="6"/>
        <item x="12"/>
        <item x="2"/>
        <item x="11"/>
        <item x="10"/>
        <item t="default"/>
      </items>
    </pivotField>
  </pivotFields>
  <rowFields count="2">
    <field x="2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Rev" fld="5" baseField="0" baseItem="0"/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6797C-0B76-4130-B6C8-609F6DC039F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5"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>
      <items count="49">
        <item x="7"/>
        <item x="5"/>
        <item x="39"/>
        <item x="10"/>
        <item x="23"/>
        <item x="9"/>
        <item x="19"/>
        <item x="34"/>
        <item x="25"/>
        <item x="8"/>
        <item x="3"/>
        <item x="30"/>
        <item x="47"/>
        <item x="35"/>
        <item x="28"/>
        <item x="15"/>
        <item x="4"/>
        <item x="46"/>
        <item x="1"/>
        <item x="22"/>
        <item x="26"/>
        <item x="45"/>
        <item x="18"/>
        <item x="13"/>
        <item x="11"/>
        <item x="16"/>
        <item x="44"/>
        <item x="32"/>
        <item x="2"/>
        <item x="0"/>
        <item x="31"/>
        <item x="29"/>
        <item x="6"/>
        <item x="17"/>
        <item x="43"/>
        <item x="42"/>
        <item x="14"/>
        <item x="40"/>
        <item x="41"/>
        <item x="12"/>
        <item x="38"/>
        <item x="37"/>
        <item x="33"/>
        <item x="27"/>
        <item x="21"/>
        <item x="36"/>
        <item x="24"/>
        <item x="20"/>
        <item t="default"/>
      </items>
    </pivotField>
    <pivotField dataField="1" showAll="0"/>
    <pivotField dataField="1" numFmtId="164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3" baseField="0" baseItem="0"/>
    <dataField name="Sum of Gross Rev" fld="5" baseField="0" baseItem="0"/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A5E09-C2EB-456F-AE59-14C3A9899A9D}" name="TBL_Quarterly_data_main" displayName="TBL_Quarterly_data_main" comment="Table contains Sales, Cost and Gross Rev by Qauter along with Salesperson ID" ref="A12:O60" totalsRowShown="0" headerRowDxfId="10">
  <autoFilter ref="A12:O60" xr:uid="{22BC95C6-4F87-4D49-8739-9D3997BA7305}"/>
  <tableColumns count="15">
    <tableColumn id="1" xr3:uid="{6A2AEEBD-14D8-4EF1-B5D7-A506071FE5E2}" name="Month"/>
    <tableColumn id="2" xr3:uid="{62C3BF85-126D-4B60-9C0B-0C2591BE902D}" name="Quarter"/>
    <tableColumn id="3" xr3:uid="{0B9A3D43-1E9C-4E11-B1B4-37B86A349729}" name="ID"/>
    <tableColumn id="4" xr3:uid="{65477D10-80BD-4208-9BB0-109E2657AB59}" name="Sales"/>
    <tableColumn id="5" xr3:uid="{326ACB66-B83F-4725-A14C-E81C08D94C69}" name="Cost"/>
    <tableColumn id="6" xr3:uid="{9B7D6CE3-5BDC-4A65-89EC-1C54716C7DE7}" name="Gross Rev" dataDxfId="9">
      <calculatedColumnFormula>D13-E13</calculatedColumnFormula>
    </tableColumn>
    <tableColumn id="7" xr3:uid="{4CE63705-12DB-43FC-B653-7471A744A420}" name="Count sales ID" dataDxfId="8">
      <calculatedColumnFormula>COUNTIF(TBL_Quarterly_data_main[ID], TBL_Quarterly_data_main[[#This Row],[ID]])</calculatedColumnFormula>
    </tableColumn>
    <tableColumn id="8" xr3:uid="{D531ADC3-6AD3-41B4-AF05-8AE39B8672BB}" name="Sum Total Sales per ID" dataDxfId="7">
      <calculatedColumnFormula>SUMIF(TBL_Quarterly_data_main[ID], TBL_Quarterly_data_main[[#This Row],[ID]], TBL_Quarterly_data_main[Sales])</calculatedColumnFormula>
    </tableColumn>
    <tableColumn id="9" xr3:uid="{02F45937-9770-4D4B-9FFE-FA882977144E}" name="Sum quarterly Sales per ID" dataDxfId="6" dataCellStyle="Comma">
      <calculatedColumnFormula>SUMIFS(TBL_Quarterly_data_main[Sales], TBL_Quarterly_data_main[ID], TBL_Quarterly_data_main[[#This Row],[ID]], TBL_Quarterly_data_main[Quarter], TBL_Quarterly_data_main[[#This Row],[Quarter]])</calculatedColumnFormula>
    </tableColumn>
    <tableColumn id="10" xr3:uid="{3DADA2B2-EF14-472E-A856-2237287F1F3E}" name="Sum Total Cost per ID" dataDxfId="5">
      <calculatedColumnFormula>SUMIF(TBL_Quarterly_data_main[ID], TBL_Quarterly_data_main[[#This Row],[ID]], TBL_Quarterly_data_main[Cost])</calculatedColumnFormula>
    </tableColumn>
    <tableColumn id="11" xr3:uid="{9F8A5E7C-DAC9-45E7-BD98-3C76886B1343}" name="Sum quarterly cost per ID" dataDxfId="4">
      <calculatedColumnFormula>SUMIFS(TBL_Quarterly_data_main[Cost], TBL_Quarterly_data_main[ID], TBL_Quarterly_data_main[[#This Row],[ID]], TBL_Quarterly_data_main[Quarter], TBL_Quarterly_data_main[[#This Row],[Quarter]])</calculatedColumnFormula>
    </tableColumn>
    <tableColumn id="12" xr3:uid="{7E5986D5-DCD8-42BC-8E76-4236F9FB9792}" name="Sum Total Gross Rev per ID" dataDxfId="3" dataCellStyle="Comma">
      <calculatedColumnFormula>SUMIF(TBL_Quarterly_data_main[ID], TBL_Quarterly_data_main[[#This Row],[ID]], TBL_Quarterly_data_main[Gross Rev])</calculatedColumnFormula>
    </tableColumn>
    <tableColumn id="13" xr3:uid="{4C8D57B9-D619-4C23-85A4-123AFCDA290B}" name="Sum quarterly Gross Rev per ID" dataDxfId="2" dataCellStyle="Comma">
      <calculatedColumnFormula>SUMIFS(TBL_Quarterly_data_main[Gross Rev], TBL_Quarterly_data_main[ID], TBL_Quarterly_data_main[[#This Row],[ID]], TBL_Quarterly_data_main[Quarter], TBL_Quarterly_data_main[[#This Row],[Quarter]])</calculatedColumnFormula>
    </tableColumn>
    <tableColumn id="14" xr3:uid="{39872D8C-2419-4412-9925-5E1F4FEB30CA}" name="Applicable bonus Tier" dataDxfId="1" dataCellStyle="Comma">
      <calculatedColumnFormula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calculatedColumnFormula>
    </tableColumn>
    <tableColumn id="15" xr3:uid="{1A2E01F1-824C-47D6-B030-A4856FBD4F73}" name="Quarterly Bonus Amount Per Id" dataDxfId="0" dataCellStyle="Comma">
      <calculatedColumnFormula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3AEC-A2E6-4A2E-81F9-D1FE000DB6CA}">
  <dimension ref="A4:J25"/>
  <sheetViews>
    <sheetView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5" width="1.85546875" bestFit="1" customWidth="1"/>
    <col min="6" max="6" width="10.7109375" bestFit="1" customWidth="1"/>
    <col min="7" max="7" width="12.42578125" bestFit="1" customWidth="1"/>
    <col min="8" max="8" width="15.42578125" bestFit="1" customWidth="1"/>
    <col min="9" max="10" width="14.85546875" bestFit="1" customWidth="1"/>
    <col min="11" max="11" width="4" bestFit="1" customWidth="1"/>
    <col min="12" max="12" width="3.85546875" bestFit="1" customWidth="1"/>
    <col min="13" max="13" width="6.5703125" bestFit="1" customWidth="1"/>
    <col min="14" max="14" width="3.7109375" bestFit="1" customWidth="1"/>
    <col min="15" max="15" width="4.140625" bestFit="1" customWidth="1"/>
    <col min="16" max="16" width="3.85546875" bestFit="1" customWidth="1"/>
    <col min="17" max="17" width="6.5703125" bestFit="1" customWidth="1"/>
    <col min="18" max="18" width="10.7109375" bestFit="1" customWidth="1"/>
  </cols>
  <sheetData>
    <row r="4" spans="1:10" x14ac:dyDescent="0.25">
      <c r="A4" s="14" t="s">
        <v>38</v>
      </c>
      <c r="B4" t="s">
        <v>40</v>
      </c>
      <c r="G4" s="14" t="s">
        <v>38</v>
      </c>
      <c r="H4" t="s">
        <v>41</v>
      </c>
      <c r="I4" t="s">
        <v>40</v>
      </c>
      <c r="J4" t="s">
        <v>42</v>
      </c>
    </row>
    <row r="5" spans="1:10" x14ac:dyDescent="0.25">
      <c r="A5" s="15">
        <v>1776</v>
      </c>
      <c r="B5" s="6">
        <v>9014081</v>
      </c>
      <c r="G5" s="15">
        <v>1</v>
      </c>
      <c r="H5" s="6">
        <v>4899806.84</v>
      </c>
      <c r="I5" s="6">
        <v>10941469</v>
      </c>
      <c r="J5" s="6">
        <v>6041662.1599999992</v>
      </c>
    </row>
    <row r="6" spans="1:10" x14ac:dyDescent="0.25">
      <c r="A6" s="16">
        <v>1</v>
      </c>
      <c r="B6" s="6">
        <v>2815276</v>
      </c>
      <c r="G6" s="15">
        <v>2</v>
      </c>
      <c r="H6" s="6">
        <v>3527778.7499999995</v>
      </c>
      <c r="I6" s="6">
        <v>7760859</v>
      </c>
      <c r="J6" s="6">
        <v>4233080.25</v>
      </c>
    </row>
    <row r="7" spans="1:10" x14ac:dyDescent="0.25">
      <c r="A7" s="16">
        <v>2</v>
      </c>
      <c r="B7" s="6">
        <v>2007980</v>
      </c>
      <c r="G7" s="15">
        <v>3</v>
      </c>
      <c r="H7" s="6">
        <v>3467102.7299999995</v>
      </c>
      <c r="I7" s="6">
        <v>7994306</v>
      </c>
      <c r="J7" s="6">
        <v>4527203.2699999996</v>
      </c>
    </row>
    <row r="8" spans="1:10" x14ac:dyDescent="0.25">
      <c r="A8" s="16">
        <v>3</v>
      </c>
      <c r="B8" s="6">
        <v>2192400</v>
      </c>
      <c r="G8" s="15">
        <v>4</v>
      </c>
      <c r="H8" s="6">
        <v>2520383.1100000003</v>
      </c>
      <c r="I8" s="6">
        <v>6066704</v>
      </c>
      <c r="J8" s="6">
        <v>3546320.8900000006</v>
      </c>
    </row>
    <row r="9" spans="1:10" x14ac:dyDescent="0.25">
      <c r="A9" s="16">
        <v>4</v>
      </c>
      <c r="B9" s="6">
        <v>1998425</v>
      </c>
      <c r="G9" s="15" t="s">
        <v>39</v>
      </c>
      <c r="H9" s="6">
        <v>14415071.43</v>
      </c>
      <c r="I9" s="6">
        <v>32763338</v>
      </c>
      <c r="J9" s="6">
        <v>18348266.57</v>
      </c>
    </row>
    <row r="10" spans="1:10" x14ac:dyDescent="0.25">
      <c r="A10" s="15">
        <v>4740</v>
      </c>
      <c r="B10" s="6">
        <v>10181406</v>
      </c>
    </row>
    <row r="11" spans="1:10" x14ac:dyDescent="0.25">
      <c r="A11" s="16">
        <v>1</v>
      </c>
      <c r="B11" s="6">
        <v>3871694</v>
      </c>
    </row>
    <row r="12" spans="1:10" x14ac:dyDescent="0.25">
      <c r="A12" s="16">
        <v>2</v>
      </c>
      <c r="B12" s="6">
        <v>2256198</v>
      </c>
    </row>
    <row r="13" spans="1:10" x14ac:dyDescent="0.25">
      <c r="A13" s="16">
        <v>3</v>
      </c>
      <c r="B13" s="6">
        <v>2653624</v>
      </c>
    </row>
    <row r="14" spans="1:10" x14ac:dyDescent="0.25">
      <c r="A14" s="16">
        <v>4</v>
      </c>
      <c r="B14" s="6">
        <v>1399890</v>
      </c>
    </row>
    <row r="15" spans="1:10" x14ac:dyDescent="0.25">
      <c r="A15" s="15">
        <v>7936</v>
      </c>
      <c r="B15" s="6">
        <v>8599816</v>
      </c>
    </row>
    <row r="16" spans="1:10" x14ac:dyDescent="0.25">
      <c r="A16" s="16">
        <v>1</v>
      </c>
      <c r="B16" s="6">
        <v>2205722</v>
      </c>
    </row>
    <row r="17" spans="1:2" x14ac:dyDescent="0.25">
      <c r="A17" s="16">
        <v>2</v>
      </c>
      <c r="B17" s="6">
        <v>2639311</v>
      </c>
    </row>
    <row r="18" spans="1:2" x14ac:dyDescent="0.25">
      <c r="A18" s="16">
        <v>3</v>
      </c>
      <c r="B18" s="6">
        <v>1912019</v>
      </c>
    </row>
    <row r="19" spans="1:2" x14ac:dyDescent="0.25">
      <c r="A19" s="16">
        <v>4</v>
      </c>
      <c r="B19" s="6">
        <v>1842764</v>
      </c>
    </row>
    <row r="20" spans="1:2" x14ac:dyDescent="0.25">
      <c r="A20" s="15">
        <v>9541</v>
      </c>
      <c r="B20" s="6">
        <v>4968035</v>
      </c>
    </row>
    <row r="21" spans="1:2" x14ac:dyDescent="0.25">
      <c r="A21" s="16">
        <v>1</v>
      </c>
      <c r="B21" s="6">
        <v>2048777</v>
      </c>
    </row>
    <row r="22" spans="1:2" x14ac:dyDescent="0.25">
      <c r="A22" s="16">
        <v>2</v>
      </c>
      <c r="B22" s="6">
        <v>857370</v>
      </c>
    </row>
    <row r="23" spans="1:2" x14ac:dyDescent="0.25">
      <c r="A23" s="16">
        <v>3</v>
      </c>
      <c r="B23" s="6">
        <v>1236263</v>
      </c>
    </row>
    <row r="24" spans="1:2" x14ac:dyDescent="0.25">
      <c r="A24" s="16">
        <v>4</v>
      </c>
      <c r="B24" s="6">
        <v>825625</v>
      </c>
    </row>
    <row r="25" spans="1:2" x14ac:dyDescent="0.25">
      <c r="A25" s="15" t="s">
        <v>39</v>
      </c>
      <c r="B25" s="6">
        <v>32763338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ED5-8606-4F78-943A-E0D3ADAB1397}">
  <dimension ref="A3:J24"/>
  <sheetViews>
    <sheetView tabSelected="1"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6.42578125" bestFit="1" customWidth="1"/>
    <col min="4" max="4" width="12" bestFit="1" customWidth="1"/>
    <col min="5" max="6" width="6" bestFit="1" customWidth="1"/>
    <col min="7" max="7" width="7" bestFit="1" customWidth="1"/>
    <col min="8" max="8" width="13.140625" bestFit="1" customWidth="1"/>
    <col min="9" max="9" width="16.42578125" bestFit="1" customWidth="1"/>
    <col min="10" max="10" width="12.140625" bestFit="1" customWidth="1"/>
    <col min="11" max="14" width="10" bestFit="1" customWidth="1"/>
    <col min="15" max="19" width="11" bestFit="1" customWidth="1"/>
    <col min="20" max="20" width="10" bestFit="1" customWidth="1"/>
    <col min="21" max="22" width="11" bestFit="1" customWidth="1"/>
    <col min="23" max="23" width="12.7109375" bestFit="1" customWidth="1"/>
    <col min="24" max="36" width="7" bestFit="1" customWidth="1"/>
    <col min="37" max="49" width="8" bestFit="1" customWidth="1"/>
    <col min="50" max="50" width="11.28515625" bestFit="1" customWidth="1"/>
  </cols>
  <sheetData>
    <row r="3" spans="1:10" x14ac:dyDescent="0.25">
      <c r="A3" s="14" t="s">
        <v>38</v>
      </c>
      <c r="B3" t="s">
        <v>40</v>
      </c>
      <c r="C3" t="s">
        <v>41</v>
      </c>
      <c r="D3" t="s">
        <v>42</v>
      </c>
      <c r="H3" s="14" t="s">
        <v>38</v>
      </c>
      <c r="I3" t="s">
        <v>41</v>
      </c>
      <c r="J3" t="s">
        <v>40</v>
      </c>
    </row>
    <row r="4" spans="1:10" x14ac:dyDescent="0.25">
      <c r="A4" s="15">
        <v>1776</v>
      </c>
      <c r="B4" s="17">
        <v>9014081</v>
      </c>
      <c r="C4" s="17">
        <v>3636776.6599999997</v>
      </c>
      <c r="D4" s="17">
        <v>5377304.3400000008</v>
      </c>
      <c r="H4" s="15">
        <v>1776</v>
      </c>
      <c r="I4" s="17">
        <v>3636776.6599999997</v>
      </c>
      <c r="J4" s="17">
        <v>9014081</v>
      </c>
    </row>
    <row r="5" spans="1:10" x14ac:dyDescent="0.25">
      <c r="A5" s="15">
        <v>4740</v>
      </c>
      <c r="B5" s="17">
        <v>10181406</v>
      </c>
      <c r="C5" s="17">
        <v>4731598.5600000005</v>
      </c>
      <c r="D5" s="17">
        <v>5449807.4399999995</v>
      </c>
      <c r="H5" s="16">
        <v>1</v>
      </c>
      <c r="I5" s="17">
        <v>1166501.8999999999</v>
      </c>
      <c r="J5" s="17">
        <v>2815276</v>
      </c>
    </row>
    <row r="6" spans="1:10" x14ac:dyDescent="0.25">
      <c r="A6" s="15">
        <v>7936</v>
      </c>
      <c r="B6" s="17">
        <v>8599816</v>
      </c>
      <c r="C6" s="17">
        <v>4088229.01</v>
      </c>
      <c r="D6" s="17">
        <v>4511586.9899999993</v>
      </c>
      <c r="H6" s="16">
        <v>2</v>
      </c>
      <c r="I6" s="17">
        <v>967301.14999999991</v>
      </c>
      <c r="J6" s="17">
        <v>2007980</v>
      </c>
    </row>
    <row r="7" spans="1:10" x14ac:dyDescent="0.25">
      <c r="A7" s="15">
        <v>9541</v>
      </c>
      <c r="B7" s="17">
        <v>4968035</v>
      </c>
      <c r="C7" s="17">
        <v>1958467.2</v>
      </c>
      <c r="D7" s="17">
        <v>3009567.8000000003</v>
      </c>
      <c r="H7" s="16">
        <v>3</v>
      </c>
      <c r="I7" s="17">
        <v>934785.68</v>
      </c>
      <c r="J7" s="17">
        <v>2192400</v>
      </c>
    </row>
    <row r="8" spans="1:10" x14ac:dyDescent="0.25">
      <c r="A8" s="15" t="s">
        <v>39</v>
      </c>
      <c r="B8" s="17">
        <v>32763338</v>
      </c>
      <c r="C8" s="17">
        <v>14415071.43</v>
      </c>
      <c r="D8" s="17">
        <v>18348266.57</v>
      </c>
      <c r="H8" s="16">
        <v>4</v>
      </c>
      <c r="I8" s="17">
        <v>568187.92999999982</v>
      </c>
      <c r="J8" s="17">
        <v>1998425</v>
      </c>
    </row>
    <row r="9" spans="1:10" x14ac:dyDescent="0.25">
      <c r="H9" s="15">
        <v>4740</v>
      </c>
      <c r="I9" s="17">
        <v>4731598.5600000005</v>
      </c>
      <c r="J9" s="17">
        <v>10181406</v>
      </c>
    </row>
    <row r="10" spans="1:10" x14ac:dyDescent="0.25">
      <c r="H10" s="16">
        <v>1</v>
      </c>
      <c r="I10" s="17">
        <v>1759081.9300000002</v>
      </c>
      <c r="J10" s="17">
        <v>3871694</v>
      </c>
    </row>
    <row r="11" spans="1:10" x14ac:dyDescent="0.25">
      <c r="H11" s="16">
        <v>2</v>
      </c>
      <c r="I11" s="17">
        <v>1275227.7799999998</v>
      </c>
      <c r="J11" s="17">
        <v>2256198</v>
      </c>
    </row>
    <row r="12" spans="1:10" x14ac:dyDescent="0.25">
      <c r="H12" s="16">
        <v>3</v>
      </c>
      <c r="I12" s="17">
        <v>1140153.32</v>
      </c>
      <c r="J12" s="17">
        <v>2653624</v>
      </c>
    </row>
    <row r="13" spans="1:10" x14ac:dyDescent="0.25">
      <c r="H13" s="16">
        <v>4</v>
      </c>
      <c r="I13" s="17">
        <v>557135.52999999991</v>
      </c>
      <c r="J13" s="17">
        <v>1399890</v>
      </c>
    </row>
    <row r="14" spans="1:10" x14ac:dyDescent="0.25">
      <c r="H14" s="15">
        <v>7936</v>
      </c>
      <c r="I14" s="17">
        <v>4088229.01</v>
      </c>
      <c r="J14" s="17">
        <v>8599816</v>
      </c>
    </row>
    <row r="15" spans="1:10" x14ac:dyDescent="0.25">
      <c r="H15" s="16">
        <v>1</v>
      </c>
      <c r="I15" s="17">
        <v>1042765.56</v>
      </c>
      <c r="J15" s="17">
        <v>2205722</v>
      </c>
    </row>
    <row r="16" spans="1:10" x14ac:dyDescent="0.25">
      <c r="H16" s="16">
        <v>2</v>
      </c>
      <c r="I16" s="17">
        <v>1001316.97</v>
      </c>
      <c r="J16" s="17">
        <v>2639311</v>
      </c>
    </row>
    <row r="17" spans="8:10" x14ac:dyDescent="0.25">
      <c r="H17" s="16">
        <v>3</v>
      </c>
      <c r="I17" s="17">
        <v>1009751.3599999999</v>
      </c>
      <c r="J17" s="17">
        <v>1912019</v>
      </c>
    </row>
    <row r="18" spans="8:10" x14ac:dyDescent="0.25">
      <c r="H18" s="16">
        <v>4</v>
      </c>
      <c r="I18" s="17">
        <v>1034395.12</v>
      </c>
      <c r="J18" s="17">
        <v>1842764</v>
      </c>
    </row>
    <row r="19" spans="8:10" x14ac:dyDescent="0.25">
      <c r="H19" s="15">
        <v>9541</v>
      </c>
      <c r="I19" s="17">
        <v>1958467.2</v>
      </c>
      <c r="J19" s="17">
        <v>4968035</v>
      </c>
    </row>
    <row r="20" spans="8:10" x14ac:dyDescent="0.25">
      <c r="H20" s="16">
        <v>1</v>
      </c>
      <c r="I20" s="17">
        <v>931457.45</v>
      </c>
      <c r="J20" s="17">
        <v>2048777</v>
      </c>
    </row>
    <row r="21" spans="8:10" x14ac:dyDescent="0.25">
      <c r="H21" s="16">
        <v>2</v>
      </c>
      <c r="I21" s="17">
        <v>283932.85000000003</v>
      </c>
      <c r="J21" s="17">
        <v>857370</v>
      </c>
    </row>
    <row r="22" spans="8:10" x14ac:dyDescent="0.25">
      <c r="H22" s="16">
        <v>3</v>
      </c>
      <c r="I22" s="17">
        <v>382412.36999999994</v>
      </c>
      <c r="J22" s="17">
        <v>1236263</v>
      </c>
    </row>
    <row r="23" spans="8:10" x14ac:dyDescent="0.25">
      <c r="H23" s="16">
        <v>4</v>
      </c>
      <c r="I23" s="17">
        <v>360664.53</v>
      </c>
      <c r="J23" s="17">
        <v>825625</v>
      </c>
    </row>
    <row r="24" spans="8:10" x14ac:dyDescent="0.25">
      <c r="H24" s="15" t="s">
        <v>39</v>
      </c>
      <c r="I24" s="17">
        <v>14415071.429999996</v>
      </c>
      <c r="J24" s="17">
        <v>32763338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E88-5906-45F0-A833-83E29EEDDB2D}">
  <dimension ref="A1:O66"/>
  <sheetViews>
    <sheetView zoomScale="115" zoomScaleNormal="115" workbookViewId="0">
      <selection activeCell="A16" sqref="A16"/>
    </sheetView>
  </sheetViews>
  <sheetFormatPr defaultRowHeight="15" x14ac:dyDescent="0.25"/>
  <cols>
    <col min="1" max="1" width="10.42578125" bestFit="1" customWidth="1"/>
    <col min="2" max="2" width="11.140625" bestFit="1" customWidth="1"/>
    <col min="3" max="3" width="8.140625" bestFit="1" customWidth="1"/>
    <col min="4" max="6" width="12.85546875" bestFit="1" customWidth="1"/>
    <col min="7" max="7" width="15.85546875" bestFit="1" customWidth="1"/>
    <col min="8" max="8" width="17.140625" bestFit="1" customWidth="1"/>
    <col min="9" max="9" width="15.85546875" bestFit="1" customWidth="1"/>
    <col min="10" max="10" width="13" bestFit="1" customWidth="1"/>
    <col min="11" max="11" width="15.85546875" bestFit="1" customWidth="1"/>
    <col min="12" max="13" width="12" bestFit="1" customWidth="1"/>
    <col min="14" max="14" width="12.7109375" bestFit="1" customWidth="1"/>
    <col min="15" max="15" width="13.85546875" bestFit="1" customWidth="1"/>
  </cols>
  <sheetData>
    <row r="1" spans="1:15" x14ac:dyDescent="0.25">
      <c r="A1" s="1" t="s">
        <v>0</v>
      </c>
      <c r="J1" s="7"/>
      <c r="K1" s="7"/>
      <c r="L1" s="7"/>
      <c r="M1" s="7"/>
    </row>
    <row r="2" spans="1:15" x14ac:dyDescent="0.25">
      <c r="A2" s="2">
        <v>0.1</v>
      </c>
      <c r="C2" s="3"/>
      <c r="J2" s="7"/>
      <c r="K2" s="7"/>
    </row>
    <row r="3" spans="1:15" x14ac:dyDescent="0.25">
      <c r="C3" s="3"/>
      <c r="J3" s="7"/>
      <c r="K3" s="7"/>
    </row>
    <row r="4" spans="1:15" x14ac:dyDescent="0.25">
      <c r="C4" s="3"/>
      <c r="J4" s="7"/>
      <c r="K4" s="7"/>
    </row>
    <row r="5" spans="1:15" x14ac:dyDescent="0.25">
      <c r="A5" s="1" t="s">
        <v>1</v>
      </c>
      <c r="B5" s="1" t="s">
        <v>2</v>
      </c>
      <c r="C5" s="1" t="s">
        <v>3</v>
      </c>
      <c r="D5" s="1" t="s">
        <v>4</v>
      </c>
      <c r="J5" s="7"/>
      <c r="K5" s="7"/>
    </row>
    <row r="6" spans="1:15" x14ac:dyDescent="0.25">
      <c r="A6" s="12" t="s">
        <v>5</v>
      </c>
      <c r="B6" s="11">
        <v>500000</v>
      </c>
      <c r="C6" s="2" t="s">
        <v>6</v>
      </c>
      <c r="D6" s="2">
        <v>0.01</v>
      </c>
      <c r="J6" s="7"/>
      <c r="K6" s="7"/>
    </row>
    <row r="7" spans="1:15" x14ac:dyDescent="0.25">
      <c r="A7" s="13" t="s">
        <v>7</v>
      </c>
      <c r="B7" s="8">
        <v>650000</v>
      </c>
      <c r="C7" t="s">
        <v>8</v>
      </c>
      <c r="D7" s="5">
        <v>0.02</v>
      </c>
      <c r="J7" s="7"/>
      <c r="K7" s="7"/>
    </row>
    <row r="8" spans="1:15" x14ac:dyDescent="0.25">
      <c r="A8" s="12" t="s">
        <v>9</v>
      </c>
      <c r="B8" s="11">
        <v>1000000</v>
      </c>
      <c r="C8" s="2" t="s">
        <v>10</v>
      </c>
      <c r="D8" s="2">
        <v>0.03</v>
      </c>
      <c r="J8" s="7"/>
      <c r="K8" s="7"/>
    </row>
    <row r="9" spans="1:15" x14ac:dyDescent="0.25">
      <c r="B9" s="3"/>
      <c r="F9" s="4"/>
      <c r="J9" s="7"/>
      <c r="K9" s="7"/>
    </row>
    <row r="10" spans="1:15" x14ac:dyDescent="0.25">
      <c r="B10" s="3"/>
      <c r="F10" s="4"/>
    </row>
    <row r="12" spans="1:15" s="9" customFormat="1" ht="60" x14ac:dyDescent="0.25">
      <c r="A12" s="9" t="s">
        <v>11</v>
      </c>
      <c r="B12" s="9" t="s">
        <v>12</v>
      </c>
      <c r="C12" s="9" t="s">
        <v>13</v>
      </c>
      <c r="D12" s="9" t="s">
        <v>14</v>
      </c>
      <c r="E12" s="9" t="s">
        <v>15</v>
      </c>
      <c r="F12" s="9" t="s">
        <v>16</v>
      </c>
      <c r="G12" s="9" t="s">
        <v>29</v>
      </c>
      <c r="H12" s="9" t="s">
        <v>31</v>
      </c>
      <c r="I12" s="9" t="s">
        <v>30</v>
      </c>
      <c r="J12" s="9" t="s">
        <v>32</v>
      </c>
      <c r="K12" s="9" t="s">
        <v>33</v>
      </c>
      <c r="L12" s="9" t="s">
        <v>34</v>
      </c>
      <c r="M12" s="9" t="s">
        <v>35</v>
      </c>
      <c r="N12" s="9" t="s">
        <v>36</v>
      </c>
      <c r="O12" s="9" t="s">
        <v>37</v>
      </c>
    </row>
    <row r="13" spans="1:15" x14ac:dyDescent="0.25">
      <c r="A13" t="s">
        <v>17</v>
      </c>
      <c r="B13">
        <v>1</v>
      </c>
      <c r="C13">
        <v>9541</v>
      </c>
      <c r="D13" s="4">
        <v>781285</v>
      </c>
      <c r="E13" s="6">
        <v>406268.2</v>
      </c>
      <c r="F13" s="6">
        <f>D13-E13</f>
        <v>375016.8</v>
      </c>
      <c r="G13" s="8">
        <f>COUNTIF(TBL_Quarterly_data_main[ID], TBL_Quarterly_data_main[[#This Row],[ID]])</f>
        <v>12</v>
      </c>
      <c r="H13" s="8">
        <f>SUMIF(TBL_Quarterly_data_main[ID], TBL_Quarterly_data_main[[#This Row],[ID]], TBL_Quarterly_data_main[Sales])</f>
        <v>4968035</v>
      </c>
      <c r="I13" s="8">
        <f>SUMIFS(TBL_Quarterly_data_main[Sales], TBL_Quarterly_data_main[ID], TBL_Quarterly_data_main[[#This Row],[ID]], TBL_Quarterly_data_main[Quarter], TBL_Quarterly_data_main[[#This Row],[Quarter]])</f>
        <v>2048777</v>
      </c>
      <c r="J13" s="8">
        <f>SUMIF(TBL_Quarterly_data_main[ID], TBL_Quarterly_data_main[[#This Row],[ID]], TBL_Quarterly_data_main[Cost])</f>
        <v>3009567.8000000003</v>
      </c>
      <c r="K13" s="8">
        <f>SUMIFS(TBL_Quarterly_data_main[Cost], TBL_Quarterly_data_main[ID], TBL_Quarterly_data_main[[#This Row],[ID]], TBL_Quarterly_data_main[Quarter], TBL_Quarterly_data_main[[#This Row],[Quarter]])</f>
        <v>1117319.55</v>
      </c>
      <c r="L13" s="8">
        <f>SUMIF(TBL_Quarterly_data_main[ID], TBL_Quarterly_data_main[[#This Row],[ID]], TBL_Quarterly_data_main[Gross Rev])</f>
        <v>1958467.2</v>
      </c>
      <c r="M13" s="8">
        <f>SUMIFS(TBL_Quarterly_data_main[Gross Rev], TBL_Quarterly_data_main[ID], TBL_Quarterly_data_main[[#This Row],[ID]], TBL_Quarterly_data_main[Quarter], TBL_Quarterly_data_main[[#This Row],[Quarter]])</f>
        <v>931457.45</v>
      </c>
      <c r="N1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4" spans="1:15" x14ac:dyDescent="0.25">
      <c r="A14" t="s">
        <v>18</v>
      </c>
      <c r="B14">
        <v>1</v>
      </c>
      <c r="C14">
        <v>9541</v>
      </c>
      <c r="D14" s="4">
        <v>490515</v>
      </c>
      <c r="E14" s="6">
        <v>206016.3</v>
      </c>
      <c r="F14" s="6">
        <f t="shared" ref="F14:F60" si="0">D14-E14</f>
        <v>284498.7</v>
      </c>
      <c r="G14" s="8">
        <f>COUNTIF(TBL_Quarterly_data_main[ID], TBL_Quarterly_data_main[[#This Row],[ID]])</f>
        <v>12</v>
      </c>
      <c r="H14" s="8">
        <f>SUMIF(TBL_Quarterly_data_main[ID], TBL_Quarterly_data_main[[#This Row],[ID]], TBL_Quarterly_data_main[Sales])</f>
        <v>4968035</v>
      </c>
      <c r="I14" s="8">
        <f>SUMIFS(TBL_Quarterly_data_main[Sales], TBL_Quarterly_data_main[ID], TBL_Quarterly_data_main[[#This Row],[ID]], TBL_Quarterly_data_main[Quarter], TBL_Quarterly_data_main[[#This Row],[Quarter]])</f>
        <v>2048777</v>
      </c>
      <c r="J14" s="10">
        <f>SUMIF(TBL_Quarterly_data_main[ID], TBL_Quarterly_data_main[[#This Row],[ID]], TBL_Quarterly_data_main[Cost])</f>
        <v>3009567.8000000003</v>
      </c>
      <c r="K14" s="8">
        <f>SUMIFS(TBL_Quarterly_data_main[Cost], TBL_Quarterly_data_main[ID], TBL_Quarterly_data_main[[#This Row],[ID]], TBL_Quarterly_data_main[Quarter], TBL_Quarterly_data_main[[#This Row],[Quarter]])</f>
        <v>1117319.55</v>
      </c>
      <c r="L14" s="8">
        <f>SUMIF(TBL_Quarterly_data_main[ID], TBL_Quarterly_data_main[[#This Row],[ID]], TBL_Quarterly_data_main[Gross Rev])</f>
        <v>1958467.2</v>
      </c>
      <c r="M14" s="8">
        <f>SUMIFS(TBL_Quarterly_data_main[Gross Rev], TBL_Quarterly_data_main[ID], TBL_Quarterly_data_main[[#This Row],[ID]], TBL_Quarterly_data_main[Quarter], TBL_Quarterly_data_main[[#This Row],[Quarter]])</f>
        <v>931457.45</v>
      </c>
      <c r="N1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5" spans="1:15" x14ac:dyDescent="0.25">
      <c r="A15" t="s">
        <v>19</v>
      </c>
      <c r="B15">
        <v>1</v>
      </c>
      <c r="C15">
        <v>9541</v>
      </c>
      <c r="D15" s="4">
        <v>776977</v>
      </c>
      <c r="E15" s="6">
        <v>505035.05</v>
      </c>
      <c r="F15" s="6">
        <f t="shared" si="0"/>
        <v>271941.95</v>
      </c>
      <c r="G15" s="8">
        <f>COUNTIF(TBL_Quarterly_data_main[ID], TBL_Quarterly_data_main[[#This Row],[ID]])</f>
        <v>12</v>
      </c>
      <c r="H15" s="8">
        <f>SUMIF(TBL_Quarterly_data_main[ID], TBL_Quarterly_data_main[[#This Row],[ID]], TBL_Quarterly_data_main[Sales])</f>
        <v>4968035</v>
      </c>
      <c r="I15" s="8">
        <f>SUMIFS(TBL_Quarterly_data_main[Sales], TBL_Quarterly_data_main[ID], TBL_Quarterly_data_main[[#This Row],[ID]], TBL_Quarterly_data_main[Quarter], TBL_Quarterly_data_main[[#This Row],[Quarter]])</f>
        <v>2048777</v>
      </c>
      <c r="J15" s="10">
        <f>SUMIF(TBL_Quarterly_data_main[ID], TBL_Quarterly_data_main[[#This Row],[ID]], TBL_Quarterly_data_main[Cost])</f>
        <v>3009567.8000000003</v>
      </c>
      <c r="K15" s="8">
        <f>SUMIFS(TBL_Quarterly_data_main[Cost], TBL_Quarterly_data_main[ID], TBL_Quarterly_data_main[[#This Row],[ID]], TBL_Quarterly_data_main[Quarter], TBL_Quarterly_data_main[[#This Row],[Quarter]])</f>
        <v>1117319.55</v>
      </c>
      <c r="L15" s="8">
        <f>SUMIF(TBL_Quarterly_data_main[ID], TBL_Quarterly_data_main[[#This Row],[ID]], TBL_Quarterly_data_main[Gross Rev])</f>
        <v>1958467.2</v>
      </c>
      <c r="M15" s="8">
        <f>SUMIFS(TBL_Quarterly_data_main[Gross Rev], TBL_Quarterly_data_main[ID], TBL_Quarterly_data_main[[#This Row],[ID]], TBL_Quarterly_data_main[Quarter], TBL_Quarterly_data_main[[#This Row],[Quarter]])</f>
        <v>931457.45</v>
      </c>
      <c r="N1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6" spans="1:15" x14ac:dyDescent="0.25">
      <c r="A16" t="s">
        <v>20</v>
      </c>
      <c r="B16">
        <v>2</v>
      </c>
      <c r="C16">
        <v>9541</v>
      </c>
      <c r="D16" s="4">
        <v>366361</v>
      </c>
      <c r="E16" s="6">
        <v>274770.75</v>
      </c>
      <c r="F16" s="6">
        <f t="shared" si="0"/>
        <v>91590.25</v>
      </c>
      <c r="G16" s="8">
        <f>COUNTIF(TBL_Quarterly_data_main[ID], TBL_Quarterly_data_main[[#This Row],[ID]])</f>
        <v>12</v>
      </c>
      <c r="H16" s="8">
        <f>SUMIF(TBL_Quarterly_data_main[ID], TBL_Quarterly_data_main[[#This Row],[ID]], TBL_Quarterly_data_main[Sales])</f>
        <v>4968035</v>
      </c>
      <c r="I16" s="8">
        <f>SUMIFS(TBL_Quarterly_data_main[Sales], TBL_Quarterly_data_main[ID], TBL_Quarterly_data_main[[#This Row],[ID]], TBL_Quarterly_data_main[Quarter], TBL_Quarterly_data_main[[#This Row],[Quarter]])</f>
        <v>857370</v>
      </c>
      <c r="J16" s="10">
        <f>SUMIF(TBL_Quarterly_data_main[ID], TBL_Quarterly_data_main[[#This Row],[ID]], TBL_Quarterly_data_main[Cost])</f>
        <v>3009567.8000000003</v>
      </c>
      <c r="K16" s="8">
        <f>SUMIFS(TBL_Quarterly_data_main[Cost], TBL_Quarterly_data_main[ID], TBL_Quarterly_data_main[[#This Row],[ID]], TBL_Quarterly_data_main[Quarter], TBL_Quarterly_data_main[[#This Row],[Quarter]])</f>
        <v>573437.14999999991</v>
      </c>
      <c r="L16" s="8">
        <f>SUMIF(TBL_Quarterly_data_main[ID], TBL_Quarterly_data_main[[#This Row],[ID]], TBL_Quarterly_data_main[Gross Rev])</f>
        <v>1958467.2</v>
      </c>
      <c r="M16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7" spans="1:15" x14ac:dyDescent="0.25">
      <c r="A17" t="s">
        <v>21</v>
      </c>
      <c r="B17">
        <v>2</v>
      </c>
      <c r="C17">
        <v>9541</v>
      </c>
      <c r="D17" s="4">
        <v>470704</v>
      </c>
      <c r="E17" s="6">
        <v>282422.39999999997</v>
      </c>
      <c r="F17" s="6">
        <f t="shared" si="0"/>
        <v>188281.60000000003</v>
      </c>
      <c r="G17" s="8">
        <f>COUNTIF(TBL_Quarterly_data_main[ID], TBL_Quarterly_data_main[[#This Row],[ID]])</f>
        <v>12</v>
      </c>
      <c r="H17" s="8">
        <f>SUMIF(TBL_Quarterly_data_main[ID], TBL_Quarterly_data_main[[#This Row],[ID]], TBL_Quarterly_data_main[Sales])</f>
        <v>4968035</v>
      </c>
      <c r="I17" s="8">
        <f>SUMIFS(TBL_Quarterly_data_main[Sales], TBL_Quarterly_data_main[ID], TBL_Quarterly_data_main[[#This Row],[ID]], TBL_Quarterly_data_main[Quarter], TBL_Quarterly_data_main[[#This Row],[Quarter]])</f>
        <v>857370</v>
      </c>
      <c r="J17" s="10">
        <f>SUMIF(TBL_Quarterly_data_main[ID], TBL_Quarterly_data_main[[#This Row],[ID]], TBL_Quarterly_data_main[Cost])</f>
        <v>3009567.8000000003</v>
      </c>
      <c r="K17" s="8">
        <f>SUMIFS(TBL_Quarterly_data_main[Cost], TBL_Quarterly_data_main[ID], TBL_Quarterly_data_main[[#This Row],[ID]], TBL_Quarterly_data_main[Quarter], TBL_Quarterly_data_main[[#This Row],[Quarter]])</f>
        <v>573437.14999999991</v>
      </c>
      <c r="L17" s="8">
        <f>SUMIF(TBL_Quarterly_data_main[ID], TBL_Quarterly_data_main[[#This Row],[ID]], TBL_Quarterly_data_main[Gross Rev])</f>
        <v>1958467.2</v>
      </c>
      <c r="M17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8" spans="1:15" x14ac:dyDescent="0.25">
      <c r="A18" t="s">
        <v>22</v>
      </c>
      <c r="B18">
        <v>2</v>
      </c>
      <c r="C18">
        <v>9541</v>
      </c>
      <c r="D18" s="4">
        <v>20305</v>
      </c>
      <c r="E18" s="6">
        <v>16244</v>
      </c>
      <c r="F18" s="6">
        <f t="shared" si="0"/>
        <v>4061</v>
      </c>
      <c r="G18" s="8">
        <f>COUNTIF(TBL_Quarterly_data_main[ID], TBL_Quarterly_data_main[[#This Row],[ID]])</f>
        <v>12</v>
      </c>
      <c r="H18" s="8">
        <f>SUMIF(TBL_Quarterly_data_main[ID], TBL_Quarterly_data_main[[#This Row],[ID]], TBL_Quarterly_data_main[Sales])</f>
        <v>4968035</v>
      </c>
      <c r="I18" s="8">
        <f>SUMIFS(TBL_Quarterly_data_main[Sales], TBL_Quarterly_data_main[ID], TBL_Quarterly_data_main[[#This Row],[ID]], TBL_Quarterly_data_main[Quarter], TBL_Quarterly_data_main[[#This Row],[Quarter]])</f>
        <v>857370</v>
      </c>
      <c r="J18" s="10">
        <f>SUMIF(TBL_Quarterly_data_main[ID], TBL_Quarterly_data_main[[#This Row],[ID]], TBL_Quarterly_data_main[Cost])</f>
        <v>3009567.8000000003</v>
      </c>
      <c r="K18" s="8">
        <f>SUMIFS(TBL_Quarterly_data_main[Cost], TBL_Quarterly_data_main[ID], TBL_Quarterly_data_main[[#This Row],[ID]], TBL_Quarterly_data_main[Quarter], TBL_Quarterly_data_main[[#This Row],[Quarter]])</f>
        <v>573437.14999999991</v>
      </c>
      <c r="L18" s="8">
        <f>SUMIF(TBL_Quarterly_data_main[ID], TBL_Quarterly_data_main[[#This Row],[ID]], TBL_Quarterly_data_main[Gross Rev])</f>
        <v>1958467.2</v>
      </c>
      <c r="M18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9" spans="1:15" x14ac:dyDescent="0.25">
      <c r="A19" t="s">
        <v>23</v>
      </c>
      <c r="B19">
        <v>3</v>
      </c>
      <c r="C19">
        <v>9541</v>
      </c>
      <c r="D19" s="4">
        <v>900567</v>
      </c>
      <c r="E19" s="6">
        <v>585368.55000000005</v>
      </c>
      <c r="F19" s="6">
        <f t="shared" si="0"/>
        <v>315198.44999999995</v>
      </c>
      <c r="G19" s="8">
        <f>COUNTIF(TBL_Quarterly_data_main[ID], TBL_Quarterly_data_main[[#This Row],[ID]])</f>
        <v>12</v>
      </c>
      <c r="H19" s="8">
        <f>SUMIF(TBL_Quarterly_data_main[ID], TBL_Quarterly_data_main[[#This Row],[ID]], TBL_Quarterly_data_main[Sales])</f>
        <v>4968035</v>
      </c>
      <c r="I19" s="8">
        <f>SUMIFS(TBL_Quarterly_data_main[Sales], TBL_Quarterly_data_main[ID], TBL_Quarterly_data_main[[#This Row],[ID]], TBL_Quarterly_data_main[Quarter], TBL_Quarterly_data_main[[#This Row],[Quarter]])</f>
        <v>1236263</v>
      </c>
      <c r="J19" s="10">
        <f>SUMIF(TBL_Quarterly_data_main[ID], TBL_Quarterly_data_main[[#This Row],[ID]], TBL_Quarterly_data_main[Cost])</f>
        <v>3009567.8000000003</v>
      </c>
      <c r="K19" s="8">
        <f>SUMIFS(TBL_Quarterly_data_main[Cost], TBL_Quarterly_data_main[ID], TBL_Quarterly_data_main[[#This Row],[ID]], TBL_Quarterly_data_main[Quarter], TBL_Quarterly_data_main[[#This Row],[Quarter]])</f>
        <v>853850.63000000012</v>
      </c>
      <c r="L19" s="8">
        <f>SUMIF(TBL_Quarterly_data_main[ID], TBL_Quarterly_data_main[[#This Row],[ID]], TBL_Quarterly_data_main[Gross Rev])</f>
        <v>1958467.2</v>
      </c>
      <c r="M19" s="8">
        <f>SUMIFS(TBL_Quarterly_data_main[Gross Rev], TBL_Quarterly_data_main[ID], TBL_Quarterly_data_main[[#This Row],[ID]], TBL_Quarterly_data_main[Quarter], TBL_Quarterly_data_main[[#This Row],[Quarter]])</f>
        <v>382412.36999999994</v>
      </c>
      <c r="N1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0" spans="1:15" x14ac:dyDescent="0.25">
      <c r="A20" t="s">
        <v>24</v>
      </c>
      <c r="B20">
        <v>3</v>
      </c>
      <c r="C20">
        <v>9541</v>
      </c>
      <c r="D20" s="4">
        <v>1868</v>
      </c>
      <c r="E20" s="6">
        <v>1419.68</v>
      </c>
      <c r="F20" s="6">
        <f t="shared" si="0"/>
        <v>448.31999999999994</v>
      </c>
      <c r="G20" s="8">
        <f>COUNTIF(TBL_Quarterly_data_main[ID], TBL_Quarterly_data_main[[#This Row],[ID]])</f>
        <v>12</v>
      </c>
      <c r="H20" s="8">
        <f>SUMIF(TBL_Quarterly_data_main[ID], TBL_Quarterly_data_main[[#This Row],[ID]], TBL_Quarterly_data_main[Sales])</f>
        <v>4968035</v>
      </c>
      <c r="I20" s="8">
        <f>SUMIFS(TBL_Quarterly_data_main[Sales], TBL_Quarterly_data_main[ID], TBL_Quarterly_data_main[[#This Row],[ID]], TBL_Quarterly_data_main[Quarter], TBL_Quarterly_data_main[[#This Row],[Quarter]])</f>
        <v>1236263</v>
      </c>
      <c r="J20" s="10">
        <f>SUMIF(TBL_Quarterly_data_main[ID], TBL_Quarterly_data_main[[#This Row],[ID]], TBL_Quarterly_data_main[Cost])</f>
        <v>3009567.8000000003</v>
      </c>
      <c r="K20" s="8">
        <f>SUMIFS(TBL_Quarterly_data_main[Cost], TBL_Quarterly_data_main[ID], TBL_Quarterly_data_main[[#This Row],[ID]], TBL_Quarterly_data_main[Quarter], TBL_Quarterly_data_main[[#This Row],[Quarter]])</f>
        <v>853850.63000000012</v>
      </c>
      <c r="L20" s="8">
        <f>SUMIF(TBL_Quarterly_data_main[ID], TBL_Quarterly_data_main[[#This Row],[ID]], TBL_Quarterly_data_main[Gross Rev])</f>
        <v>1958467.2</v>
      </c>
      <c r="M20" s="8">
        <f>SUMIFS(TBL_Quarterly_data_main[Gross Rev], TBL_Quarterly_data_main[ID], TBL_Quarterly_data_main[[#This Row],[ID]], TBL_Quarterly_data_main[Quarter], TBL_Quarterly_data_main[[#This Row],[Quarter]])</f>
        <v>382412.36999999994</v>
      </c>
      <c r="N2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1" spans="1:15" x14ac:dyDescent="0.25">
      <c r="A21" t="s">
        <v>25</v>
      </c>
      <c r="B21">
        <v>3</v>
      </c>
      <c r="C21">
        <v>9541</v>
      </c>
      <c r="D21" s="4">
        <v>333828</v>
      </c>
      <c r="E21" s="6">
        <v>267062.40000000002</v>
      </c>
      <c r="F21" s="6">
        <f t="shared" si="0"/>
        <v>66765.599999999977</v>
      </c>
      <c r="G21" s="8">
        <f>COUNTIF(TBL_Quarterly_data_main[ID], TBL_Quarterly_data_main[[#This Row],[ID]])</f>
        <v>12</v>
      </c>
      <c r="H21" s="8">
        <f>SUMIF(TBL_Quarterly_data_main[ID], TBL_Quarterly_data_main[[#This Row],[ID]], TBL_Quarterly_data_main[Sales])</f>
        <v>4968035</v>
      </c>
      <c r="I21" s="8">
        <f>SUMIFS(TBL_Quarterly_data_main[Sales], TBL_Quarterly_data_main[ID], TBL_Quarterly_data_main[[#This Row],[ID]], TBL_Quarterly_data_main[Quarter], TBL_Quarterly_data_main[[#This Row],[Quarter]])</f>
        <v>1236263</v>
      </c>
      <c r="J21" s="10">
        <f>SUMIF(TBL_Quarterly_data_main[ID], TBL_Quarterly_data_main[[#This Row],[ID]], TBL_Quarterly_data_main[Cost])</f>
        <v>3009567.8000000003</v>
      </c>
      <c r="K21" s="8">
        <f>SUMIFS(TBL_Quarterly_data_main[Cost], TBL_Quarterly_data_main[ID], TBL_Quarterly_data_main[[#This Row],[ID]], TBL_Quarterly_data_main[Quarter], TBL_Quarterly_data_main[[#This Row],[Quarter]])</f>
        <v>853850.63000000012</v>
      </c>
      <c r="L21" s="8">
        <f>SUMIF(TBL_Quarterly_data_main[ID], TBL_Quarterly_data_main[[#This Row],[ID]], TBL_Quarterly_data_main[Gross Rev])</f>
        <v>1958467.2</v>
      </c>
      <c r="M21" s="8">
        <f>SUMIFS(TBL_Quarterly_data_main[Gross Rev], TBL_Quarterly_data_main[ID], TBL_Quarterly_data_main[[#This Row],[ID]], TBL_Quarterly_data_main[Quarter], TBL_Quarterly_data_main[[#This Row],[Quarter]])</f>
        <v>382412.36999999994</v>
      </c>
      <c r="N2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2" spans="1:15" x14ac:dyDescent="0.25">
      <c r="A22" t="s">
        <v>26</v>
      </c>
      <c r="B22">
        <v>4</v>
      </c>
      <c r="C22">
        <v>9541</v>
      </c>
      <c r="D22" s="4">
        <v>129925</v>
      </c>
      <c r="E22" s="6">
        <v>102640.75</v>
      </c>
      <c r="F22" s="6">
        <f t="shared" si="0"/>
        <v>27284.25</v>
      </c>
      <c r="G22" s="8">
        <f>COUNTIF(TBL_Quarterly_data_main[ID], TBL_Quarterly_data_main[[#This Row],[ID]])</f>
        <v>12</v>
      </c>
      <c r="H22" s="8">
        <f>SUMIF(TBL_Quarterly_data_main[ID], TBL_Quarterly_data_main[[#This Row],[ID]], TBL_Quarterly_data_main[Sales])</f>
        <v>4968035</v>
      </c>
      <c r="I22" s="8">
        <f>SUMIFS(TBL_Quarterly_data_main[Sales], TBL_Quarterly_data_main[ID], TBL_Quarterly_data_main[[#This Row],[ID]], TBL_Quarterly_data_main[Quarter], TBL_Quarterly_data_main[[#This Row],[Quarter]])</f>
        <v>825625</v>
      </c>
      <c r="J22" s="10">
        <f>SUMIF(TBL_Quarterly_data_main[ID], TBL_Quarterly_data_main[[#This Row],[ID]], TBL_Quarterly_data_main[Cost])</f>
        <v>3009567.8000000003</v>
      </c>
      <c r="K22" s="8">
        <f>SUMIFS(TBL_Quarterly_data_main[Cost], TBL_Quarterly_data_main[ID], TBL_Quarterly_data_main[[#This Row],[ID]], TBL_Quarterly_data_main[Quarter], TBL_Quarterly_data_main[[#This Row],[Quarter]])</f>
        <v>464960.47</v>
      </c>
      <c r="L22" s="8">
        <f>SUMIF(TBL_Quarterly_data_main[ID], TBL_Quarterly_data_main[[#This Row],[ID]], TBL_Quarterly_data_main[Gross Rev])</f>
        <v>1958467.2</v>
      </c>
      <c r="M22" s="8">
        <f>SUMIFS(TBL_Quarterly_data_main[Gross Rev], TBL_Quarterly_data_main[ID], TBL_Quarterly_data_main[[#This Row],[ID]], TBL_Quarterly_data_main[Quarter], TBL_Quarterly_data_main[[#This Row],[Quarter]])</f>
        <v>360664.53</v>
      </c>
      <c r="N2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3" spans="1:15" x14ac:dyDescent="0.25">
      <c r="A23" t="s">
        <v>27</v>
      </c>
      <c r="B23">
        <v>4</v>
      </c>
      <c r="C23">
        <v>9541</v>
      </c>
      <c r="D23" s="4">
        <v>85116</v>
      </c>
      <c r="E23" s="6">
        <v>57027.72</v>
      </c>
      <c r="F23" s="6">
        <f t="shared" si="0"/>
        <v>28088.28</v>
      </c>
      <c r="G23" s="8">
        <f>COUNTIF(TBL_Quarterly_data_main[ID], TBL_Quarterly_data_main[[#This Row],[ID]])</f>
        <v>12</v>
      </c>
      <c r="H23" s="8">
        <f>SUMIF(TBL_Quarterly_data_main[ID], TBL_Quarterly_data_main[[#This Row],[ID]], TBL_Quarterly_data_main[Sales])</f>
        <v>4968035</v>
      </c>
      <c r="I23" s="8">
        <f>SUMIFS(TBL_Quarterly_data_main[Sales], TBL_Quarterly_data_main[ID], TBL_Quarterly_data_main[[#This Row],[ID]], TBL_Quarterly_data_main[Quarter], TBL_Quarterly_data_main[[#This Row],[Quarter]])</f>
        <v>825625</v>
      </c>
      <c r="J23" s="10">
        <f>SUMIF(TBL_Quarterly_data_main[ID], TBL_Quarterly_data_main[[#This Row],[ID]], TBL_Quarterly_data_main[Cost])</f>
        <v>3009567.8000000003</v>
      </c>
      <c r="K23" s="8">
        <f>SUMIFS(TBL_Quarterly_data_main[Cost], TBL_Quarterly_data_main[ID], TBL_Quarterly_data_main[[#This Row],[ID]], TBL_Quarterly_data_main[Quarter], TBL_Quarterly_data_main[[#This Row],[Quarter]])</f>
        <v>464960.47</v>
      </c>
      <c r="L23" s="8">
        <f>SUMIF(TBL_Quarterly_data_main[ID], TBL_Quarterly_data_main[[#This Row],[ID]], TBL_Quarterly_data_main[Gross Rev])</f>
        <v>1958467.2</v>
      </c>
      <c r="M23" s="8">
        <f>SUMIFS(TBL_Quarterly_data_main[Gross Rev], TBL_Quarterly_data_main[ID], TBL_Quarterly_data_main[[#This Row],[ID]], TBL_Quarterly_data_main[Quarter], TBL_Quarterly_data_main[[#This Row],[Quarter]])</f>
        <v>360664.53</v>
      </c>
      <c r="N2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4" spans="1:15" x14ac:dyDescent="0.25">
      <c r="A24" t="s">
        <v>28</v>
      </c>
      <c r="B24">
        <v>4</v>
      </c>
      <c r="C24">
        <v>9541</v>
      </c>
      <c r="D24" s="4">
        <v>610584</v>
      </c>
      <c r="E24" s="6">
        <v>305292</v>
      </c>
      <c r="F24" s="6">
        <f t="shared" si="0"/>
        <v>305292</v>
      </c>
      <c r="G24" s="8">
        <f>COUNTIF(TBL_Quarterly_data_main[ID], TBL_Quarterly_data_main[[#This Row],[ID]])</f>
        <v>12</v>
      </c>
      <c r="H24" s="8">
        <f>SUMIF(TBL_Quarterly_data_main[ID], TBL_Quarterly_data_main[[#This Row],[ID]], TBL_Quarterly_data_main[Sales])</f>
        <v>4968035</v>
      </c>
      <c r="I24" s="8">
        <f>SUMIFS(TBL_Quarterly_data_main[Sales], TBL_Quarterly_data_main[ID], TBL_Quarterly_data_main[[#This Row],[ID]], TBL_Quarterly_data_main[Quarter], TBL_Quarterly_data_main[[#This Row],[Quarter]])</f>
        <v>825625</v>
      </c>
      <c r="J24" s="10">
        <f>SUMIF(TBL_Quarterly_data_main[ID], TBL_Quarterly_data_main[[#This Row],[ID]], TBL_Quarterly_data_main[Cost])</f>
        <v>3009567.8000000003</v>
      </c>
      <c r="K24" s="8">
        <f>SUMIFS(TBL_Quarterly_data_main[Cost], TBL_Quarterly_data_main[ID], TBL_Quarterly_data_main[[#This Row],[ID]], TBL_Quarterly_data_main[Quarter], TBL_Quarterly_data_main[[#This Row],[Quarter]])</f>
        <v>464960.47</v>
      </c>
      <c r="L24" s="8">
        <f>SUMIF(TBL_Quarterly_data_main[ID], TBL_Quarterly_data_main[[#This Row],[ID]], TBL_Quarterly_data_main[Gross Rev])</f>
        <v>1958467.2</v>
      </c>
      <c r="M24" s="8">
        <f>SUMIFS(TBL_Quarterly_data_main[Gross Rev], TBL_Quarterly_data_main[ID], TBL_Quarterly_data_main[[#This Row],[ID]], TBL_Quarterly_data_main[Quarter], TBL_Quarterly_data_main[[#This Row],[Quarter]])</f>
        <v>360664.53</v>
      </c>
      <c r="N2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5" spans="1:15" x14ac:dyDescent="0.25">
      <c r="A25" t="s">
        <v>17</v>
      </c>
      <c r="B25">
        <v>1</v>
      </c>
      <c r="C25">
        <v>1776</v>
      </c>
      <c r="D25">
        <v>1154044</v>
      </c>
      <c r="E25">
        <v>865533</v>
      </c>
      <c r="F25" s="6">
        <f t="shared" si="0"/>
        <v>288511</v>
      </c>
      <c r="G25" s="8">
        <f>COUNTIF(TBL_Quarterly_data_main[ID], TBL_Quarterly_data_main[[#This Row],[ID]])</f>
        <v>12</v>
      </c>
      <c r="H25" s="8">
        <f>SUMIF(TBL_Quarterly_data_main[ID], TBL_Quarterly_data_main[[#This Row],[ID]], TBL_Quarterly_data_main[Sales])</f>
        <v>9014081</v>
      </c>
      <c r="I25" s="8">
        <f>SUMIFS(TBL_Quarterly_data_main[Sales], TBL_Quarterly_data_main[ID], TBL_Quarterly_data_main[[#This Row],[ID]], TBL_Quarterly_data_main[Quarter], TBL_Quarterly_data_main[[#This Row],[Quarter]])</f>
        <v>2815276</v>
      </c>
      <c r="J25" s="10">
        <f>SUMIF(TBL_Quarterly_data_main[ID], TBL_Quarterly_data_main[[#This Row],[ID]], TBL_Quarterly_data_main[Cost])</f>
        <v>5377304.3400000008</v>
      </c>
      <c r="K25" s="8">
        <f>SUMIFS(TBL_Quarterly_data_main[Cost], TBL_Quarterly_data_main[ID], TBL_Quarterly_data_main[[#This Row],[ID]], TBL_Quarterly_data_main[Quarter], TBL_Quarterly_data_main[[#This Row],[Quarter]])</f>
        <v>1648774.1</v>
      </c>
      <c r="L25" s="8">
        <f>SUMIF(TBL_Quarterly_data_main[ID], TBL_Quarterly_data_main[[#This Row],[ID]], TBL_Quarterly_data_main[Gross Rev])</f>
        <v>3636776.6599999997</v>
      </c>
      <c r="M25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6" spans="1:15" x14ac:dyDescent="0.25">
      <c r="A26" t="s">
        <v>18</v>
      </c>
      <c r="B26">
        <v>1</v>
      </c>
      <c r="C26">
        <v>1776</v>
      </c>
      <c r="D26">
        <v>581702</v>
      </c>
      <c r="E26">
        <v>232680.80000000002</v>
      </c>
      <c r="F26" s="6">
        <f t="shared" si="0"/>
        <v>349021.19999999995</v>
      </c>
      <c r="G26" s="8">
        <f>COUNTIF(TBL_Quarterly_data_main[ID], TBL_Quarterly_data_main[[#This Row],[ID]])</f>
        <v>12</v>
      </c>
      <c r="H26" s="8">
        <f>SUMIF(TBL_Quarterly_data_main[ID], TBL_Quarterly_data_main[[#This Row],[ID]], TBL_Quarterly_data_main[Sales])</f>
        <v>9014081</v>
      </c>
      <c r="I26" s="8">
        <f>SUMIFS(TBL_Quarterly_data_main[Sales], TBL_Quarterly_data_main[ID], TBL_Quarterly_data_main[[#This Row],[ID]], TBL_Quarterly_data_main[Quarter], TBL_Quarterly_data_main[[#This Row],[Quarter]])</f>
        <v>2815276</v>
      </c>
      <c r="J26" s="10">
        <f>SUMIF(TBL_Quarterly_data_main[ID], TBL_Quarterly_data_main[[#This Row],[ID]], TBL_Quarterly_data_main[Cost])</f>
        <v>5377304.3400000008</v>
      </c>
      <c r="K26" s="8">
        <f>SUMIFS(TBL_Quarterly_data_main[Cost], TBL_Quarterly_data_main[ID], TBL_Quarterly_data_main[[#This Row],[ID]], TBL_Quarterly_data_main[Quarter], TBL_Quarterly_data_main[[#This Row],[Quarter]])</f>
        <v>1648774.1</v>
      </c>
      <c r="L26" s="8">
        <f>SUMIF(TBL_Quarterly_data_main[ID], TBL_Quarterly_data_main[[#This Row],[ID]], TBL_Quarterly_data_main[Gross Rev])</f>
        <v>3636776.6599999997</v>
      </c>
      <c r="M26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7" spans="1:15" x14ac:dyDescent="0.25">
      <c r="A27" t="s">
        <v>19</v>
      </c>
      <c r="B27">
        <v>1</v>
      </c>
      <c r="C27">
        <v>1776</v>
      </c>
      <c r="D27">
        <v>1079530</v>
      </c>
      <c r="E27">
        <v>550560.30000000005</v>
      </c>
      <c r="F27" s="6">
        <f t="shared" si="0"/>
        <v>528969.69999999995</v>
      </c>
      <c r="G27" s="8">
        <f>COUNTIF(TBL_Quarterly_data_main[ID], TBL_Quarterly_data_main[[#This Row],[ID]])</f>
        <v>12</v>
      </c>
      <c r="H27" s="8">
        <f>SUMIF(TBL_Quarterly_data_main[ID], TBL_Quarterly_data_main[[#This Row],[ID]], TBL_Quarterly_data_main[Sales])</f>
        <v>9014081</v>
      </c>
      <c r="I27" s="8">
        <f>SUMIFS(TBL_Quarterly_data_main[Sales], TBL_Quarterly_data_main[ID], TBL_Quarterly_data_main[[#This Row],[ID]], TBL_Quarterly_data_main[Quarter], TBL_Quarterly_data_main[[#This Row],[Quarter]])</f>
        <v>2815276</v>
      </c>
      <c r="J27" s="10">
        <f>SUMIF(TBL_Quarterly_data_main[ID], TBL_Quarterly_data_main[[#This Row],[ID]], TBL_Quarterly_data_main[Cost])</f>
        <v>5377304.3400000008</v>
      </c>
      <c r="K27" s="8">
        <f>SUMIFS(TBL_Quarterly_data_main[Cost], TBL_Quarterly_data_main[ID], TBL_Quarterly_data_main[[#This Row],[ID]], TBL_Quarterly_data_main[Quarter], TBL_Quarterly_data_main[[#This Row],[Quarter]])</f>
        <v>1648774.1</v>
      </c>
      <c r="L27" s="8">
        <f>SUMIF(TBL_Quarterly_data_main[ID], TBL_Quarterly_data_main[[#This Row],[ID]], TBL_Quarterly_data_main[Gross Rev])</f>
        <v>3636776.6599999997</v>
      </c>
      <c r="M27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8" spans="1:15" x14ac:dyDescent="0.25">
      <c r="A28" t="s">
        <v>20</v>
      </c>
      <c r="B28">
        <v>2</v>
      </c>
      <c r="C28">
        <v>1776</v>
      </c>
      <c r="D28">
        <v>441477</v>
      </c>
      <c r="E28">
        <v>216323.73</v>
      </c>
      <c r="F28" s="6">
        <f t="shared" si="0"/>
        <v>225153.27</v>
      </c>
      <c r="G28" s="8">
        <f>COUNTIF(TBL_Quarterly_data_main[ID], TBL_Quarterly_data_main[[#This Row],[ID]])</f>
        <v>12</v>
      </c>
      <c r="H28" s="8">
        <f>SUMIF(TBL_Quarterly_data_main[ID], TBL_Quarterly_data_main[[#This Row],[ID]], TBL_Quarterly_data_main[Sales])</f>
        <v>9014081</v>
      </c>
      <c r="I28" s="8">
        <f>SUMIFS(TBL_Quarterly_data_main[Sales], TBL_Quarterly_data_main[ID], TBL_Quarterly_data_main[[#This Row],[ID]], TBL_Quarterly_data_main[Quarter], TBL_Quarterly_data_main[[#This Row],[Quarter]])</f>
        <v>2007980</v>
      </c>
      <c r="J28" s="10">
        <f>SUMIF(TBL_Quarterly_data_main[ID], TBL_Quarterly_data_main[[#This Row],[ID]], TBL_Quarterly_data_main[Cost])</f>
        <v>5377304.3400000008</v>
      </c>
      <c r="K28" s="8">
        <f>SUMIFS(TBL_Quarterly_data_main[Cost], TBL_Quarterly_data_main[ID], TBL_Quarterly_data_main[[#This Row],[ID]], TBL_Quarterly_data_main[Quarter], TBL_Quarterly_data_main[[#This Row],[Quarter]])</f>
        <v>1040678.8500000001</v>
      </c>
      <c r="L28" s="8">
        <f>SUMIF(TBL_Quarterly_data_main[ID], TBL_Quarterly_data_main[[#This Row],[ID]], TBL_Quarterly_data_main[Gross Rev])</f>
        <v>3636776.6599999997</v>
      </c>
      <c r="M28" s="8">
        <f>SUMIFS(TBL_Quarterly_data_main[Gross Rev], TBL_Quarterly_data_main[ID], TBL_Quarterly_data_main[[#This Row],[ID]], TBL_Quarterly_data_main[Quarter], TBL_Quarterly_data_main[[#This Row],[Quarter]])</f>
        <v>967301.14999999991</v>
      </c>
      <c r="N2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2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29" spans="1:15" x14ac:dyDescent="0.25">
      <c r="A29" t="s">
        <v>21</v>
      </c>
      <c r="B29">
        <v>2</v>
      </c>
      <c r="C29">
        <v>1776</v>
      </c>
      <c r="D29">
        <v>661082</v>
      </c>
      <c r="E29">
        <v>317319.36</v>
      </c>
      <c r="F29" s="6">
        <f t="shared" si="0"/>
        <v>343762.64</v>
      </c>
      <c r="G29" s="8">
        <f>COUNTIF(TBL_Quarterly_data_main[ID], TBL_Quarterly_data_main[[#This Row],[ID]])</f>
        <v>12</v>
      </c>
      <c r="H29" s="8">
        <f>SUMIF(TBL_Quarterly_data_main[ID], TBL_Quarterly_data_main[[#This Row],[ID]], TBL_Quarterly_data_main[Sales])</f>
        <v>9014081</v>
      </c>
      <c r="I29" s="8">
        <f>SUMIFS(TBL_Quarterly_data_main[Sales], TBL_Quarterly_data_main[ID], TBL_Quarterly_data_main[[#This Row],[ID]], TBL_Quarterly_data_main[Quarter], TBL_Quarterly_data_main[[#This Row],[Quarter]])</f>
        <v>2007980</v>
      </c>
      <c r="J29" s="10">
        <f>SUMIF(TBL_Quarterly_data_main[ID], TBL_Quarterly_data_main[[#This Row],[ID]], TBL_Quarterly_data_main[Cost])</f>
        <v>5377304.3400000008</v>
      </c>
      <c r="K29" s="8">
        <f>SUMIFS(TBL_Quarterly_data_main[Cost], TBL_Quarterly_data_main[ID], TBL_Quarterly_data_main[[#This Row],[ID]], TBL_Quarterly_data_main[Quarter], TBL_Quarterly_data_main[[#This Row],[Quarter]])</f>
        <v>1040678.8500000001</v>
      </c>
      <c r="L29" s="8">
        <f>SUMIF(TBL_Quarterly_data_main[ID], TBL_Quarterly_data_main[[#This Row],[ID]], TBL_Quarterly_data_main[Gross Rev])</f>
        <v>3636776.6599999997</v>
      </c>
      <c r="M29" s="8">
        <f>SUMIFS(TBL_Quarterly_data_main[Gross Rev], TBL_Quarterly_data_main[ID], TBL_Quarterly_data_main[[#This Row],[ID]], TBL_Quarterly_data_main[Quarter], TBL_Quarterly_data_main[[#This Row],[Quarter]])</f>
        <v>967301.14999999991</v>
      </c>
      <c r="N2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2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30" spans="1:15" x14ac:dyDescent="0.25">
      <c r="A30" t="s">
        <v>22</v>
      </c>
      <c r="B30">
        <v>2</v>
      </c>
      <c r="C30">
        <v>1776</v>
      </c>
      <c r="D30">
        <v>905421</v>
      </c>
      <c r="E30">
        <v>507035.76000000007</v>
      </c>
      <c r="F30" s="6">
        <f t="shared" si="0"/>
        <v>398385.23999999993</v>
      </c>
      <c r="G30" s="8">
        <f>COUNTIF(TBL_Quarterly_data_main[ID], TBL_Quarterly_data_main[[#This Row],[ID]])</f>
        <v>12</v>
      </c>
      <c r="H30" s="8">
        <f>SUMIF(TBL_Quarterly_data_main[ID], TBL_Quarterly_data_main[[#This Row],[ID]], TBL_Quarterly_data_main[Sales])</f>
        <v>9014081</v>
      </c>
      <c r="I30" s="8">
        <f>SUMIFS(TBL_Quarterly_data_main[Sales], TBL_Quarterly_data_main[ID], TBL_Quarterly_data_main[[#This Row],[ID]], TBL_Quarterly_data_main[Quarter], TBL_Quarterly_data_main[[#This Row],[Quarter]])</f>
        <v>2007980</v>
      </c>
      <c r="J30" s="10">
        <f>SUMIF(TBL_Quarterly_data_main[ID], TBL_Quarterly_data_main[[#This Row],[ID]], TBL_Quarterly_data_main[Cost])</f>
        <v>5377304.3400000008</v>
      </c>
      <c r="K30" s="8">
        <f>SUMIFS(TBL_Quarterly_data_main[Cost], TBL_Quarterly_data_main[ID], TBL_Quarterly_data_main[[#This Row],[ID]], TBL_Quarterly_data_main[Quarter], TBL_Quarterly_data_main[[#This Row],[Quarter]])</f>
        <v>1040678.8500000001</v>
      </c>
      <c r="L30" s="8">
        <f>SUMIF(TBL_Quarterly_data_main[ID], TBL_Quarterly_data_main[[#This Row],[ID]], TBL_Quarterly_data_main[Gross Rev])</f>
        <v>3636776.6599999997</v>
      </c>
      <c r="M30" s="8">
        <f>SUMIFS(TBL_Quarterly_data_main[Gross Rev], TBL_Quarterly_data_main[ID], TBL_Quarterly_data_main[[#This Row],[ID]], TBL_Quarterly_data_main[Quarter], TBL_Quarterly_data_main[[#This Row],[Quarter]])</f>
        <v>967301.14999999991</v>
      </c>
      <c r="N3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31" spans="1:15" x14ac:dyDescent="0.25">
      <c r="A31" t="s">
        <v>23</v>
      </c>
      <c r="B31">
        <v>3</v>
      </c>
      <c r="C31">
        <v>1776</v>
      </c>
      <c r="D31">
        <v>545159</v>
      </c>
      <c r="E31">
        <v>408869.25</v>
      </c>
      <c r="F31" s="6">
        <f t="shared" si="0"/>
        <v>136289.75</v>
      </c>
      <c r="G31" s="8">
        <f>COUNTIF(TBL_Quarterly_data_main[ID], TBL_Quarterly_data_main[[#This Row],[ID]])</f>
        <v>12</v>
      </c>
      <c r="H31" s="8">
        <f>SUMIF(TBL_Quarterly_data_main[ID], TBL_Quarterly_data_main[[#This Row],[ID]], TBL_Quarterly_data_main[Sales])</f>
        <v>9014081</v>
      </c>
      <c r="I31" s="8">
        <f>SUMIFS(TBL_Quarterly_data_main[Sales], TBL_Quarterly_data_main[ID], TBL_Quarterly_data_main[[#This Row],[ID]], TBL_Quarterly_data_main[Quarter], TBL_Quarterly_data_main[[#This Row],[Quarter]])</f>
        <v>2192400</v>
      </c>
      <c r="J31" s="10">
        <f>SUMIF(TBL_Quarterly_data_main[ID], TBL_Quarterly_data_main[[#This Row],[ID]], TBL_Quarterly_data_main[Cost])</f>
        <v>5377304.3400000008</v>
      </c>
      <c r="K31" s="8">
        <f>SUMIFS(TBL_Quarterly_data_main[Cost], TBL_Quarterly_data_main[ID], TBL_Quarterly_data_main[[#This Row],[ID]], TBL_Quarterly_data_main[Quarter], TBL_Quarterly_data_main[[#This Row],[Quarter]])</f>
        <v>1257614.3199999998</v>
      </c>
      <c r="L31" s="8">
        <f>SUMIF(TBL_Quarterly_data_main[ID], TBL_Quarterly_data_main[[#This Row],[ID]], TBL_Quarterly_data_main[Gross Rev])</f>
        <v>3636776.6599999997</v>
      </c>
      <c r="M31" s="8">
        <f>SUMIFS(TBL_Quarterly_data_main[Gross Rev], TBL_Quarterly_data_main[ID], TBL_Quarterly_data_main[[#This Row],[ID]], TBL_Quarterly_data_main[Quarter], TBL_Quarterly_data_main[[#This Row],[Quarter]])</f>
        <v>934785.68</v>
      </c>
      <c r="N3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2" spans="1:15" x14ac:dyDescent="0.25">
      <c r="A32" t="s">
        <v>24</v>
      </c>
      <c r="B32">
        <v>3</v>
      </c>
      <c r="C32">
        <v>1776</v>
      </c>
      <c r="D32">
        <v>156405</v>
      </c>
      <c r="E32">
        <v>73510.349999999991</v>
      </c>
      <c r="F32" s="6">
        <f t="shared" si="0"/>
        <v>82894.650000000009</v>
      </c>
      <c r="G32" s="8">
        <f>COUNTIF(TBL_Quarterly_data_main[ID], TBL_Quarterly_data_main[[#This Row],[ID]])</f>
        <v>12</v>
      </c>
      <c r="H32" s="8">
        <f>SUMIF(TBL_Quarterly_data_main[ID], TBL_Quarterly_data_main[[#This Row],[ID]], TBL_Quarterly_data_main[Sales])</f>
        <v>9014081</v>
      </c>
      <c r="I32" s="8">
        <f>SUMIFS(TBL_Quarterly_data_main[Sales], TBL_Quarterly_data_main[ID], TBL_Quarterly_data_main[[#This Row],[ID]], TBL_Quarterly_data_main[Quarter], TBL_Quarterly_data_main[[#This Row],[Quarter]])</f>
        <v>2192400</v>
      </c>
      <c r="J32" s="10">
        <f>SUMIF(TBL_Quarterly_data_main[ID], TBL_Quarterly_data_main[[#This Row],[ID]], TBL_Quarterly_data_main[Cost])</f>
        <v>5377304.3400000008</v>
      </c>
      <c r="K32" s="8">
        <f>SUMIFS(TBL_Quarterly_data_main[Cost], TBL_Quarterly_data_main[ID], TBL_Quarterly_data_main[[#This Row],[ID]], TBL_Quarterly_data_main[Quarter], TBL_Quarterly_data_main[[#This Row],[Quarter]])</f>
        <v>1257614.3199999998</v>
      </c>
      <c r="L32" s="8">
        <f>SUMIF(TBL_Quarterly_data_main[ID], TBL_Quarterly_data_main[[#This Row],[ID]], TBL_Quarterly_data_main[Gross Rev])</f>
        <v>3636776.6599999997</v>
      </c>
      <c r="M32" s="8">
        <f>SUMIFS(TBL_Quarterly_data_main[Gross Rev], TBL_Quarterly_data_main[ID], TBL_Quarterly_data_main[[#This Row],[ID]], TBL_Quarterly_data_main[Quarter], TBL_Quarterly_data_main[[#This Row],[Quarter]])</f>
        <v>934785.68</v>
      </c>
      <c r="N3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3" spans="1:15" x14ac:dyDescent="0.25">
      <c r="A33" t="s">
        <v>25</v>
      </c>
      <c r="B33">
        <v>3</v>
      </c>
      <c r="C33">
        <v>1776</v>
      </c>
      <c r="D33">
        <v>1490836</v>
      </c>
      <c r="E33">
        <v>775234.72</v>
      </c>
      <c r="F33" s="6">
        <f t="shared" si="0"/>
        <v>715601.28</v>
      </c>
      <c r="G33" s="8">
        <f>COUNTIF(TBL_Quarterly_data_main[ID], TBL_Quarterly_data_main[[#This Row],[ID]])</f>
        <v>12</v>
      </c>
      <c r="H33" s="8">
        <f>SUMIF(TBL_Quarterly_data_main[ID], TBL_Quarterly_data_main[[#This Row],[ID]], TBL_Quarterly_data_main[Sales])</f>
        <v>9014081</v>
      </c>
      <c r="I33" s="8">
        <f>SUMIFS(TBL_Quarterly_data_main[Sales], TBL_Quarterly_data_main[ID], TBL_Quarterly_data_main[[#This Row],[ID]], TBL_Quarterly_data_main[Quarter], TBL_Quarterly_data_main[[#This Row],[Quarter]])</f>
        <v>2192400</v>
      </c>
      <c r="J33" s="10">
        <f>SUMIF(TBL_Quarterly_data_main[ID], TBL_Quarterly_data_main[[#This Row],[ID]], TBL_Quarterly_data_main[Cost])</f>
        <v>5377304.3400000008</v>
      </c>
      <c r="K33" s="8">
        <f>SUMIFS(TBL_Quarterly_data_main[Cost], TBL_Quarterly_data_main[ID], TBL_Quarterly_data_main[[#This Row],[ID]], TBL_Quarterly_data_main[Quarter], TBL_Quarterly_data_main[[#This Row],[Quarter]])</f>
        <v>1257614.3199999998</v>
      </c>
      <c r="L33" s="8">
        <f>SUMIF(TBL_Quarterly_data_main[ID], TBL_Quarterly_data_main[[#This Row],[ID]], TBL_Quarterly_data_main[Gross Rev])</f>
        <v>3636776.6599999997</v>
      </c>
      <c r="M33" s="8">
        <f>SUMIFS(TBL_Quarterly_data_main[Gross Rev], TBL_Quarterly_data_main[ID], TBL_Quarterly_data_main[[#This Row],[ID]], TBL_Quarterly_data_main[Quarter], TBL_Quarterly_data_main[[#This Row],[Quarter]])</f>
        <v>934785.68</v>
      </c>
      <c r="N3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4" spans="1:15" x14ac:dyDescent="0.25">
      <c r="A34" t="s">
        <v>26</v>
      </c>
      <c r="B34">
        <v>4</v>
      </c>
      <c r="C34">
        <v>1776</v>
      </c>
      <c r="D34">
        <v>1404573</v>
      </c>
      <c r="E34">
        <v>1109612.6700000002</v>
      </c>
      <c r="F34" s="6">
        <f t="shared" si="0"/>
        <v>294960.32999999984</v>
      </c>
      <c r="G34" s="8">
        <f>COUNTIF(TBL_Quarterly_data_main[ID], TBL_Quarterly_data_main[[#This Row],[ID]])</f>
        <v>12</v>
      </c>
      <c r="H34" s="8">
        <f>SUMIF(TBL_Quarterly_data_main[ID], TBL_Quarterly_data_main[[#This Row],[ID]], TBL_Quarterly_data_main[Sales])</f>
        <v>9014081</v>
      </c>
      <c r="I34" s="8">
        <f>SUMIFS(TBL_Quarterly_data_main[Sales], TBL_Quarterly_data_main[ID], TBL_Quarterly_data_main[[#This Row],[ID]], TBL_Quarterly_data_main[Quarter], TBL_Quarterly_data_main[[#This Row],[Quarter]])</f>
        <v>1998425</v>
      </c>
      <c r="J34" s="10">
        <f>SUMIF(TBL_Quarterly_data_main[ID], TBL_Quarterly_data_main[[#This Row],[ID]], TBL_Quarterly_data_main[Cost])</f>
        <v>5377304.3400000008</v>
      </c>
      <c r="K34" s="8">
        <f>SUMIFS(TBL_Quarterly_data_main[Cost], TBL_Quarterly_data_main[ID], TBL_Quarterly_data_main[[#This Row],[ID]], TBL_Quarterly_data_main[Quarter], TBL_Quarterly_data_main[[#This Row],[Quarter]])</f>
        <v>1430237.0700000003</v>
      </c>
      <c r="L34" s="8">
        <f>SUMIF(TBL_Quarterly_data_main[ID], TBL_Quarterly_data_main[[#This Row],[ID]], TBL_Quarterly_data_main[Gross Rev])</f>
        <v>3636776.6599999997</v>
      </c>
      <c r="M34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5" spans="1:15" x14ac:dyDescent="0.25">
      <c r="A35" t="s">
        <v>27</v>
      </c>
      <c r="B35">
        <v>4</v>
      </c>
      <c r="C35">
        <v>1776</v>
      </c>
      <c r="D35">
        <v>495186</v>
      </c>
      <c r="E35">
        <v>252544.86000000002</v>
      </c>
      <c r="F35" s="6">
        <f t="shared" si="0"/>
        <v>242641.13999999998</v>
      </c>
      <c r="G35" s="8">
        <f>COUNTIF(TBL_Quarterly_data_main[ID], TBL_Quarterly_data_main[[#This Row],[ID]])</f>
        <v>12</v>
      </c>
      <c r="H35" s="8">
        <f>SUMIF(TBL_Quarterly_data_main[ID], TBL_Quarterly_data_main[[#This Row],[ID]], TBL_Quarterly_data_main[Sales])</f>
        <v>9014081</v>
      </c>
      <c r="I35" s="8">
        <f>SUMIFS(TBL_Quarterly_data_main[Sales], TBL_Quarterly_data_main[ID], TBL_Quarterly_data_main[[#This Row],[ID]], TBL_Quarterly_data_main[Quarter], TBL_Quarterly_data_main[[#This Row],[Quarter]])</f>
        <v>1998425</v>
      </c>
      <c r="J35" s="10">
        <f>SUMIF(TBL_Quarterly_data_main[ID], TBL_Quarterly_data_main[[#This Row],[ID]], TBL_Quarterly_data_main[Cost])</f>
        <v>5377304.3400000008</v>
      </c>
      <c r="K35" s="8">
        <f>SUMIFS(TBL_Quarterly_data_main[Cost], TBL_Quarterly_data_main[ID], TBL_Quarterly_data_main[[#This Row],[ID]], TBL_Quarterly_data_main[Quarter], TBL_Quarterly_data_main[[#This Row],[Quarter]])</f>
        <v>1430237.0700000003</v>
      </c>
      <c r="L35" s="8">
        <f>SUMIF(TBL_Quarterly_data_main[ID], TBL_Quarterly_data_main[[#This Row],[ID]], TBL_Quarterly_data_main[Gross Rev])</f>
        <v>3636776.6599999997</v>
      </c>
      <c r="M35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6" spans="1:15" x14ac:dyDescent="0.25">
      <c r="A36" t="s">
        <v>28</v>
      </c>
      <c r="B36">
        <v>4</v>
      </c>
      <c r="C36">
        <v>1776</v>
      </c>
      <c r="D36">
        <v>98666</v>
      </c>
      <c r="E36">
        <v>68079.539999999994</v>
      </c>
      <c r="F36" s="6">
        <f t="shared" si="0"/>
        <v>30586.460000000006</v>
      </c>
      <c r="G36" s="8">
        <f>COUNTIF(TBL_Quarterly_data_main[ID], TBL_Quarterly_data_main[[#This Row],[ID]])</f>
        <v>12</v>
      </c>
      <c r="H36" s="8">
        <f>SUMIF(TBL_Quarterly_data_main[ID], TBL_Quarterly_data_main[[#This Row],[ID]], TBL_Quarterly_data_main[Sales])</f>
        <v>9014081</v>
      </c>
      <c r="I36" s="8">
        <f>SUMIFS(TBL_Quarterly_data_main[Sales], TBL_Quarterly_data_main[ID], TBL_Quarterly_data_main[[#This Row],[ID]], TBL_Quarterly_data_main[Quarter], TBL_Quarterly_data_main[[#This Row],[Quarter]])</f>
        <v>1998425</v>
      </c>
      <c r="J36" s="10">
        <f>SUMIF(TBL_Quarterly_data_main[ID], TBL_Quarterly_data_main[[#This Row],[ID]], TBL_Quarterly_data_main[Cost])</f>
        <v>5377304.3400000008</v>
      </c>
      <c r="K36" s="8">
        <f>SUMIFS(TBL_Quarterly_data_main[Cost], TBL_Quarterly_data_main[ID], TBL_Quarterly_data_main[[#This Row],[ID]], TBL_Quarterly_data_main[Quarter], TBL_Quarterly_data_main[[#This Row],[Quarter]])</f>
        <v>1430237.0700000003</v>
      </c>
      <c r="L36" s="8">
        <f>SUMIF(TBL_Quarterly_data_main[ID], TBL_Quarterly_data_main[[#This Row],[ID]], TBL_Quarterly_data_main[Gross Rev])</f>
        <v>3636776.6599999997</v>
      </c>
      <c r="M36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7" spans="1:15" x14ac:dyDescent="0.25">
      <c r="A37" t="s">
        <v>17</v>
      </c>
      <c r="B37">
        <v>1</v>
      </c>
      <c r="C37">
        <v>7936</v>
      </c>
      <c r="D37">
        <v>1437311</v>
      </c>
      <c r="E37">
        <v>733028.61</v>
      </c>
      <c r="F37" s="6">
        <f t="shared" si="0"/>
        <v>704282.39</v>
      </c>
      <c r="G37" s="8">
        <f>COUNTIF(TBL_Quarterly_data_main[ID], TBL_Quarterly_data_main[[#This Row],[ID]])</f>
        <v>12</v>
      </c>
      <c r="H37" s="8">
        <f>SUMIF(TBL_Quarterly_data_main[ID], TBL_Quarterly_data_main[[#This Row],[ID]], TBL_Quarterly_data_main[Sales])</f>
        <v>8599816</v>
      </c>
      <c r="I37" s="8">
        <f>SUMIFS(TBL_Quarterly_data_main[Sales], TBL_Quarterly_data_main[ID], TBL_Quarterly_data_main[[#This Row],[ID]], TBL_Quarterly_data_main[Quarter], TBL_Quarterly_data_main[[#This Row],[Quarter]])</f>
        <v>2205722</v>
      </c>
      <c r="J37" s="10">
        <f>SUMIF(TBL_Quarterly_data_main[ID], TBL_Quarterly_data_main[[#This Row],[ID]], TBL_Quarterly_data_main[Cost])</f>
        <v>4511586.9899999993</v>
      </c>
      <c r="K37" s="8">
        <f>SUMIFS(TBL_Quarterly_data_main[Cost], TBL_Quarterly_data_main[ID], TBL_Quarterly_data_main[[#This Row],[ID]], TBL_Quarterly_data_main[Quarter], TBL_Quarterly_data_main[[#This Row],[Quarter]])</f>
        <v>1162956.44</v>
      </c>
      <c r="L37" s="8">
        <f>SUMIF(TBL_Quarterly_data_main[ID], TBL_Quarterly_data_main[[#This Row],[ID]], TBL_Quarterly_data_main[Gross Rev])</f>
        <v>4088229.01</v>
      </c>
      <c r="M37" s="8">
        <f>SUMIFS(TBL_Quarterly_data_main[Gross Rev], TBL_Quarterly_data_main[ID], TBL_Quarterly_data_main[[#This Row],[ID]], TBL_Quarterly_data_main[Quarter], TBL_Quarterly_data_main[[#This Row],[Quarter]])</f>
        <v>1042765.56</v>
      </c>
      <c r="N3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38" spans="1:15" x14ac:dyDescent="0.25">
      <c r="A38" t="s">
        <v>18</v>
      </c>
      <c r="B38">
        <v>1</v>
      </c>
      <c r="C38">
        <v>7936</v>
      </c>
      <c r="D38">
        <v>242518</v>
      </c>
      <c r="E38">
        <v>109133.1</v>
      </c>
      <c r="F38" s="6">
        <f t="shared" si="0"/>
        <v>133384.9</v>
      </c>
      <c r="G38" s="8">
        <f>COUNTIF(TBL_Quarterly_data_main[ID], TBL_Quarterly_data_main[[#This Row],[ID]])</f>
        <v>12</v>
      </c>
      <c r="H38" s="8">
        <f>SUMIF(TBL_Quarterly_data_main[ID], TBL_Quarterly_data_main[[#This Row],[ID]], TBL_Quarterly_data_main[Sales])</f>
        <v>8599816</v>
      </c>
      <c r="I38" s="8">
        <f>SUMIFS(TBL_Quarterly_data_main[Sales], TBL_Quarterly_data_main[ID], TBL_Quarterly_data_main[[#This Row],[ID]], TBL_Quarterly_data_main[Quarter], TBL_Quarterly_data_main[[#This Row],[Quarter]])</f>
        <v>2205722</v>
      </c>
      <c r="J38" s="10">
        <f>SUMIF(TBL_Quarterly_data_main[ID], TBL_Quarterly_data_main[[#This Row],[ID]], TBL_Quarterly_data_main[Cost])</f>
        <v>4511586.9899999993</v>
      </c>
      <c r="K38" s="8">
        <f>SUMIFS(TBL_Quarterly_data_main[Cost], TBL_Quarterly_data_main[ID], TBL_Quarterly_data_main[[#This Row],[ID]], TBL_Quarterly_data_main[Quarter], TBL_Quarterly_data_main[[#This Row],[Quarter]])</f>
        <v>1162956.44</v>
      </c>
      <c r="L38" s="8">
        <f>SUMIF(TBL_Quarterly_data_main[ID], TBL_Quarterly_data_main[[#This Row],[ID]], TBL_Quarterly_data_main[Gross Rev])</f>
        <v>4088229.01</v>
      </c>
      <c r="M38" s="8">
        <f>SUMIFS(TBL_Quarterly_data_main[Gross Rev], TBL_Quarterly_data_main[ID], TBL_Quarterly_data_main[[#This Row],[ID]], TBL_Quarterly_data_main[Quarter], TBL_Quarterly_data_main[[#This Row],[Quarter]])</f>
        <v>1042765.56</v>
      </c>
      <c r="N3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39" spans="1:15" x14ac:dyDescent="0.25">
      <c r="A39" t="s">
        <v>19</v>
      </c>
      <c r="B39">
        <v>1</v>
      </c>
      <c r="C39">
        <v>7936</v>
      </c>
      <c r="D39">
        <v>525893</v>
      </c>
      <c r="E39">
        <v>320794.73</v>
      </c>
      <c r="F39" s="6">
        <f t="shared" si="0"/>
        <v>205098.27000000002</v>
      </c>
      <c r="G39" s="8">
        <f>COUNTIF(TBL_Quarterly_data_main[ID], TBL_Quarterly_data_main[[#This Row],[ID]])</f>
        <v>12</v>
      </c>
      <c r="H39" s="8">
        <f>SUMIF(TBL_Quarterly_data_main[ID], TBL_Quarterly_data_main[[#This Row],[ID]], TBL_Quarterly_data_main[Sales])</f>
        <v>8599816</v>
      </c>
      <c r="I39" s="8">
        <f>SUMIFS(TBL_Quarterly_data_main[Sales], TBL_Quarterly_data_main[ID], TBL_Quarterly_data_main[[#This Row],[ID]], TBL_Quarterly_data_main[Quarter], TBL_Quarterly_data_main[[#This Row],[Quarter]])</f>
        <v>2205722</v>
      </c>
      <c r="J39" s="10">
        <f>SUMIF(TBL_Quarterly_data_main[ID], TBL_Quarterly_data_main[[#This Row],[ID]], TBL_Quarterly_data_main[Cost])</f>
        <v>4511586.9899999993</v>
      </c>
      <c r="K39" s="8">
        <f>SUMIFS(TBL_Quarterly_data_main[Cost], TBL_Quarterly_data_main[ID], TBL_Quarterly_data_main[[#This Row],[ID]], TBL_Quarterly_data_main[Quarter], TBL_Quarterly_data_main[[#This Row],[Quarter]])</f>
        <v>1162956.44</v>
      </c>
      <c r="L39" s="8">
        <f>SUMIF(TBL_Quarterly_data_main[ID], TBL_Quarterly_data_main[[#This Row],[ID]], TBL_Quarterly_data_main[Gross Rev])</f>
        <v>4088229.01</v>
      </c>
      <c r="M39" s="8">
        <f>SUMIFS(TBL_Quarterly_data_main[Gross Rev], TBL_Quarterly_data_main[ID], TBL_Quarterly_data_main[[#This Row],[ID]], TBL_Quarterly_data_main[Quarter], TBL_Quarterly_data_main[[#This Row],[Quarter]])</f>
        <v>1042765.56</v>
      </c>
      <c r="N3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40" spans="1:15" x14ac:dyDescent="0.25">
      <c r="A40" t="s">
        <v>20</v>
      </c>
      <c r="B40">
        <v>2</v>
      </c>
      <c r="C40">
        <v>7936</v>
      </c>
      <c r="D40">
        <v>1348069</v>
      </c>
      <c r="E40">
        <v>1038013.13</v>
      </c>
      <c r="F40" s="6">
        <f t="shared" si="0"/>
        <v>310055.87</v>
      </c>
      <c r="G40" s="8">
        <f>COUNTIF(TBL_Quarterly_data_main[ID], TBL_Quarterly_data_main[[#This Row],[ID]])</f>
        <v>12</v>
      </c>
      <c r="H40" s="8">
        <f>SUMIF(TBL_Quarterly_data_main[ID], TBL_Quarterly_data_main[[#This Row],[ID]], TBL_Quarterly_data_main[Sales])</f>
        <v>8599816</v>
      </c>
      <c r="I40" s="8">
        <f>SUMIFS(TBL_Quarterly_data_main[Sales], TBL_Quarterly_data_main[ID], TBL_Quarterly_data_main[[#This Row],[ID]], TBL_Quarterly_data_main[Quarter], TBL_Quarterly_data_main[[#This Row],[Quarter]])</f>
        <v>2639311</v>
      </c>
      <c r="J40" s="10">
        <f>SUMIF(TBL_Quarterly_data_main[ID], TBL_Quarterly_data_main[[#This Row],[ID]], TBL_Quarterly_data_main[Cost])</f>
        <v>4511586.9899999993</v>
      </c>
      <c r="K40" s="8">
        <f>SUMIFS(TBL_Quarterly_data_main[Cost], TBL_Quarterly_data_main[ID], TBL_Quarterly_data_main[[#This Row],[ID]], TBL_Quarterly_data_main[Quarter], TBL_Quarterly_data_main[[#This Row],[Quarter]])</f>
        <v>1637994.03</v>
      </c>
      <c r="L40" s="8">
        <f>SUMIF(TBL_Quarterly_data_main[ID], TBL_Quarterly_data_main[[#This Row],[ID]], TBL_Quarterly_data_main[Gross Rev])</f>
        <v>4088229.01</v>
      </c>
      <c r="M40" s="8">
        <f>SUMIFS(TBL_Quarterly_data_main[Gross Rev], TBL_Quarterly_data_main[ID], TBL_Quarterly_data_main[[#This Row],[ID]], TBL_Quarterly_data_main[Quarter], TBL_Quarterly_data_main[[#This Row],[Quarter]])</f>
        <v>1001316.97</v>
      </c>
      <c r="N4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1" spans="1:15" x14ac:dyDescent="0.25">
      <c r="A41" t="s">
        <v>21</v>
      </c>
      <c r="B41">
        <v>2</v>
      </c>
      <c r="C41">
        <v>7936</v>
      </c>
      <c r="D41">
        <v>439390</v>
      </c>
      <c r="E41">
        <v>259240.09999999998</v>
      </c>
      <c r="F41" s="6">
        <f t="shared" si="0"/>
        <v>180149.90000000002</v>
      </c>
      <c r="G41" s="8">
        <f>COUNTIF(TBL_Quarterly_data_main[ID], TBL_Quarterly_data_main[[#This Row],[ID]])</f>
        <v>12</v>
      </c>
      <c r="H41" s="8">
        <f>SUMIF(TBL_Quarterly_data_main[ID], TBL_Quarterly_data_main[[#This Row],[ID]], TBL_Quarterly_data_main[Sales])</f>
        <v>8599816</v>
      </c>
      <c r="I41" s="8">
        <f>SUMIFS(TBL_Quarterly_data_main[Sales], TBL_Quarterly_data_main[ID], TBL_Quarterly_data_main[[#This Row],[ID]], TBL_Quarterly_data_main[Quarter], TBL_Quarterly_data_main[[#This Row],[Quarter]])</f>
        <v>2639311</v>
      </c>
      <c r="J41" s="10">
        <f>SUMIF(TBL_Quarterly_data_main[ID], TBL_Quarterly_data_main[[#This Row],[ID]], TBL_Quarterly_data_main[Cost])</f>
        <v>4511586.9899999993</v>
      </c>
      <c r="K41" s="8">
        <f>SUMIFS(TBL_Quarterly_data_main[Cost], TBL_Quarterly_data_main[ID], TBL_Quarterly_data_main[[#This Row],[ID]], TBL_Quarterly_data_main[Quarter], TBL_Quarterly_data_main[[#This Row],[Quarter]])</f>
        <v>1637994.03</v>
      </c>
      <c r="L41" s="8">
        <f>SUMIF(TBL_Quarterly_data_main[ID], TBL_Quarterly_data_main[[#This Row],[ID]], TBL_Quarterly_data_main[Gross Rev])</f>
        <v>4088229.01</v>
      </c>
      <c r="M41" s="8">
        <f>SUMIFS(TBL_Quarterly_data_main[Gross Rev], TBL_Quarterly_data_main[ID], TBL_Quarterly_data_main[[#This Row],[ID]], TBL_Quarterly_data_main[Quarter], TBL_Quarterly_data_main[[#This Row],[Quarter]])</f>
        <v>1001316.97</v>
      </c>
      <c r="N4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2" spans="1:15" x14ac:dyDescent="0.25">
      <c r="A42" t="s">
        <v>22</v>
      </c>
      <c r="B42">
        <v>2</v>
      </c>
      <c r="C42">
        <v>7936</v>
      </c>
      <c r="D42">
        <v>851852</v>
      </c>
      <c r="E42">
        <v>340740.80000000005</v>
      </c>
      <c r="F42" s="6">
        <f t="shared" si="0"/>
        <v>511111.19999999995</v>
      </c>
      <c r="G42" s="8">
        <f>COUNTIF(TBL_Quarterly_data_main[ID], TBL_Quarterly_data_main[[#This Row],[ID]])</f>
        <v>12</v>
      </c>
      <c r="H42" s="8">
        <f>SUMIF(TBL_Quarterly_data_main[ID], TBL_Quarterly_data_main[[#This Row],[ID]], TBL_Quarterly_data_main[Sales])</f>
        <v>8599816</v>
      </c>
      <c r="I42" s="8">
        <f>SUMIFS(TBL_Quarterly_data_main[Sales], TBL_Quarterly_data_main[ID], TBL_Quarterly_data_main[[#This Row],[ID]], TBL_Quarterly_data_main[Quarter], TBL_Quarterly_data_main[[#This Row],[Quarter]])</f>
        <v>2639311</v>
      </c>
      <c r="J42" s="10">
        <f>SUMIF(TBL_Quarterly_data_main[ID], TBL_Quarterly_data_main[[#This Row],[ID]], TBL_Quarterly_data_main[Cost])</f>
        <v>4511586.9899999993</v>
      </c>
      <c r="K42" s="8">
        <f>SUMIFS(TBL_Quarterly_data_main[Cost], TBL_Quarterly_data_main[ID], TBL_Quarterly_data_main[[#This Row],[ID]], TBL_Quarterly_data_main[Quarter], TBL_Quarterly_data_main[[#This Row],[Quarter]])</f>
        <v>1637994.03</v>
      </c>
      <c r="L42" s="8">
        <f>SUMIF(TBL_Quarterly_data_main[ID], TBL_Quarterly_data_main[[#This Row],[ID]], TBL_Quarterly_data_main[Gross Rev])</f>
        <v>4088229.01</v>
      </c>
      <c r="M42" s="8">
        <f>SUMIFS(TBL_Quarterly_data_main[Gross Rev], TBL_Quarterly_data_main[ID], TBL_Quarterly_data_main[[#This Row],[ID]], TBL_Quarterly_data_main[Quarter], TBL_Quarterly_data_main[[#This Row],[Quarter]])</f>
        <v>1001316.97</v>
      </c>
      <c r="N4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3" spans="1:15" x14ac:dyDescent="0.25">
      <c r="A43" t="s">
        <v>23</v>
      </c>
      <c r="B43">
        <v>3</v>
      </c>
      <c r="C43">
        <v>7936</v>
      </c>
      <c r="D43">
        <v>375022</v>
      </c>
      <c r="E43">
        <v>176260.34</v>
      </c>
      <c r="F43" s="6">
        <f t="shared" si="0"/>
        <v>198761.66</v>
      </c>
      <c r="G43" s="8">
        <f>COUNTIF(TBL_Quarterly_data_main[ID], TBL_Quarterly_data_main[[#This Row],[ID]])</f>
        <v>12</v>
      </c>
      <c r="H43" s="8">
        <f>SUMIF(TBL_Quarterly_data_main[ID], TBL_Quarterly_data_main[[#This Row],[ID]], TBL_Quarterly_data_main[Sales])</f>
        <v>8599816</v>
      </c>
      <c r="I43" s="8">
        <f>SUMIFS(TBL_Quarterly_data_main[Sales], TBL_Quarterly_data_main[ID], TBL_Quarterly_data_main[[#This Row],[ID]], TBL_Quarterly_data_main[Quarter], TBL_Quarterly_data_main[[#This Row],[Quarter]])</f>
        <v>1912019</v>
      </c>
      <c r="J43" s="10">
        <f>SUMIF(TBL_Quarterly_data_main[ID], TBL_Quarterly_data_main[[#This Row],[ID]], TBL_Quarterly_data_main[Cost])</f>
        <v>4511586.9899999993</v>
      </c>
      <c r="K43" s="8">
        <f>SUMIFS(TBL_Quarterly_data_main[Cost], TBL_Quarterly_data_main[ID], TBL_Quarterly_data_main[[#This Row],[ID]], TBL_Quarterly_data_main[Quarter], TBL_Quarterly_data_main[[#This Row],[Quarter]])</f>
        <v>902267.64000000013</v>
      </c>
      <c r="L43" s="8">
        <f>SUMIF(TBL_Quarterly_data_main[ID], TBL_Quarterly_data_main[[#This Row],[ID]], TBL_Quarterly_data_main[Gross Rev])</f>
        <v>4088229.01</v>
      </c>
      <c r="M43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4" spans="1:15" x14ac:dyDescent="0.25">
      <c r="A44" t="s">
        <v>24</v>
      </c>
      <c r="B44">
        <v>3</v>
      </c>
      <c r="C44">
        <v>7936</v>
      </c>
      <c r="D44">
        <v>795607</v>
      </c>
      <c r="E44">
        <v>318242.80000000005</v>
      </c>
      <c r="F44" s="6">
        <f t="shared" si="0"/>
        <v>477364.19999999995</v>
      </c>
      <c r="G44" s="8">
        <f>COUNTIF(TBL_Quarterly_data_main[ID], TBL_Quarterly_data_main[[#This Row],[ID]])</f>
        <v>12</v>
      </c>
      <c r="H44" s="8">
        <f>SUMIF(TBL_Quarterly_data_main[ID], TBL_Quarterly_data_main[[#This Row],[ID]], TBL_Quarterly_data_main[Sales])</f>
        <v>8599816</v>
      </c>
      <c r="I44" s="8">
        <f>SUMIFS(TBL_Quarterly_data_main[Sales], TBL_Quarterly_data_main[ID], TBL_Quarterly_data_main[[#This Row],[ID]], TBL_Quarterly_data_main[Quarter], TBL_Quarterly_data_main[[#This Row],[Quarter]])</f>
        <v>1912019</v>
      </c>
      <c r="J44" s="10">
        <f>SUMIF(TBL_Quarterly_data_main[ID], TBL_Quarterly_data_main[[#This Row],[ID]], TBL_Quarterly_data_main[Cost])</f>
        <v>4511586.9899999993</v>
      </c>
      <c r="K44" s="8">
        <f>SUMIFS(TBL_Quarterly_data_main[Cost], TBL_Quarterly_data_main[ID], TBL_Quarterly_data_main[[#This Row],[ID]], TBL_Quarterly_data_main[Quarter], TBL_Quarterly_data_main[[#This Row],[Quarter]])</f>
        <v>902267.64000000013</v>
      </c>
      <c r="L44" s="8">
        <f>SUMIF(TBL_Quarterly_data_main[ID], TBL_Quarterly_data_main[[#This Row],[ID]], TBL_Quarterly_data_main[Gross Rev])</f>
        <v>4088229.01</v>
      </c>
      <c r="M44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5" spans="1:15" x14ac:dyDescent="0.25">
      <c r="A45" t="s">
        <v>25</v>
      </c>
      <c r="B45">
        <v>3</v>
      </c>
      <c r="C45">
        <v>7936</v>
      </c>
      <c r="D45">
        <v>741390</v>
      </c>
      <c r="E45">
        <v>407764.50000000006</v>
      </c>
      <c r="F45" s="6">
        <f t="shared" si="0"/>
        <v>333625.49999999994</v>
      </c>
      <c r="G45" s="8">
        <f>COUNTIF(TBL_Quarterly_data_main[ID], TBL_Quarterly_data_main[[#This Row],[ID]])</f>
        <v>12</v>
      </c>
      <c r="H45" s="8">
        <f>SUMIF(TBL_Quarterly_data_main[ID], TBL_Quarterly_data_main[[#This Row],[ID]], TBL_Quarterly_data_main[Sales])</f>
        <v>8599816</v>
      </c>
      <c r="I45" s="8">
        <f>SUMIFS(TBL_Quarterly_data_main[Sales], TBL_Quarterly_data_main[ID], TBL_Quarterly_data_main[[#This Row],[ID]], TBL_Quarterly_data_main[Quarter], TBL_Quarterly_data_main[[#This Row],[Quarter]])</f>
        <v>1912019</v>
      </c>
      <c r="J45" s="10">
        <f>SUMIF(TBL_Quarterly_data_main[ID], TBL_Quarterly_data_main[[#This Row],[ID]], TBL_Quarterly_data_main[Cost])</f>
        <v>4511586.9899999993</v>
      </c>
      <c r="K45" s="8">
        <f>SUMIFS(TBL_Quarterly_data_main[Cost], TBL_Quarterly_data_main[ID], TBL_Quarterly_data_main[[#This Row],[ID]], TBL_Quarterly_data_main[Quarter], TBL_Quarterly_data_main[[#This Row],[Quarter]])</f>
        <v>902267.64000000013</v>
      </c>
      <c r="L45" s="8">
        <f>SUMIF(TBL_Quarterly_data_main[ID], TBL_Quarterly_data_main[[#This Row],[ID]], TBL_Quarterly_data_main[Gross Rev])</f>
        <v>4088229.01</v>
      </c>
      <c r="M45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6" spans="1:15" x14ac:dyDescent="0.25">
      <c r="A46" t="s">
        <v>26</v>
      </c>
      <c r="B46">
        <v>4</v>
      </c>
      <c r="C46">
        <v>7936</v>
      </c>
      <c r="D46">
        <v>1281555</v>
      </c>
      <c r="E46">
        <v>525437.54999999993</v>
      </c>
      <c r="F46" s="6">
        <f t="shared" si="0"/>
        <v>756117.45000000007</v>
      </c>
      <c r="G46" s="8">
        <f>COUNTIF(TBL_Quarterly_data_main[ID], TBL_Quarterly_data_main[[#This Row],[ID]])</f>
        <v>12</v>
      </c>
      <c r="H46" s="8">
        <f>SUMIF(TBL_Quarterly_data_main[ID], TBL_Quarterly_data_main[[#This Row],[ID]], TBL_Quarterly_data_main[Sales])</f>
        <v>8599816</v>
      </c>
      <c r="I46" s="8">
        <f>SUMIFS(TBL_Quarterly_data_main[Sales], TBL_Quarterly_data_main[ID], TBL_Quarterly_data_main[[#This Row],[ID]], TBL_Quarterly_data_main[Quarter], TBL_Quarterly_data_main[[#This Row],[Quarter]])</f>
        <v>1842764</v>
      </c>
      <c r="J46" s="10">
        <f>SUMIF(TBL_Quarterly_data_main[ID], TBL_Quarterly_data_main[[#This Row],[ID]], TBL_Quarterly_data_main[Cost])</f>
        <v>4511586.9899999993</v>
      </c>
      <c r="K46" s="8">
        <f>SUMIFS(TBL_Quarterly_data_main[Cost], TBL_Quarterly_data_main[ID], TBL_Quarterly_data_main[[#This Row],[ID]], TBL_Quarterly_data_main[Quarter], TBL_Quarterly_data_main[[#This Row],[Quarter]])</f>
        <v>808368.88</v>
      </c>
      <c r="L46" s="8">
        <f>SUMIF(TBL_Quarterly_data_main[ID], TBL_Quarterly_data_main[[#This Row],[ID]], TBL_Quarterly_data_main[Gross Rev])</f>
        <v>4088229.01</v>
      </c>
      <c r="M46" s="8">
        <f>SUMIFS(TBL_Quarterly_data_main[Gross Rev], TBL_Quarterly_data_main[ID], TBL_Quarterly_data_main[[#This Row],[ID]], TBL_Quarterly_data_main[Quarter], TBL_Quarterly_data_main[[#This Row],[Quarter]])</f>
        <v>1034395.12</v>
      </c>
      <c r="N4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7" spans="1:15" x14ac:dyDescent="0.25">
      <c r="A47" t="s">
        <v>27</v>
      </c>
      <c r="B47">
        <v>4</v>
      </c>
      <c r="C47">
        <v>7936</v>
      </c>
      <c r="D47">
        <v>160108</v>
      </c>
      <c r="E47">
        <v>118479.92</v>
      </c>
      <c r="F47" s="6">
        <f t="shared" si="0"/>
        <v>41628.080000000002</v>
      </c>
      <c r="G47" s="8">
        <f>COUNTIF(TBL_Quarterly_data_main[ID], TBL_Quarterly_data_main[[#This Row],[ID]])</f>
        <v>12</v>
      </c>
      <c r="H47" s="8">
        <f>SUMIF(TBL_Quarterly_data_main[ID], TBL_Quarterly_data_main[[#This Row],[ID]], TBL_Quarterly_data_main[Sales])</f>
        <v>8599816</v>
      </c>
      <c r="I47" s="8">
        <f>SUMIFS(TBL_Quarterly_data_main[Sales], TBL_Quarterly_data_main[ID], TBL_Quarterly_data_main[[#This Row],[ID]], TBL_Quarterly_data_main[Quarter], TBL_Quarterly_data_main[[#This Row],[Quarter]])</f>
        <v>1842764</v>
      </c>
      <c r="J47" s="10">
        <f>SUMIF(TBL_Quarterly_data_main[ID], TBL_Quarterly_data_main[[#This Row],[ID]], TBL_Quarterly_data_main[Cost])</f>
        <v>4511586.9899999993</v>
      </c>
      <c r="K47" s="8">
        <f>SUMIFS(TBL_Quarterly_data_main[Cost], TBL_Quarterly_data_main[ID], TBL_Quarterly_data_main[[#This Row],[ID]], TBL_Quarterly_data_main[Quarter], TBL_Quarterly_data_main[[#This Row],[Quarter]])</f>
        <v>808368.88</v>
      </c>
      <c r="L47" s="8">
        <f>SUMIF(TBL_Quarterly_data_main[ID], TBL_Quarterly_data_main[[#This Row],[ID]], TBL_Quarterly_data_main[Gross Rev])</f>
        <v>4088229.01</v>
      </c>
      <c r="M47" s="8">
        <f>SUMIFS(TBL_Quarterly_data_main[Gross Rev], TBL_Quarterly_data_main[ID], TBL_Quarterly_data_main[[#This Row],[ID]], TBL_Quarterly_data_main[Quarter], TBL_Quarterly_data_main[[#This Row],[Quarter]])</f>
        <v>1034395.12</v>
      </c>
      <c r="N4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8" spans="1:15" x14ac:dyDescent="0.25">
      <c r="A48" t="s">
        <v>28</v>
      </c>
      <c r="B48">
        <v>4</v>
      </c>
      <c r="C48">
        <v>7936</v>
      </c>
      <c r="D48">
        <v>401101</v>
      </c>
      <c r="E48">
        <v>164451.41</v>
      </c>
      <c r="F48" s="6">
        <f t="shared" si="0"/>
        <v>236649.59</v>
      </c>
      <c r="G48" s="8">
        <f>COUNTIF(TBL_Quarterly_data_main[ID], TBL_Quarterly_data_main[[#This Row],[ID]])</f>
        <v>12</v>
      </c>
      <c r="H48" s="8">
        <f>SUMIF(TBL_Quarterly_data_main[ID], TBL_Quarterly_data_main[[#This Row],[ID]], TBL_Quarterly_data_main[Sales])</f>
        <v>8599816</v>
      </c>
      <c r="I48" s="8">
        <f>SUMIFS(TBL_Quarterly_data_main[Sales], TBL_Quarterly_data_main[ID], TBL_Quarterly_data_main[[#This Row],[ID]], TBL_Quarterly_data_main[Quarter], TBL_Quarterly_data_main[[#This Row],[Quarter]])</f>
        <v>1842764</v>
      </c>
      <c r="J48" s="10">
        <f>SUMIF(TBL_Quarterly_data_main[ID], TBL_Quarterly_data_main[[#This Row],[ID]], TBL_Quarterly_data_main[Cost])</f>
        <v>4511586.9899999993</v>
      </c>
      <c r="K48" s="8">
        <f>SUMIFS(TBL_Quarterly_data_main[Cost], TBL_Quarterly_data_main[ID], TBL_Quarterly_data_main[[#This Row],[ID]], TBL_Quarterly_data_main[Quarter], TBL_Quarterly_data_main[[#This Row],[Quarter]])</f>
        <v>808368.88</v>
      </c>
      <c r="L48" s="8">
        <f>SUMIF(TBL_Quarterly_data_main[ID], TBL_Quarterly_data_main[[#This Row],[ID]], TBL_Quarterly_data_main[Gross Rev])</f>
        <v>4088229.01</v>
      </c>
      <c r="M48" s="8">
        <f>SUMIFS(TBL_Quarterly_data_main[Gross Rev], TBL_Quarterly_data_main[ID], TBL_Quarterly_data_main[[#This Row],[ID]], TBL_Quarterly_data_main[Quarter], TBL_Quarterly_data_main[[#This Row],[Quarter]])</f>
        <v>1034395.12</v>
      </c>
      <c r="N4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9" spans="1:15" x14ac:dyDescent="0.25">
      <c r="A49" t="s">
        <v>17</v>
      </c>
      <c r="B49">
        <v>1</v>
      </c>
      <c r="C49">
        <v>4740</v>
      </c>
      <c r="D49">
        <v>1419805</v>
      </c>
      <c r="E49">
        <v>567922</v>
      </c>
      <c r="F49" s="6">
        <f t="shared" si="0"/>
        <v>851883</v>
      </c>
      <c r="G49" s="8">
        <f>COUNTIF(TBL_Quarterly_data_main[ID], TBL_Quarterly_data_main[[#This Row],[ID]])</f>
        <v>12</v>
      </c>
      <c r="H49" s="8">
        <f>SUMIF(TBL_Quarterly_data_main[ID], TBL_Quarterly_data_main[[#This Row],[ID]], TBL_Quarterly_data_main[Sales])</f>
        <v>10181406</v>
      </c>
      <c r="I49" s="8">
        <f>SUMIFS(TBL_Quarterly_data_main[Sales], TBL_Quarterly_data_main[ID], TBL_Quarterly_data_main[[#This Row],[ID]], TBL_Quarterly_data_main[Quarter], TBL_Quarterly_data_main[[#This Row],[Quarter]])</f>
        <v>3871694</v>
      </c>
      <c r="J49" s="10">
        <f>SUMIF(TBL_Quarterly_data_main[ID], TBL_Quarterly_data_main[[#This Row],[ID]], TBL_Quarterly_data_main[Cost])</f>
        <v>5449807.4399999995</v>
      </c>
      <c r="K49" s="8">
        <f>SUMIFS(TBL_Quarterly_data_main[Cost], TBL_Quarterly_data_main[ID], TBL_Quarterly_data_main[[#This Row],[ID]], TBL_Quarterly_data_main[Quarter], TBL_Quarterly_data_main[[#This Row],[Quarter]])</f>
        <v>2112612.0699999998</v>
      </c>
      <c r="L49" s="8">
        <f>SUMIF(TBL_Quarterly_data_main[ID], TBL_Quarterly_data_main[[#This Row],[ID]], TBL_Quarterly_data_main[Gross Rev])</f>
        <v>4731598.5600000005</v>
      </c>
      <c r="M49" s="8">
        <f>SUMIFS(TBL_Quarterly_data_main[Gross Rev], TBL_Quarterly_data_main[ID], TBL_Quarterly_data_main[[#This Row],[ID]], TBL_Quarterly_data_main[Quarter], TBL_Quarterly_data_main[[#This Row],[Quarter]])</f>
        <v>1759081.9300000002</v>
      </c>
      <c r="N4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0" spans="1:15" x14ac:dyDescent="0.25">
      <c r="A50" t="s">
        <v>18</v>
      </c>
      <c r="B50">
        <v>1</v>
      </c>
      <c r="C50">
        <v>4740</v>
      </c>
      <c r="D50">
        <v>1250244</v>
      </c>
      <c r="E50">
        <v>787653.72</v>
      </c>
      <c r="F50" s="6">
        <f t="shared" si="0"/>
        <v>462590.28</v>
      </c>
      <c r="G50" s="8">
        <f>COUNTIF(TBL_Quarterly_data_main[ID], TBL_Quarterly_data_main[[#This Row],[ID]])</f>
        <v>12</v>
      </c>
      <c r="H50" s="8">
        <f>SUMIF(TBL_Quarterly_data_main[ID], TBL_Quarterly_data_main[[#This Row],[ID]], TBL_Quarterly_data_main[Sales])</f>
        <v>10181406</v>
      </c>
      <c r="I50" s="8">
        <f>SUMIFS(TBL_Quarterly_data_main[Sales], TBL_Quarterly_data_main[ID], TBL_Quarterly_data_main[[#This Row],[ID]], TBL_Quarterly_data_main[Quarter], TBL_Quarterly_data_main[[#This Row],[Quarter]])</f>
        <v>3871694</v>
      </c>
      <c r="J50" s="10">
        <f>SUMIF(TBL_Quarterly_data_main[ID], TBL_Quarterly_data_main[[#This Row],[ID]], TBL_Quarterly_data_main[Cost])</f>
        <v>5449807.4399999995</v>
      </c>
      <c r="K50" s="8">
        <f>SUMIFS(TBL_Quarterly_data_main[Cost], TBL_Quarterly_data_main[ID], TBL_Quarterly_data_main[[#This Row],[ID]], TBL_Quarterly_data_main[Quarter], TBL_Quarterly_data_main[[#This Row],[Quarter]])</f>
        <v>2112612.0699999998</v>
      </c>
      <c r="L50" s="8">
        <f>SUMIF(TBL_Quarterly_data_main[ID], TBL_Quarterly_data_main[[#This Row],[ID]], TBL_Quarterly_data_main[Gross Rev])</f>
        <v>4731598.5600000005</v>
      </c>
      <c r="M50" s="8">
        <f>SUMIFS(TBL_Quarterly_data_main[Gross Rev], TBL_Quarterly_data_main[ID], TBL_Quarterly_data_main[[#This Row],[ID]], TBL_Quarterly_data_main[Quarter], TBL_Quarterly_data_main[[#This Row],[Quarter]])</f>
        <v>1759081.9300000002</v>
      </c>
      <c r="N5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1" spans="1:15" x14ac:dyDescent="0.25">
      <c r="A51" t="s">
        <v>19</v>
      </c>
      <c r="B51">
        <v>1</v>
      </c>
      <c r="C51">
        <v>4740</v>
      </c>
      <c r="D51">
        <v>1201645</v>
      </c>
      <c r="E51">
        <v>757036.35</v>
      </c>
      <c r="F51" s="6">
        <f t="shared" si="0"/>
        <v>444608.65</v>
      </c>
      <c r="G51" s="8">
        <f>COUNTIF(TBL_Quarterly_data_main[ID], TBL_Quarterly_data_main[[#This Row],[ID]])</f>
        <v>12</v>
      </c>
      <c r="H51" s="8">
        <f>SUMIF(TBL_Quarterly_data_main[ID], TBL_Quarterly_data_main[[#This Row],[ID]], TBL_Quarterly_data_main[Sales])</f>
        <v>10181406</v>
      </c>
      <c r="I51" s="8">
        <f>SUMIFS(TBL_Quarterly_data_main[Sales], TBL_Quarterly_data_main[ID], TBL_Quarterly_data_main[[#This Row],[ID]], TBL_Quarterly_data_main[Quarter], TBL_Quarterly_data_main[[#This Row],[Quarter]])</f>
        <v>3871694</v>
      </c>
      <c r="J51" s="10">
        <f>SUMIF(TBL_Quarterly_data_main[ID], TBL_Quarterly_data_main[[#This Row],[ID]], TBL_Quarterly_data_main[Cost])</f>
        <v>5449807.4399999995</v>
      </c>
      <c r="K51" s="8">
        <f>SUMIFS(TBL_Quarterly_data_main[Cost], TBL_Quarterly_data_main[ID], TBL_Quarterly_data_main[[#This Row],[ID]], TBL_Quarterly_data_main[Quarter], TBL_Quarterly_data_main[[#This Row],[Quarter]])</f>
        <v>2112612.0699999998</v>
      </c>
      <c r="L51" s="8">
        <f>SUMIF(TBL_Quarterly_data_main[ID], TBL_Quarterly_data_main[[#This Row],[ID]], TBL_Quarterly_data_main[Gross Rev])</f>
        <v>4731598.5600000005</v>
      </c>
      <c r="M51" s="8">
        <f>SUMIFS(TBL_Quarterly_data_main[Gross Rev], TBL_Quarterly_data_main[ID], TBL_Quarterly_data_main[[#This Row],[ID]], TBL_Quarterly_data_main[Quarter], TBL_Quarterly_data_main[[#This Row],[Quarter]])</f>
        <v>1759081.9300000002</v>
      </c>
      <c r="N5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2" spans="1:15" x14ac:dyDescent="0.25">
      <c r="A52" t="s">
        <v>20</v>
      </c>
      <c r="B52">
        <v>2</v>
      </c>
      <c r="C52">
        <v>4740</v>
      </c>
      <c r="D52">
        <v>81451</v>
      </c>
      <c r="E52">
        <v>35023.93</v>
      </c>
      <c r="F52" s="6">
        <f t="shared" si="0"/>
        <v>46427.07</v>
      </c>
      <c r="G52" s="8">
        <f>COUNTIF(TBL_Quarterly_data_main[ID], TBL_Quarterly_data_main[[#This Row],[ID]])</f>
        <v>12</v>
      </c>
      <c r="H52" s="8">
        <f>SUMIF(TBL_Quarterly_data_main[ID], TBL_Quarterly_data_main[[#This Row],[ID]], TBL_Quarterly_data_main[Sales])</f>
        <v>10181406</v>
      </c>
      <c r="I52" s="8">
        <f>SUMIFS(TBL_Quarterly_data_main[Sales], TBL_Quarterly_data_main[ID], TBL_Quarterly_data_main[[#This Row],[ID]], TBL_Quarterly_data_main[Quarter], TBL_Quarterly_data_main[[#This Row],[Quarter]])</f>
        <v>2256198</v>
      </c>
      <c r="J52" s="10">
        <f>SUMIF(TBL_Quarterly_data_main[ID], TBL_Quarterly_data_main[[#This Row],[ID]], TBL_Quarterly_data_main[Cost])</f>
        <v>5449807.4399999995</v>
      </c>
      <c r="K52" s="8">
        <f>SUMIFS(TBL_Quarterly_data_main[Cost], TBL_Quarterly_data_main[ID], TBL_Quarterly_data_main[[#This Row],[ID]], TBL_Quarterly_data_main[Quarter], TBL_Quarterly_data_main[[#This Row],[Quarter]])</f>
        <v>980970.22</v>
      </c>
      <c r="L52" s="8">
        <f>SUMIF(TBL_Quarterly_data_main[ID], TBL_Quarterly_data_main[[#This Row],[ID]], TBL_Quarterly_data_main[Gross Rev])</f>
        <v>4731598.5600000005</v>
      </c>
      <c r="M52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3" spans="1:15" x14ac:dyDescent="0.25">
      <c r="A53" t="s">
        <v>21</v>
      </c>
      <c r="B53">
        <v>2</v>
      </c>
      <c r="C53">
        <v>4740</v>
      </c>
      <c r="D53">
        <v>1085085</v>
      </c>
      <c r="E53">
        <v>488288.25</v>
      </c>
      <c r="F53" s="6">
        <f t="shared" si="0"/>
        <v>596796.75</v>
      </c>
      <c r="G53" s="8">
        <f>COUNTIF(TBL_Quarterly_data_main[ID], TBL_Quarterly_data_main[[#This Row],[ID]])</f>
        <v>12</v>
      </c>
      <c r="H53" s="8">
        <f>SUMIF(TBL_Quarterly_data_main[ID], TBL_Quarterly_data_main[[#This Row],[ID]], TBL_Quarterly_data_main[Sales])</f>
        <v>10181406</v>
      </c>
      <c r="I53" s="8">
        <f>SUMIFS(TBL_Quarterly_data_main[Sales], TBL_Quarterly_data_main[ID], TBL_Quarterly_data_main[[#This Row],[ID]], TBL_Quarterly_data_main[Quarter], TBL_Quarterly_data_main[[#This Row],[Quarter]])</f>
        <v>2256198</v>
      </c>
      <c r="J53" s="10">
        <f>SUMIF(TBL_Quarterly_data_main[ID], TBL_Quarterly_data_main[[#This Row],[ID]], TBL_Quarterly_data_main[Cost])</f>
        <v>5449807.4399999995</v>
      </c>
      <c r="K53" s="8">
        <f>SUMIFS(TBL_Quarterly_data_main[Cost], TBL_Quarterly_data_main[ID], TBL_Quarterly_data_main[[#This Row],[ID]], TBL_Quarterly_data_main[Quarter], TBL_Quarterly_data_main[[#This Row],[Quarter]])</f>
        <v>980970.22</v>
      </c>
      <c r="L53" s="8">
        <f>SUMIF(TBL_Quarterly_data_main[ID], TBL_Quarterly_data_main[[#This Row],[ID]], TBL_Quarterly_data_main[Gross Rev])</f>
        <v>4731598.5600000005</v>
      </c>
      <c r="M53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4" spans="1:15" x14ac:dyDescent="0.25">
      <c r="A54" t="s">
        <v>22</v>
      </c>
      <c r="B54">
        <v>2</v>
      </c>
      <c r="C54">
        <v>4740</v>
      </c>
      <c r="D54">
        <v>1089662</v>
      </c>
      <c r="E54">
        <v>457658.04</v>
      </c>
      <c r="F54" s="6">
        <f t="shared" si="0"/>
        <v>632003.96</v>
      </c>
      <c r="G54" s="8">
        <f>COUNTIF(TBL_Quarterly_data_main[ID], TBL_Quarterly_data_main[[#This Row],[ID]])</f>
        <v>12</v>
      </c>
      <c r="H54" s="8">
        <f>SUMIF(TBL_Quarterly_data_main[ID], TBL_Quarterly_data_main[[#This Row],[ID]], TBL_Quarterly_data_main[Sales])</f>
        <v>10181406</v>
      </c>
      <c r="I54" s="8">
        <f>SUMIFS(TBL_Quarterly_data_main[Sales], TBL_Quarterly_data_main[ID], TBL_Quarterly_data_main[[#This Row],[ID]], TBL_Quarterly_data_main[Quarter], TBL_Quarterly_data_main[[#This Row],[Quarter]])</f>
        <v>2256198</v>
      </c>
      <c r="J54" s="10">
        <f>SUMIF(TBL_Quarterly_data_main[ID], TBL_Quarterly_data_main[[#This Row],[ID]], TBL_Quarterly_data_main[Cost])</f>
        <v>5449807.4399999995</v>
      </c>
      <c r="K54" s="8">
        <f>SUMIFS(TBL_Quarterly_data_main[Cost], TBL_Quarterly_data_main[ID], TBL_Quarterly_data_main[[#This Row],[ID]], TBL_Quarterly_data_main[Quarter], TBL_Quarterly_data_main[[#This Row],[Quarter]])</f>
        <v>980970.22</v>
      </c>
      <c r="L54" s="8">
        <f>SUMIF(TBL_Quarterly_data_main[ID], TBL_Quarterly_data_main[[#This Row],[ID]], TBL_Quarterly_data_main[Gross Rev])</f>
        <v>4731598.5600000005</v>
      </c>
      <c r="M54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5" spans="1:15" x14ac:dyDescent="0.25">
      <c r="A55" t="s">
        <v>23</v>
      </c>
      <c r="B55">
        <v>3</v>
      </c>
      <c r="C55">
        <v>4740</v>
      </c>
      <c r="D55">
        <v>1003378</v>
      </c>
      <c r="E55">
        <v>652195.70000000007</v>
      </c>
      <c r="F55" s="6">
        <f t="shared" si="0"/>
        <v>351182.29999999993</v>
      </c>
      <c r="G55" s="8">
        <f>COUNTIF(TBL_Quarterly_data_main[ID], TBL_Quarterly_data_main[[#This Row],[ID]])</f>
        <v>12</v>
      </c>
      <c r="H55" s="8">
        <f>SUMIF(TBL_Quarterly_data_main[ID], TBL_Quarterly_data_main[[#This Row],[ID]], TBL_Quarterly_data_main[Sales])</f>
        <v>10181406</v>
      </c>
      <c r="I55" s="8">
        <f>SUMIFS(TBL_Quarterly_data_main[Sales], TBL_Quarterly_data_main[ID], TBL_Quarterly_data_main[[#This Row],[ID]], TBL_Quarterly_data_main[Quarter], TBL_Quarterly_data_main[[#This Row],[Quarter]])</f>
        <v>2653624</v>
      </c>
      <c r="J55" s="10">
        <f>SUMIF(TBL_Quarterly_data_main[ID], TBL_Quarterly_data_main[[#This Row],[ID]], TBL_Quarterly_data_main[Cost])</f>
        <v>5449807.4399999995</v>
      </c>
      <c r="K55" s="8">
        <f>SUMIFS(TBL_Quarterly_data_main[Cost], TBL_Quarterly_data_main[ID], TBL_Quarterly_data_main[[#This Row],[ID]], TBL_Quarterly_data_main[Quarter], TBL_Quarterly_data_main[[#This Row],[Quarter]])</f>
        <v>1513470.6800000002</v>
      </c>
      <c r="L55" s="8">
        <f>SUMIF(TBL_Quarterly_data_main[ID], TBL_Quarterly_data_main[[#This Row],[ID]], TBL_Quarterly_data_main[Gross Rev])</f>
        <v>4731598.5600000005</v>
      </c>
      <c r="M55" s="8">
        <f>SUMIFS(TBL_Quarterly_data_main[Gross Rev], TBL_Quarterly_data_main[ID], TBL_Quarterly_data_main[[#This Row],[ID]], TBL_Quarterly_data_main[Quarter], TBL_Quarterly_data_main[[#This Row],[Quarter]])</f>
        <v>1140153.32</v>
      </c>
      <c r="N5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6" spans="1:15" x14ac:dyDescent="0.25">
      <c r="A56" t="s">
        <v>24</v>
      </c>
      <c r="B56">
        <v>3</v>
      </c>
      <c r="C56">
        <v>4740</v>
      </c>
      <c r="D56">
        <v>936418</v>
      </c>
      <c r="E56">
        <v>440116.45999999996</v>
      </c>
      <c r="F56" s="6">
        <f t="shared" si="0"/>
        <v>496301.54000000004</v>
      </c>
      <c r="G56" s="8">
        <f>COUNTIF(TBL_Quarterly_data_main[ID], TBL_Quarterly_data_main[[#This Row],[ID]])</f>
        <v>12</v>
      </c>
      <c r="H56" s="8">
        <f>SUMIF(TBL_Quarterly_data_main[ID], TBL_Quarterly_data_main[[#This Row],[ID]], TBL_Quarterly_data_main[Sales])</f>
        <v>10181406</v>
      </c>
      <c r="I56" s="8">
        <f>SUMIFS(TBL_Quarterly_data_main[Sales], TBL_Quarterly_data_main[ID], TBL_Quarterly_data_main[[#This Row],[ID]], TBL_Quarterly_data_main[Quarter], TBL_Quarterly_data_main[[#This Row],[Quarter]])</f>
        <v>2653624</v>
      </c>
      <c r="J56" s="10">
        <f>SUMIF(TBL_Quarterly_data_main[ID], TBL_Quarterly_data_main[[#This Row],[ID]], TBL_Quarterly_data_main[Cost])</f>
        <v>5449807.4399999995</v>
      </c>
      <c r="K56" s="8">
        <f>SUMIFS(TBL_Quarterly_data_main[Cost], TBL_Quarterly_data_main[ID], TBL_Quarterly_data_main[[#This Row],[ID]], TBL_Quarterly_data_main[Quarter], TBL_Quarterly_data_main[[#This Row],[Quarter]])</f>
        <v>1513470.6800000002</v>
      </c>
      <c r="L56" s="8">
        <f>SUMIF(TBL_Quarterly_data_main[ID], TBL_Quarterly_data_main[[#This Row],[ID]], TBL_Quarterly_data_main[Gross Rev])</f>
        <v>4731598.5600000005</v>
      </c>
      <c r="M56" s="8">
        <f>SUMIFS(TBL_Quarterly_data_main[Gross Rev], TBL_Quarterly_data_main[ID], TBL_Quarterly_data_main[[#This Row],[ID]], TBL_Quarterly_data_main[Quarter], TBL_Quarterly_data_main[[#This Row],[Quarter]])</f>
        <v>1140153.32</v>
      </c>
      <c r="N5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7" spans="1:15" x14ac:dyDescent="0.25">
      <c r="A57" t="s">
        <v>25</v>
      </c>
      <c r="B57">
        <v>3</v>
      </c>
      <c r="C57">
        <v>4740</v>
      </c>
      <c r="D57">
        <v>713828</v>
      </c>
      <c r="E57">
        <v>421158.51999999996</v>
      </c>
      <c r="F57" s="6">
        <f t="shared" si="0"/>
        <v>292669.48000000004</v>
      </c>
      <c r="G57" s="8">
        <f>COUNTIF(TBL_Quarterly_data_main[ID], TBL_Quarterly_data_main[[#This Row],[ID]])</f>
        <v>12</v>
      </c>
      <c r="H57" s="8">
        <f>SUMIF(TBL_Quarterly_data_main[ID], TBL_Quarterly_data_main[[#This Row],[ID]], TBL_Quarterly_data_main[Sales])</f>
        <v>10181406</v>
      </c>
      <c r="I57" s="8">
        <f>SUMIFS(TBL_Quarterly_data_main[Sales], TBL_Quarterly_data_main[ID], TBL_Quarterly_data_main[[#This Row],[ID]], TBL_Quarterly_data_main[Quarter], TBL_Quarterly_data_main[[#This Row],[Quarter]])</f>
        <v>2653624</v>
      </c>
      <c r="J57" s="10">
        <f>SUMIF(TBL_Quarterly_data_main[ID], TBL_Quarterly_data_main[[#This Row],[ID]], TBL_Quarterly_data_main[Cost])</f>
        <v>5449807.4399999995</v>
      </c>
      <c r="K57" s="8">
        <f>SUMIFS(TBL_Quarterly_data_main[Cost], TBL_Quarterly_data_main[ID], TBL_Quarterly_data_main[[#This Row],[ID]], TBL_Quarterly_data_main[Quarter], TBL_Quarterly_data_main[[#This Row],[Quarter]])</f>
        <v>1513470.6800000002</v>
      </c>
      <c r="L57" s="8">
        <f>SUMIF(TBL_Quarterly_data_main[ID], TBL_Quarterly_data_main[[#This Row],[ID]], TBL_Quarterly_data_main[Gross Rev])</f>
        <v>4731598.5600000005</v>
      </c>
      <c r="M57" s="8">
        <f>SUMIFS(TBL_Quarterly_data_main[Gross Rev], TBL_Quarterly_data_main[ID], TBL_Quarterly_data_main[[#This Row],[ID]], TBL_Quarterly_data_main[Quarter], TBL_Quarterly_data_main[[#This Row],[Quarter]])</f>
        <v>1140153.32</v>
      </c>
      <c r="N5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8" spans="1:15" x14ac:dyDescent="0.25">
      <c r="A58" t="s">
        <v>26</v>
      </c>
      <c r="B58">
        <v>4</v>
      </c>
      <c r="C58">
        <v>4740</v>
      </c>
      <c r="D58">
        <v>544687</v>
      </c>
      <c r="E58">
        <v>234215.41</v>
      </c>
      <c r="F58" s="6">
        <f t="shared" si="0"/>
        <v>310471.58999999997</v>
      </c>
      <c r="G58" s="8">
        <f>COUNTIF(TBL_Quarterly_data_main[ID], TBL_Quarterly_data_main[[#This Row],[ID]])</f>
        <v>12</v>
      </c>
      <c r="H58" s="8">
        <f>SUMIF(TBL_Quarterly_data_main[ID], TBL_Quarterly_data_main[[#This Row],[ID]], TBL_Quarterly_data_main[Sales])</f>
        <v>10181406</v>
      </c>
      <c r="I58" s="8">
        <f>SUMIFS(TBL_Quarterly_data_main[Sales], TBL_Quarterly_data_main[ID], TBL_Quarterly_data_main[[#This Row],[ID]], TBL_Quarterly_data_main[Quarter], TBL_Quarterly_data_main[[#This Row],[Quarter]])</f>
        <v>1399890</v>
      </c>
      <c r="J58" s="10">
        <f>SUMIF(TBL_Quarterly_data_main[ID], TBL_Quarterly_data_main[[#This Row],[ID]], TBL_Quarterly_data_main[Cost])</f>
        <v>5449807.4399999995</v>
      </c>
      <c r="K58" s="8">
        <f>SUMIFS(TBL_Quarterly_data_main[Cost], TBL_Quarterly_data_main[ID], TBL_Quarterly_data_main[[#This Row],[ID]], TBL_Quarterly_data_main[Quarter], TBL_Quarterly_data_main[[#This Row],[Quarter]])</f>
        <v>842754.47000000009</v>
      </c>
      <c r="L58" s="8">
        <f>SUMIF(TBL_Quarterly_data_main[ID], TBL_Quarterly_data_main[[#This Row],[ID]], TBL_Quarterly_data_main[Gross Rev])</f>
        <v>4731598.5600000005</v>
      </c>
      <c r="M58" s="8">
        <f>SUMIFS(TBL_Quarterly_data_main[Gross Rev], TBL_Quarterly_data_main[ID], TBL_Quarterly_data_main[[#This Row],[ID]], TBL_Quarterly_data_main[Quarter], TBL_Quarterly_data_main[[#This Row],[Quarter]])</f>
        <v>557135.52999999991</v>
      </c>
      <c r="N5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5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59" spans="1:15" x14ac:dyDescent="0.25">
      <c r="A59" t="s">
        <v>27</v>
      </c>
      <c r="B59">
        <v>4</v>
      </c>
      <c r="C59">
        <v>4740</v>
      </c>
      <c r="D59">
        <v>478701</v>
      </c>
      <c r="E59">
        <v>363812.76</v>
      </c>
      <c r="F59" s="6">
        <f t="shared" si="0"/>
        <v>114888.23999999999</v>
      </c>
      <c r="G59" s="8">
        <f>COUNTIF(TBL_Quarterly_data_main[ID], TBL_Quarterly_data_main[[#This Row],[ID]])</f>
        <v>12</v>
      </c>
      <c r="H59" s="8">
        <f>SUMIF(TBL_Quarterly_data_main[ID], TBL_Quarterly_data_main[[#This Row],[ID]], TBL_Quarterly_data_main[Sales])</f>
        <v>10181406</v>
      </c>
      <c r="I59" s="8">
        <f>SUMIFS(TBL_Quarterly_data_main[Sales], TBL_Quarterly_data_main[ID], TBL_Quarterly_data_main[[#This Row],[ID]], TBL_Quarterly_data_main[Quarter], TBL_Quarterly_data_main[[#This Row],[Quarter]])</f>
        <v>1399890</v>
      </c>
      <c r="J59" s="10">
        <f>SUMIF(TBL_Quarterly_data_main[ID], TBL_Quarterly_data_main[[#This Row],[ID]], TBL_Quarterly_data_main[Cost])</f>
        <v>5449807.4399999995</v>
      </c>
      <c r="K59" s="8">
        <f>SUMIFS(TBL_Quarterly_data_main[Cost], TBL_Quarterly_data_main[ID], TBL_Quarterly_data_main[[#This Row],[ID]], TBL_Quarterly_data_main[Quarter], TBL_Quarterly_data_main[[#This Row],[Quarter]])</f>
        <v>842754.47000000009</v>
      </c>
      <c r="L59" s="8">
        <f>SUMIF(TBL_Quarterly_data_main[ID], TBL_Quarterly_data_main[[#This Row],[ID]], TBL_Quarterly_data_main[Gross Rev])</f>
        <v>4731598.5600000005</v>
      </c>
      <c r="M59" s="8">
        <f>SUMIFS(TBL_Quarterly_data_main[Gross Rev], TBL_Quarterly_data_main[ID], TBL_Quarterly_data_main[[#This Row],[ID]], TBL_Quarterly_data_main[Quarter], TBL_Quarterly_data_main[[#This Row],[Quarter]])</f>
        <v>557135.52999999991</v>
      </c>
      <c r="N5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5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60" spans="1:15" x14ac:dyDescent="0.25">
      <c r="A60" t="s">
        <v>28</v>
      </c>
      <c r="B60">
        <v>4</v>
      </c>
      <c r="C60">
        <v>4740</v>
      </c>
      <c r="D60">
        <v>376502</v>
      </c>
      <c r="E60">
        <v>244726.30000000002</v>
      </c>
      <c r="F60" s="6">
        <f t="shared" si="0"/>
        <v>131775.69999999998</v>
      </c>
      <c r="G60" s="8">
        <f>COUNTIF(TBL_Quarterly_data_main[ID], TBL_Quarterly_data_main[[#This Row],[ID]])</f>
        <v>12</v>
      </c>
      <c r="H60" s="8">
        <f>SUMIF(TBL_Quarterly_data_main[ID], TBL_Quarterly_data_main[[#This Row],[ID]], TBL_Quarterly_data_main[Sales])</f>
        <v>10181406</v>
      </c>
      <c r="I60" s="8">
        <f>SUMIFS(TBL_Quarterly_data_main[Sales], TBL_Quarterly_data_main[ID], TBL_Quarterly_data_main[[#This Row],[ID]], TBL_Quarterly_data_main[Quarter], TBL_Quarterly_data_main[[#This Row],[Quarter]])</f>
        <v>1399890</v>
      </c>
      <c r="J60" s="10">
        <f>SUMIF(TBL_Quarterly_data_main[ID], TBL_Quarterly_data_main[[#This Row],[ID]], TBL_Quarterly_data_main[Cost])</f>
        <v>5449807.4399999995</v>
      </c>
      <c r="K60" s="8">
        <f>SUMIFS(TBL_Quarterly_data_main[Cost], TBL_Quarterly_data_main[ID], TBL_Quarterly_data_main[[#This Row],[ID]], TBL_Quarterly_data_main[Quarter], TBL_Quarterly_data_main[[#This Row],[Quarter]])</f>
        <v>842754.47000000009</v>
      </c>
      <c r="L60" s="8">
        <f>SUMIF(TBL_Quarterly_data_main[ID], TBL_Quarterly_data_main[[#This Row],[ID]], TBL_Quarterly_data_main[Gross Rev])</f>
        <v>4731598.5600000005</v>
      </c>
      <c r="M60" s="8">
        <f>SUMIFS(TBL_Quarterly_data_main[Gross Rev], TBL_Quarterly_data_main[ID], TBL_Quarterly_data_main[[#This Row],[ID]], TBL_Quarterly_data_main[Quarter], TBL_Quarterly_data_main[[#This Row],[Quarter]])</f>
        <v>557135.52999999991</v>
      </c>
      <c r="N6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6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66" spans="14:14" x14ac:dyDescent="0.25">
      <c r="N6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Pivot Summary</vt:lpstr>
      <vt:lpstr>Pivot_Summary</vt:lpstr>
      <vt:lpstr>Conditionals Practice</vt:lpstr>
      <vt:lpstr>Bonus_amt_1</vt:lpstr>
      <vt:lpstr>Bonus_amt_2</vt:lpstr>
      <vt:lpstr>Bonus_amt_3</vt:lpstr>
      <vt:lpstr>bonus_rate_1</vt:lpstr>
      <vt:lpstr>bonus_rate_2</vt:lpstr>
      <vt:lpstr>bonus_rate_3</vt:lpstr>
      <vt:lpstr>Tax_rate</vt:lpstr>
      <vt:lpstr>Tier_1</vt:lpstr>
      <vt:lpstr>Tier2</vt:lpstr>
      <vt:lpstr>Tier3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Vaishali A N</cp:lastModifiedBy>
  <dcterms:created xsi:type="dcterms:W3CDTF">2021-02-13T21:31:38Z</dcterms:created>
  <dcterms:modified xsi:type="dcterms:W3CDTF">2024-05-07T14:39:00Z</dcterms:modified>
</cp:coreProperties>
</file>