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ropbox\Udemy\Course 1\Slide13 - Pivot Tables\"/>
    </mc:Choice>
  </mc:AlternateContent>
  <xr:revisionPtr revIDLastSave="0" documentId="13_ncr:1_{EF73C144-BBE6-471F-A302-5DBAF8FE5E40}" xr6:coauthVersionLast="46" xr6:coauthVersionMax="46" xr10:uidLastSave="{00000000-0000-0000-0000-000000000000}"/>
  <bookViews>
    <workbookView xWindow="-120" yWindow="-120" windowWidth="29040" windowHeight="15840" xr2:uid="{C6543A87-9D88-43D4-8A63-8A285EF18935}"/>
  </bookViews>
  <sheets>
    <sheet name="Conditionals Practice" sheetId="1" r:id="rId1"/>
  </sheets>
  <definedNames>
    <definedName name="Bonus_amt_1">'Conditionals Practice'!$B$6</definedName>
    <definedName name="Bonus_amt_2">'Conditionals Practice'!$B$7</definedName>
    <definedName name="Bonus_amt_3">'Conditionals Practice'!$B$8</definedName>
    <definedName name="bonus_rate_1">'Conditionals Practice'!$D$6</definedName>
    <definedName name="bonus_rate_2">'Conditionals Practice'!$D$7</definedName>
    <definedName name="bonus_rate_3">'Conditionals Practice'!$D$8</definedName>
    <definedName name="Tax_rate">'Conditionals Practice'!$A$2</definedName>
    <definedName name="Tier_1">'Conditionals Practice'!$A$6</definedName>
    <definedName name="Tier2">'Conditionals Practice'!$A$7</definedName>
    <definedName name="Tier3">'Conditionals Practice'!$A$8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3" i="1"/>
  <c r="F60" i="1" l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M49" i="1" l="1"/>
  <c r="N49" i="1" s="1"/>
  <c r="O49" i="1" s="1"/>
  <c r="M50" i="1"/>
  <c r="N50" i="1" s="1"/>
  <c r="O50" i="1" s="1"/>
  <c r="M51" i="1"/>
  <c r="N51" i="1" s="1"/>
  <c r="O51" i="1" s="1"/>
  <c r="M55" i="1"/>
  <c r="N55" i="1" s="1"/>
  <c r="O55" i="1" s="1"/>
  <c r="M56" i="1"/>
  <c r="N56" i="1" s="1"/>
  <c r="O56" i="1" s="1"/>
  <c r="M57" i="1"/>
  <c r="N57" i="1" s="1"/>
  <c r="O57" i="1" s="1"/>
  <c r="M25" i="1"/>
  <c r="N25" i="1" s="1"/>
  <c r="O25" i="1" s="1"/>
  <c r="M26" i="1"/>
  <c r="N26" i="1" s="1"/>
  <c r="O26" i="1" s="1"/>
  <c r="M27" i="1"/>
  <c r="N27" i="1" s="1"/>
  <c r="O27" i="1" s="1"/>
  <c r="M52" i="1"/>
  <c r="N52" i="1" s="1"/>
  <c r="O52" i="1" s="1"/>
  <c r="M53" i="1"/>
  <c r="N53" i="1" s="1"/>
  <c r="O53" i="1" s="1"/>
  <c r="M54" i="1"/>
  <c r="N54" i="1" s="1"/>
  <c r="O54" i="1" s="1"/>
  <c r="M19" i="1"/>
  <c r="N19" i="1" s="1"/>
  <c r="O19" i="1" s="1"/>
  <c r="M20" i="1"/>
  <c r="N20" i="1" s="1"/>
  <c r="O20" i="1" s="1"/>
  <c r="M21" i="1"/>
  <c r="N21" i="1" s="1"/>
  <c r="O21" i="1" s="1"/>
  <c r="M13" i="1"/>
  <c r="N13" i="1" s="1"/>
  <c r="O13" i="1" s="1"/>
  <c r="M14" i="1"/>
  <c r="N14" i="1" s="1"/>
  <c r="O14" i="1" s="1"/>
  <c r="M15" i="1"/>
  <c r="N15" i="1" s="1"/>
  <c r="O15" i="1" s="1"/>
  <c r="M28" i="1"/>
  <c r="N28" i="1" s="1"/>
  <c r="O28" i="1" s="1"/>
  <c r="M29" i="1"/>
  <c r="N29" i="1" s="1"/>
  <c r="O29" i="1" s="1"/>
  <c r="M30" i="1"/>
  <c r="N30" i="1" s="1"/>
  <c r="O30" i="1" s="1"/>
  <c r="M43" i="1"/>
  <c r="N43" i="1" s="1"/>
  <c r="O43" i="1" s="1"/>
  <c r="M44" i="1"/>
  <c r="N44" i="1" s="1"/>
  <c r="O44" i="1" s="1"/>
  <c r="M45" i="1"/>
  <c r="N45" i="1" s="1"/>
  <c r="O45" i="1" s="1"/>
  <c r="M60" i="1"/>
  <c r="N60" i="1" s="1"/>
  <c r="O60" i="1" s="1"/>
  <c r="M58" i="1"/>
  <c r="N58" i="1" s="1"/>
  <c r="O58" i="1" s="1"/>
  <c r="M59" i="1"/>
  <c r="N59" i="1" s="1"/>
  <c r="O59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 s="1"/>
  <c r="O40" i="1" s="1"/>
  <c r="M41" i="1"/>
  <c r="N41" i="1" s="1"/>
  <c r="O41" i="1" s="1"/>
  <c r="M42" i="1"/>
  <c r="N42" i="1" s="1"/>
  <c r="O42" i="1" s="1"/>
  <c r="M22" i="1"/>
  <c r="N22" i="1" s="1"/>
  <c r="O22" i="1" s="1"/>
  <c r="M23" i="1"/>
  <c r="N23" i="1" s="1"/>
  <c r="O23" i="1" s="1"/>
  <c r="M24" i="1"/>
  <c r="N24" i="1" s="1"/>
  <c r="O24" i="1" s="1"/>
  <c r="M48" i="1"/>
  <c r="N48" i="1" s="1"/>
  <c r="O48" i="1" s="1"/>
  <c r="M46" i="1"/>
  <c r="N46" i="1" s="1"/>
  <c r="O46" i="1" s="1"/>
  <c r="M47" i="1"/>
  <c r="N47" i="1" s="1"/>
  <c r="O47" i="1" s="1"/>
  <c r="M16" i="1"/>
  <c r="N16" i="1" s="1"/>
  <c r="O16" i="1" s="1"/>
  <c r="M17" i="1"/>
  <c r="N17" i="1" s="1"/>
  <c r="O17" i="1" s="1"/>
  <c r="M18" i="1"/>
  <c r="N18" i="1" s="1"/>
  <c r="O18" i="1" s="1"/>
  <c r="M31" i="1"/>
  <c r="N31" i="1" s="1"/>
  <c r="O31" i="1" s="1"/>
  <c r="M32" i="1"/>
  <c r="N32" i="1" s="1"/>
  <c r="O32" i="1" s="1"/>
  <c r="M33" i="1"/>
  <c r="N33" i="1" s="1"/>
  <c r="O33" i="1" s="1"/>
  <c r="M36" i="1"/>
  <c r="N36" i="1" s="1"/>
  <c r="O36" i="1" s="1"/>
  <c r="M34" i="1"/>
  <c r="N34" i="1" s="1"/>
  <c r="O34" i="1" s="1"/>
  <c r="M35" i="1"/>
  <c r="N35" i="1" s="1"/>
  <c r="O35" i="1" s="1"/>
  <c r="L49" i="1"/>
  <c r="L50" i="1"/>
  <c r="L51" i="1"/>
  <c r="L52" i="1"/>
  <c r="L53" i="1"/>
  <c r="L54" i="1"/>
  <c r="L55" i="1"/>
  <c r="L56" i="1"/>
  <c r="L57" i="1"/>
  <c r="L58" i="1"/>
  <c r="L59" i="1"/>
  <c r="L60" i="1"/>
  <c r="L13" i="1"/>
  <c r="L14" i="1"/>
  <c r="L15" i="1"/>
  <c r="L16" i="1"/>
  <c r="L17" i="1"/>
  <c r="L18" i="1"/>
  <c r="L19" i="1"/>
  <c r="L20" i="1"/>
  <c r="L21" i="1"/>
  <c r="L22" i="1"/>
  <c r="L23" i="1"/>
  <c r="L24" i="1"/>
  <c r="L37" i="1"/>
  <c r="L38" i="1"/>
  <c r="L39" i="1"/>
  <c r="L40" i="1"/>
  <c r="L41" i="1"/>
  <c r="L42" i="1"/>
  <c r="L43" i="1"/>
  <c r="L44" i="1"/>
  <c r="L45" i="1"/>
  <c r="L46" i="1"/>
  <c r="L47" i="1"/>
  <c r="L48" i="1"/>
  <c r="L25" i="1"/>
  <c r="L26" i="1"/>
  <c r="L27" i="1"/>
  <c r="L28" i="1"/>
  <c r="L29" i="1"/>
  <c r="L30" i="1"/>
  <c r="L31" i="1"/>
  <c r="L32" i="1"/>
  <c r="L33" i="1"/>
  <c r="L34" i="1"/>
  <c r="L35" i="1"/>
  <c r="L36" i="1"/>
</calcChain>
</file>

<file path=xl/sharedStrings.xml><?xml version="1.0" encoding="utf-8"?>
<sst xmlns="http://schemas.openxmlformats.org/spreadsheetml/2006/main" count="74" uniqueCount="38">
  <si>
    <t>Tax</t>
  </si>
  <si>
    <t>Bonus Tier</t>
  </si>
  <si>
    <t>Amount</t>
  </si>
  <si>
    <t>Type</t>
  </si>
  <si>
    <t>Rate</t>
  </si>
  <si>
    <t>Tier1</t>
  </si>
  <si>
    <t>Bonus 1</t>
  </si>
  <si>
    <t>Tier2</t>
  </si>
  <si>
    <t>Bonus 2</t>
  </si>
  <si>
    <t>Tier3</t>
  </si>
  <si>
    <t>Bonus 3</t>
  </si>
  <si>
    <t>Month</t>
  </si>
  <si>
    <t>Quarter</t>
  </si>
  <si>
    <t>ID</t>
  </si>
  <si>
    <t>Sales</t>
  </si>
  <si>
    <t>Cost</t>
  </si>
  <si>
    <t>Gross Rev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</si>
  <si>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</si>
  <si>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</si>
  <si>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</si>
  <si>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</si>
  <si>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</si>
  <si>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</si>
  <si>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</si>
  <si>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</si>
  <si>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</si>
  <si>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</si>
  <si>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</si>
  <si>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</si>
  <si>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sales ID</t>
  </si>
  <si>
    <t>Sum quarterly Sales per ID</t>
  </si>
  <si>
    <t>Sum Total Sales per ID</t>
  </si>
  <si>
    <t>Sum Total Cost per ID</t>
  </si>
  <si>
    <t>Sum quarterly cost per ID</t>
  </si>
  <si>
    <t>Sum Total Gross Rev per ID</t>
  </si>
  <si>
    <t>Sum quarterly Gross Rev per ID</t>
  </si>
  <si>
    <t>Applicable bonus Tier</t>
  </si>
  <si>
    <t>Quarterly Bonus Amount Per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</si>
</sst>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9" fontId="0" fillId="3" borderId="2" xfId="0" applyNumberFormat="1" applyFill="1" applyBorder="1"/>
    <xf numFmtId="9" fontId="0" fillId="0" borderId="0" xfId="0" applyNumberFormat="1"/>
    <xf numFmtId="43" fontId="0" fillId="0" borderId="0" xfId="1" applyFont="1"/>
    <xf numFmtId="9" fontId="0" fillId="0" borderId="0" xfId="2" applyFont="1"/>
    <xf numFmtId="43" fontId="0" fillId="0" borderId="0" xfId="0" applyNumberFormat="1"/>
    <xf numFmtId="0" fontId="0" fillId="0" borderId="0" xfId="0" applyAlignment="1">
      <alignment horizontal="centerContinuous"/>
    </xf>
    <xf numFmtId="164" fontId="0" fillId="0" borderId="0" xfId="1" applyNumberFormat="1" applyFont="1"/>
    <xf numFmtId="0" fontId="0" fillId="0" borderId="0" xfId="0" applyAlignment="1">
      <alignment vertical="top" wrapText="1"/>
    </xf>
    <xf numFmtId="164" fontId="0" fillId="0" borderId="0" xfId="0" applyNumberFormat="1"/>
    <xf numFmtId="164" fontId="0" fillId="3" borderId="2" xfId="1" applyNumberFormat="1" applyFont="1" applyFill="1" applyBorder="1"/>
    <xf numFmtId="0" fontId="0" fillId="3" borderId="2" xfId="0" applyNumberFormat="1" applyFill="1" applyBorder="1"/>
    <xf numFmtId="0" fontId="0" fillId="0" borderId="0" xfId="1" applyNumberFormat="1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1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A5E09-C2EB-456F-AE59-14C3A9899A9D}" name="TBL_Quarterly_data_main" displayName="TBL_Quarterly_data_main" comment="Table contains Sales, Cost and Gross Rev by Qauter along with Salesperson ID" ref="A12:O60" totalsRowShown="0" headerRowDxfId="10">
  <autoFilter ref="A12:O60" xr:uid="{22BC95C6-4F87-4D49-8739-9D3997BA7305}"/>
  <tableColumns count="15">
    <tableColumn id="1" xr3:uid="{6A2AEEBD-14D8-4EF1-B5D7-A506071FE5E2}" name="Month"/>
    <tableColumn id="2" xr3:uid="{62C3BF85-126D-4B60-9C0B-0C2591BE902D}" name="Quarter"/>
    <tableColumn id="3" xr3:uid="{0B9A3D43-1E9C-4E11-B1B4-37B86A349729}" name="ID"/>
    <tableColumn id="4" xr3:uid="{65477D10-80BD-4208-9BB0-109E2657AB59}" name="Sales"/>
    <tableColumn id="5" xr3:uid="{326ACB66-B83F-4725-A14C-E81C08D94C69}" name="Cost"/>
    <tableColumn id="6" xr3:uid="{9B7D6CE3-5BDC-4A65-89EC-1C54716C7DE7}" name="Gross Rev" dataDxfId="9">
      <calculatedColumnFormula>D13-E13</calculatedColumnFormula>
    </tableColumn>
    <tableColumn id="7" xr3:uid="{4CE63705-12DB-43FC-B653-7471A744A420}" name="Count sales ID" dataDxfId="8">
      <calculatedColumnFormula>COUNTIF(TBL_Quarterly_data_main[ID], TBL_Quarterly_data_main[[#This Row],[ID]])</calculatedColumnFormula>
    </tableColumn>
    <tableColumn id="8" xr3:uid="{D531ADC3-6AD3-41B4-AF05-8AE39B8672BB}" name="Sum Total Sales per ID" dataDxfId="7">
      <calculatedColumnFormula>SUMIF(TBL_Quarterly_data_main[ID], TBL_Quarterly_data_main[[#This Row],[ID]], TBL_Quarterly_data_main[Sales])</calculatedColumnFormula>
    </tableColumn>
    <tableColumn id="9" xr3:uid="{02F45937-9770-4D4B-9FFE-FA882977144E}" name="Sum quarterly Sales per ID" dataDxfId="6" dataCellStyle="Comma">
      <calculatedColumnFormula>SUMIFS(TBL_Quarterly_data_main[Sales], TBL_Quarterly_data_main[ID], TBL_Quarterly_data_main[[#This Row],[ID]], TBL_Quarterly_data_main[Quarter], TBL_Quarterly_data_main[[#This Row],[Quarter]])</calculatedColumnFormula>
    </tableColumn>
    <tableColumn id="10" xr3:uid="{3DADA2B2-EF14-472E-A856-2237287F1F3E}" name="Sum Total Cost per ID" dataDxfId="5">
      <calculatedColumnFormula>SUMIF(TBL_Quarterly_data_main[ID], TBL_Quarterly_data_main[[#This Row],[ID]], TBL_Quarterly_data_main[Cost])</calculatedColumnFormula>
    </tableColumn>
    <tableColumn id="11" xr3:uid="{9F8A5E7C-DAC9-45E7-BD98-3C76886B1343}" name="Sum quarterly cost per ID" dataDxfId="4">
      <calculatedColumnFormula>SUMIFS(TBL_Quarterly_data_main[Cost], TBL_Quarterly_data_main[ID], TBL_Quarterly_data_main[[#This Row],[ID]], TBL_Quarterly_data_main[Quarter], TBL_Quarterly_data_main[[#This Row],[Quarter]])</calculatedColumnFormula>
    </tableColumn>
    <tableColumn id="12" xr3:uid="{7E5986D5-DCD8-42BC-8E76-4236F9FB9792}" name="Sum Total Gross Rev per ID" dataDxfId="3" dataCellStyle="Comma">
      <calculatedColumnFormula>SUMIF(TBL_Quarterly_data_main[ID], TBL_Quarterly_data_main[[#This Row],[ID]], TBL_Quarterly_data_main[Gross Rev])</calculatedColumnFormula>
    </tableColumn>
    <tableColumn id="13" xr3:uid="{4C8D57B9-D619-4C23-85A4-123AFCDA290B}" name="Sum quarterly Gross Rev per ID" dataDxfId="2" dataCellStyle="Comma">
      <calculatedColumnFormula>SUMIFS(TBL_Quarterly_data_main[Gross Rev], TBL_Quarterly_data_main[ID], TBL_Quarterly_data_main[[#This Row],[ID]], TBL_Quarterly_data_main[Quarter], TBL_Quarterly_data_main[[#This Row],[Quarter]])</calculatedColumnFormula>
    </tableColumn>
    <tableColumn id="14" xr3:uid="{39872D8C-2419-4412-9925-5E1F4FEB30CA}" name="Applicable bonus Tier" dataDxfId="1" dataCellStyle="Comma">
      <calculatedColumnFormula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calculatedColumnFormula>
    </tableColumn>
    <tableColumn id="15" xr3:uid="{1A2E01F1-824C-47D6-B030-A4856FBD4F73}" name="Quarterly Bonus Amount Per Id" dataDxfId="0" dataCellStyle="Comma">
      <calculatedColumnFormula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4E88-5906-45F0-A833-83E29EEDDB2D}">
  <dimension ref="A1:O66"/>
  <sheetViews>
    <sheetView tabSelected="1" zoomScale="115" zoomScaleNormal="115" workbookViewId="0">
      <selection activeCell="F9" sqref="F9"/>
    </sheetView>
  </sheetViews>
  <sheetFormatPr defaultRowHeight="15" x14ac:dyDescent="0.25"/>
  <cols>
    <col min="1" max="1" width="11.85546875" bestFit="1" customWidth="1"/>
    <col min="2" max="2" width="12.85546875" bestFit="1" customWidth="1"/>
    <col min="3" max="3" width="7.140625" bestFit="1" customWidth="1"/>
    <col min="4" max="4" width="11.85546875" bestFit="1" customWidth="1"/>
    <col min="5" max="6" width="12.85546875" bestFit="1" customWidth="1"/>
    <col min="7" max="7" width="15" bestFit="1" customWidth="1"/>
    <col min="8" max="8" width="16.140625" bestFit="1" customWidth="1"/>
    <col min="9" max="9" width="14.7109375" customWidth="1"/>
    <col min="10" max="10" width="12.7109375" bestFit="1" customWidth="1"/>
    <col min="11" max="11" width="15.7109375" customWidth="1"/>
    <col min="12" max="12" width="12.85546875" bestFit="1" customWidth="1"/>
    <col min="13" max="13" width="13.140625" bestFit="1" customWidth="1"/>
    <col min="14" max="14" width="11.7109375" bestFit="1" customWidth="1"/>
    <col min="15" max="15" width="11.42578125" customWidth="1"/>
  </cols>
  <sheetData>
    <row r="1" spans="1:15" x14ac:dyDescent="0.25">
      <c r="A1" s="1" t="s">
        <v>0</v>
      </c>
      <c r="J1" s="7"/>
      <c r="K1" s="7"/>
      <c r="L1" s="7"/>
      <c r="M1" s="7"/>
    </row>
    <row r="2" spans="1:15" x14ac:dyDescent="0.25">
      <c r="A2" s="2">
        <v>0.1</v>
      </c>
      <c r="C2" s="3"/>
      <c r="J2" s="7"/>
      <c r="K2" s="7"/>
    </row>
    <row r="3" spans="1:15" x14ac:dyDescent="0.25">
      <c r="C3" s="3"/>
      <c r="J3" s="7"/>
      <c r="K3" s="7"/>
    </row>
    <row r="4" spans="1:15" x14ac:dyDescent="0.25">
      <c r="C4" s="3"/>
      <c r="J4" s="7"/>
      <c r="K4" s="7"/>
    </row>
    <row r="5" spans="1:15" x14ac:dyDescent="0.25">
      <c r="A5" s="1" t="s">
        <v>1</v>
      </c>
      <c r="B5" s="1" t="s">
        <v>2</v>
      </c>
      <c r="C5" s="1" t="s">
        <v>3</v>
      </c>
      <c r="D5" s="1" t="s">
        <v>4</v>
      </c>
      <c r="J5" s="7"/>
      <c r="K5" s="7"/>
    </row>
    <row r="6" spans="1:15" x14ac:dyDescent="0.25">
      <c r="A6" s="12" t="s">
        <v>5</v>
      </c>
      <c r="B6" s="11">
        <v>500000</v>
      </c>
      <c r="C6" s="2" t="s">
        <v>6</v>
      </c>
      <c r="D6" s="2">
        <v>0.01</v>
      </c>
      <c r="J6" s="7"/>
      <c r="K6" s="7"/>
    </row>
    <row r="7" spans="1:15" x14ac:dyDescent="0.25">
      <c r="A7" s="13" t="s">
        <v>7</v>
      </c>
      <c r="B7" s="8">
        <v>650000</v>
      </c>
      <c r="C7" t="s">
        <v>8</v>
      </c>
      <c r="D7" s="5">
        <v>0.02</v>
      </c>
      <c r="J7" s="7"/>
      <c r="K7" s="7"/>
    </row>
    <row r="8" spans="1:15" x14ac:dyDescent="0.25">
      <c r="A8" s="12" t="s">
        <v>9</v>
      </c>
      <c r="B8" s="11">
        <v>1000000</v>
      </c>
      <c r="C8" s="2" t="s">
        <v>10</v>
      </c>
      <c r="D8" s="2">
        <v>0.03</v>
      </c>
      <c r="J8" s="7"/>
      <c r="K8" s="7"/>
    </row>
    <row r="9" spans="1:15" x14ac:dyDescent="0.25">
      <c r="B9" s="3"/>
      <c r="F9" s="4"/>
      <c r="J9" s="7"/>
      <c r="K9" s="7"/>
    </row>
    <row r="10" spans="1:15" x14ac:dyDescent="0.25">
      <c r="B10" s="3"/>
      <c r="F10" s="4"/>
    </row>
    <row r="12" spans="1:15" s="9" customFormat="1" ht="60" x14ac:dyDescent="0.25">
      <c r="A12" s="9" t="s">
        <v>11</v>
      </c>
      <c r="B12" s="9" t="s">
        <v>12</v>
      </c>
      <c r="C12" s="9" t="s">
        <v>13</v>
      </c>
      <c r="D12" s="9" t="s">
        <v>14</v>
      </c>
      <c r="E12" s="9" t="s">
        <v>15</v>
      </c>
      <c r="F12" s="9" t="s">
        <v>16</v>
      </c>
      <c r="G12" s="9" t="s">
        <v>29</v>
      </c>
      <c r="H12" s="9" t="s">
        <v>31</v>
      </c>
      <c r="I12" s="9" t="s">
        <v>30</v>
      </c>
      <c r="J12" s="9" t="s">
        <v>32</v>
      </c>
      <c r="K12" s="9" t="s">
        <v>33</v>
      </c>
      <c r="L12" s="9" t="s">
        <v>34</v>
      </c>
      <c r="M12" s="9" t="s">
        <v>35</v>
      </c>
      <c r="N12" s="9" t="s">
        <v>36</v>
      </c>
      <c r="O12" s="9" t="s">
        <v>37</v>
      </c>
    </row>
    <row r="13" spans="1:15" x14ac:dyDescent="0.25">
      <c r="A13" t="s">
        <v>17</v>
      </c>
      <c r="B13">
        <v>1</v>
      </c>
      <c r="C13">
        <v>9541</v>
      </c>
      <c r="D13" s="4">
        <v>781285</v>
      </c>
      <c r="E13" s="6">
        <v>406268.2</v>
      </c>
      <c r="F13" s="6">
        <f>D13-E13</f>
        <v>375016.8</v>
      </c>
      <c r="G13" s="8">
        <f>COUNTIF(TBL_Quarterly_data_main[ID], TBL_Quarterly_data_main[[#This Row],[ID]])</f>
        <v>12</v>
      </c>
      <c r="H13" s="8">
        <f>SUMIF(TBL_Quarterly_data_main[ID], TBL_Quarterly_data_main[[#This Row],[ID]], TBL_Quarterly_data_main[Sales])</f>
        <v>4968035</v>
      </c>
      <c r="I13" s="8">
        <f>SUMIFS(TBL_Quarterly_data_main[Sales], TBL_Quarterly_data_main[ID], TBL_Quarterly_data_main[[#This Row],[ID]], TBL_Quarterly_data_main[Quarter], TBL_Quarterly_data_main[[#This Row],[Quarter]])</f>
        <v>2048777</v>
      </c>
      <c r="J13" s="8">
        <f>SUMIF(TBL_Quarterly_data_main[ID], TBL_Quarterly_data_main[[#This Row],[ID]], TBL_Quarterly_data_main[Cost])</f>
        <v>3009567.8000000003</v>
      </c>
      <c r="K13" s="8">
        <f>SUMIFS(TBL_Quarterly_data_main[Cost], TBL_Quarterly_data_main[ID], TBL_Quarterly_data_main[[#This Row],[ID]], TBL_Quarterly_data_main[Quarter], TBL_Quarterly_data_main[[#This Row],[Quarter]])</f>
        <v>1117319.55</v>
      </c>
      <c r="L13" s="8">
        <f>SUMIF(TBL_Quarterly_data_main[ID], TBL_Quarterly_data_main[[#This Row],[ID]], TBL_Quarterly_data_main[Gross Rev])</f>
        <v>1958467.2</v>
      </c>
      <c r="M13" s="8">
        <f>SUMIFS(TBL_Quarterly_data_main[Gross Rev], TBL_Quarterly_data_main[ID], TBL_Quarterly_data_main[[#This Row],[ID]], TBL_Quarterly_data_main[Quarter], TBL_Quarterly_data_main[[#This Row],[Quarter]])</f>
        <v>931457.45</v>
      </c>
      <c r="N1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1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18629.149000000001</v>
      </c>
    </row>
    <row r="14" spans="1:15" x14ac:dyDescent="0.25">
      <c r="A14" t="s">
        <v>18</v>
      </c>
      <c r="B14">
        <v>1</v>
      </c>
      <c r="C14">
        <v>9541</v>
      </c>
      <c r="D14" s="4">
        <v>490515</v>
      </c>
      <c r="E14" s="6">
        <v>206016.3</v>
      </c>
      <c r="F14" s="6">
        <f t="shared" ref="F14:F60" si="0">D14-E14</f>
        <v>284498.7</v>
      </c>
      <c r="G14" s="8">
        <f>COUNTIF(TBL_Quarterly_data_main[ID], TBL_Quarterly_data_main[[#This Row],[ID]])</f>
        <v>12</v>
      </c>
      <c r="H14" s="8">
        <f>SUMIF(TBL_Quarterly_data_main[ID], TBL_Quarterly_data_main[[#This Row],[ID]], TBL_Quarterly_data_main[Sales])</f>
        <v>4968035</v>
      </c>
      <c r="I14" s="8">
        <f>SUMIFS(TBL_Quarterly_data_main[Sales], TBL_Quarterly_data_main[ID], TBL_Quarterly_data_main[[#This Row],[ID]], TBL_Quarterly_data_main[Quarter], TBL_Quarterly_data_main[[#This Row],[Quarter]])</f>
        <v>2048777</v>
      </c>
      <c r="J14" s="10">
        <f>SUMIF(TBL_Quarterly_data_main[ID], TBL_Quarterly_data_main[[#This Row],[ID]], TBL_Quarterly_data_main[Cost])</f>
        <v>3009567.8000000003</v>
      </c>
      <c r="K14" s="8">
        <f>SUMIFS(TBL_Quarterly_data_main[Cost], TBL_Quarterly_data_main[ID], TBL_Quarterly_data_main[[#This Row],[ID]], TBL_Quarterly_data_main[Quarter], TBL_Quarterly_data_main[[#This Row],[Quarter]])</f>
        <v>1117319.55</v>
      </c>
      <c r="L14" s="8">
        <f>SUMIF(TBL_Quarterly_data_main[ID], TBL_Quarterly_data_main[[#This Row],[ID]], TBL_Quarterly_data_main[Gross Rev])</f>
        <v>1958467.2</v>
      </c>
      <c r="M14" s="8">
        <f>SUMIFS(TBL_Quarterly_data_main[Gross Rev], TBL_Quarterly_data_main[ID], TBL_Quarterly_data_main[[#This Row],[ID]], TBL_Quarterly_data_main[Quarter], TBL_Quarterly_data_main[[#This Row],[Quarter]])</f>
        <v>931457.45</v>
      </c>
      <c r="N1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1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18629.149000000001</v>
      </c>
    </row>
    <row r="15" spans="1:15" x14ac:dyDescent="0.25">
      <c r="A15" t="s">
        <v>19</v>
      </c>
      <c r="B15">
        <v>1</v>
      </c>
      <c r="C15">
        <v>9541</v>
      </c>
      <c r="D15" s="4">
        <v>776977</v>
      </c>
      <c r="E15" s="6">
        <v>505035.05</v>
      </c>
      <c r="F15" s="6">
        <f t="shared" si="0"/>
        <v>271941.95</v>
      </c>
      <c r="G15" s="8">
        <f>COUNTIF(TBL_Quarterly_data_main[ID], TBL_Quarterly_data_main[[#This Row],[ID]])</f>
        <v>12</v>
      </c>
      <c r="H15" s="8">
        <f>SUMIF(TBL_Quarterly_data_main[ID], TBL_Quarterly_data_main[[#This Row],[ID]], TBL_Quarterly_data_main[Sales])</f>
        <v>4968035</v>
      </c>
      <c r="I15" s="8">
        <f>SUMIFS(TBL_Quarterly_data_main[Sales], TBL_Quarterly_data_main[ID], TBL_Quarterly_data_main[[#This Row],[ID]], TBL_Quarterly_data_main[Quarter], TBL_Quarterly_data_main[[#This Row],[Quarter]])</f>
        <v>2048777</v>
      </c>
      <c r="J15" s="10">
        <f>SUMIF(TBL_Quarterly_data_main[ID], TBL_Quarterly_data_main[[#This Row],[ID]], TBL_Quarterly_data_main[Cost])</f>
        <v>3009567.8000000003</v>
      </c>
      <c r="K15" s="8">
        <f>SUMIFS(TBL_Quarterly_data_main[Cost], TBL_Quarterly_data_main[ID], TBL_Quarterly_data_main[[#This Row],[ID]], TBL_Quarterly_data_main[Quarter], TBL_Quarterly_data_main[[#This Row],[Quarter]])</f>
        <v>1117319.55</v>
      </c>
      <c r="L15" s="8">
        <f>SUMIF(TBL_Quarterly_data_main[ID], TBL_Quarterly_data_main[[#This Row],[ID]], TBL_Quarterly_data_main[Gross Rev])</f>
        <v>1958467.2</v>
      </c>
      <c r="M15" s="8">
        <f>SUMIFS(TBL_Quarterly_data_main[Gross Rev], TBL_Quarterly_data_main[ID], TBL_Quarterly_data_main[[#This Row],[ID]], TBL_Quarterly_data_main[Quarter], TBL_Quarterly_data_main[[#This Row],[Quarter]])</f>
        <v>931457.45</v>
      </c>
      <c r="N1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1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18629.149000000001</v>
      </c>
    </row>
    <row r="16" spans="1:15" x14ac:dyDescent="0.25">
      <c r="A16" t="s">
        <v>20</v>
      </c>
      <c r="B16">
        <v>2</v>
      </c>
      <c r="C16">
        <v>9541</v>
      </c>
      <c r="D16" s="4">
        <v>366361</v>
      </c>
      <c r="E16" s="6">
        <v>274770.75</v>
      </c>
      <c r="F16" s="6">
        <f t="shared" si="0"/>
        <v>91590.25</v>
      </c>
      <c r="G16" s="8">
        <f>COUNTIF(TBL_Quarterly_data_main[ID], TBL_Quarterly_data_main[[#This Row],[ID]])</f>
        <v>12</v>
      </c>
      <c r="H16" s="8">
        <f>SUMIF(TBL_Quarterly_data_main[ID], TBL_Quarterly_data_main[[#This Row],[ID]], TBL_Quarterly_data_main[Sales])</f>
        <v>4968035</v>
      </c>
      <c r="I16" s="8">
        <f>SUMIFS(TBL_Quarterly_data_main[Sales], TBL_Quarterly_data_main[ID], TBL_Quarterly_data_main[[#This Row],[ID]], TBL_Quarterly_data_main[Quarter], TBL_Quarterly_data_main[[#This Row],[Quarter]])</f>
        <v>857370</v>
      </c>
      <c r="J16" s="10">
        <f>SUMIF(TBL_Quarterly_data_main[ID], TBL_Quarterly_data_main[[#This Row],[ID]], TBL_Quarterly_data_main[Cost])</f>
        <v>3009567.8000000003</v>
      </c>
      <c r="K16" s="8">
        <f>SUMIFS(TBL_Quarterly_data_main[Cost], TBL_Quarterly_data_main[ID], TBL_Quarterly_data_main[[#This Row],[ID]], TBL_Quarterly_data_main[Quarter], TBL_Quarterly_data_main[[#This Row],[Quarter]])</f>
        <v>573437.14999999991</v>
      </c>
      <c r="L16" s="8">
        <f>SUMIF(TBL_Quarterly_data_main[ID], TBL_Quarterly_data_main[[#This Row],[ID]], TBL_Quarterly_data_main[Gross Rev])</f>
        <v>1958467.2</v>
      </c>
      <c r="M16" s="8">
        <f>SUMIFS(TBL_Quarterly_data_main[Gross Rev], TBL_Quarterly_data_main[ID], TBL_Quarterly_data_main[[#This Row],[ID]], TBL_Quarterly_data_main[Quarter], TBL_Quarterly_data_main[[#This Row],[Quarter]])</f>
        <v>283932.85000000003</v>
      </c>
      <c r="N1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1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17" spans="1:15" x14ac:dyDescent="0.25">
      <c r="A17" t="s">
        <v>21</v>
      </c>
      <c r="B17">
        <v>2</v>
      </c>
      <c r="C17">
        <v>9541</v>
      </c>
      <c r="D17" s="4">
        <v>470704</v>
      </c>
      <c r="E17" s="6">
        <v>282422.39999999997</v>
      </c>
      <c r="F17" s="6">
        <f t="shared" si="0"/>
        <v>188281.60000000003</v>
      </c>
      <c r="G17" s="8">
        <f>COUNTIF(TBL_Quarterly_data_main[ID], TBL_Quarterly_data_main[[#This Row],[ID]])</f>
        <v>12</v>
      </c>
      <c r="H17" s="8">
        <f>SUMIF(TBL_Quarterly_data_main[ID], TBL_Quarterly_data_main[[#This Row],[ID]], TBL_Quarterly_data_main[Sales])</f>
        <v>4968035</v>
      </c>
      <c r="I17" s="8">
        <f>SUMIFS(TBL_Quarterly_data_main[Sales], TBL_Quarterly_data_main[ID], TBL_Quarterly_data_main[[#This Row],[ID]], TBL_Quarterly_data_main[Quarter], TBL_Quarterly_data_main[[#This Row],[Quarter]])</f>
        <v>857370</v>
      </c>
      <c r="J17" s="10">
        <f>SUMIF(TBL_Quarterly_data_main[ID], TBL_Quarterly_data_main[[#This Row],[ID]], TBL_Quarterly_data_main[Cost])</f>
        <v>3009567.8000000003</v>
      </c>
      <c r="K17" s="8">
        <f>SUMIFS(TBL_Quarterly_data_main[Cost], TBL_Quarterly_data_main[ID], TBL_Quarterly_data_main[[#This Row],[ID]], TBL_Quarterly_data_main[Quarter], TBL_Quarterly_data_main[[#This Row],[Quarter]])</f>
        <v>573437.14999999991</v>
      </c>
      <c r="L17" s="8">
        <f>SUMIF(TBL_Quarterly_data_main[ID], TBL_Quarterly_data_main[[#This Row],[ID]], TBL_Quarterly_data_main[Gross Rev])</f>
        <v>1958467.2</v>
      </c>
      <c r="M17" s="8">
        <f>SUMIFS(TBL_Quarterly_data_main[Gross Rev], TBL_Quarterly_data_main[ID], TBL_Quarterly_data_main[[#This Row],[ID]], TBL_Quarterly_data_main[Quarter], TBL_Quarterly_data_main[[#This Row],[Quarter]])</f>
        <v>283932.85000000003</v>
      </c>
      <c r="N1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1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18" spans="1:15" x14ac:dyDescent="0.25">
      <c r="A18" t="s">
        <v>22</v>
      </c>
      <c r="B18">
        <v>2</v>
      </c>
      <c r="C18">
        <v>9541</v>
      </c>
      <c r="D18" s="4">
        <v>20305</v>
      </c>
      <c r="E18" s="6">
        <v>16244</v>
      </c>
      <c r="F18" s="6">
        <f t="shared" si="0"/>
        <v>4061</v>
      </c>
      <c r="G18" s="8">
        <f>COUNTIF(TBL_Quarterly_data_main[ID], TBL_Quarterly_data_main[[#This Row],[ID]])</f>
        <v>12</v>
      </c>
      <c r="H18" s="8">
        <f>SUMIF(TBL_Quarterly_data_main[ID], TBL_Quarterly_data_main[[#This Row],[ID]], TBL_Quarterly_data_main[Sales])</f>
        <v>4968035</v>
      </c>
      <c r="I18" s="8">
        <f>SUMIFS(TBL_Quarterly_data_main[Sales], TBL_Quarterly_data_main[ID], TBL_Quarterly_data_main[[#This Row],[ID]], TBL_Quarterly_data_main[Quarter], TBL_Quarterly_data_main[[#This Row],[Quarter]])</f>
        <v>857370</v>
      </c>
      <c r="J18" s="10">
        <f>SUMIF(TBL_Quarterly_data_main[ID], TBL_Quarterly_data_main[[#This Row],[ID]], TBL_Quarterly_data_main[Cost])</f>
        <v>3009567.8000000003</v>
      </c>
      <c r="K18" s="8">
        <f>SUMIFS(TBL_Quarterly_data_main[Cost], TBL_Quarterly_data_main[ID], TBL_Quarterly_data_main[[#This Row],[ID]], TBL_Quarterly_data_main[Quarter], TBL_Quarterly_data_main[[#This Row],[Quarter]])</f>
        <v>573437.14999999991</v>
      </c>
      <c r="L18" s="8">
        <f>SUMIF(TBL_Quarterly_data_main[ID], TBL_Quarterly_data_main[[#This Row],[ID]], TBL_Quarterly_data_main[Gross Rev])</f>
        <v>1958467.2</v>
      </c>
      <c r="M18" s="8">
        <f>SUMIFS(TBL_Quarterly_data_main[Gross Rev], TBL_Quarterly_data_main[ID], TBL_Quarterly_data_main[[#This Row],[ID]], TBL_Quarterly_data_main[Quarter], TBL_Quarterly_data_main[[#This Row],[Quarter]])</f>
        <v>283932.85000000003</v>
      </c>
      <c r="N1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1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19" spans="1:15" x14ac:dyDescent="0.25">
      <c r="A19" t="s">
        <v>23</v>
      </c>
      <c r="B19">
        <v>3</v>
      </c>
      <c r="C19">
        <v>9541</v>
      </c>
      <c r="D19" s="4">
        <v>900567</v>
      </c>
      <c r="E19" s="6">
        <v>585368.55000000005</v>
      </c>
      <c r="F19" s="6">
        <f t="shared" si="0"/>
        <v>315198.44999999995</v>
      </c>
      <c r="G19" s="8">
        <f>COUNTIF(TBL_Quarterly_data_main[ID], TBL_Quarterly_data_main[[#This Row],[ID]])</f>
        <v>12</v>
      </c>
      <c r="H19" s="8">
        <f>SUMIF(TBL_Quarterly_data_main[ID], TBL_Quarterly_data_main[[#This Row],[ID]], TBL_Quarterly_data_main[Sales])</f>
        <v>4968035</v>
      </c>
      <c r="I19" s="8">
        <f>SUMIFS(TBL_Quarterly_data_main[Sales], TBL_Quarterly_data_main[ID], TBL_Quarterly_data_main[[#This Row],[ID]], TBL_Quarterly_data_main[Quarter], TBL_Quarterly_data_main[[#This Row],[Quarter]])</f>
        <v>1236263</v>
      </c>
      <c r="J19" s="10">
        <f>SUMIF(TBL_Quarterly_data_main[ID], TBL_Quarterly_data_main[[#This Row],[ID]], TBL_Quarterly_data_main[Cost])</f>
        <v>3009567.8000000003</v>
      </c>
      <c r="K19" s="8">
        <f>SUMIFS(TBL_Quarterly_data_main[Cost], TBL_Quarterly_data_main[ID], TBL_Quarterly_data_main[[#This Row],[ID]], TBL_Quarterly_data_main[Quarter], TBL_Quarterly_data_main[[#This Row],[Quarter]])</f>
        <v>853850.63000000012</v>
      </c>
      <c r="L19" s="8">
        <f>SUMIF(TBL_Quarterly_data_main[ID], TBL_Quarterly_data_main[[#This Row],[ID]], TBL_Quarterly_data_main[Gross Rev])</f>
        <v>1958467.2</v>
      </c>
      <c r="M19" s="8">
        <f>SUMIFS(TBL_Quarterly_data_main[Gross Rev], TBL_Quarterly_data_main[ID], TBL_Quarterly_data_main[[#This Row],[ID]], TBL_Quarterly_data_main[Quarter], TBL_Quarterly_data_main[[#This Row],[Quarter]])</f>
        <v>382412.36999999994</v>
      </c>
      <c r="N1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1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0" spans="1:15" x14ac:dyDescent="0.25">
      <c r="A20" t="s">
        <v>24</v>
      </c>
      <c r="B20">
        <v>3</v>
      </c>
      <c r="C20">
        <v>9541</v>
      </c>
      <c r="D20" s="4">
        <v>1868</v>
      </c>
      <c r="E20" s="6">
        <v>1419.68</v>
      </c>
      <c r="F20" s="6">
        <f t="shared" si="0"/>
        <v>448.31999999999994</v>
      </c>
      <c r="G20" s="8">
        <f>COUNTIF(TBL_Quarterly_data_main[ID], TBL_Quarterly_data_main[[#This Row],[ID]])</f>
        <v>12</v>
      </c>
      <c r="H20" s="8">
        <f>SUMIF(TBL_Quarterly_data_main[ID], TBL_Quarterly_data_main[[#This Row],[ID]], TBL_Quarterly_data_main[Sales])</f>
        <v>4968035</v>
      </c>
      <c r="I20" s="8">
        <f>SUMIFS(TBL_Quarterly_data_main[Sales], TBL_Quarterly_data_main[ID], TBL_Quarterly_data_main[[#This Row],[ID]], TBL_Quarterly_data_main[Quarter], TBL_Quarterly_data_main[[#This Row],[Quarter]])</f>
        <v>1236263</v>
      </c>
      <c r="J20" s="10">
        <f>SUMIF(TBL_Quarterly_data_main[ID], TBL_Quarterly_data_main[[#This Row],[ID]], TBL_Quarterly_data_main[Cost])</f>
        <v>3009567.8000000003</v>
      </c>
      <c r="K20" s="8">
        <f>SUMIFS(TBL_Quarterly_data_main[Cost], TBL_Quarterly_data_main[ID], TBL_Quarterly_data_main[[#This Row],[ID]], TBL_Quarterly_data_main[Quarter], TBL_Quarterly_data_main[[#This Row],[Quarter]])</f>
        <v>853850.63000000012</v>
      </c>
      <c r="L20" s="8">
        <f>SUMIF(TBL_Quarterly_data_main[ID], TBL_Quarterly_data_main[[#This Row],[ID]], TBL_Quarterly_data_main[Gross Rev])</f>
        <v>1958467.2</v>
      </c>
      <c r="M20" s="8">
        <f>SUMIFS(TBL_Quarterly_data_main[Gross Rev], TBL_Quarterly_data_main[ID], TBL_Quarterly_data_main[[#This Row],[ID]], TBL_Quarterly_data_main[Quarter], TBL_Quarterly_data_main[[#This Row],[Quarter]])</f>
        <v>382412.36999999994</v>
      </c>
      <c r="N2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1" spans="1:15" x14ac:dyDescent="0.25">
      <c r="A21" t="s">
        <v>25</v>
      </c>
      <c r="B21">
        <v>3</v>
      </c>
      <c r="C21">
        <v>9541</v>
      </c>
      <c r="D21" s="4">
        <v>333828</v>
      </c>
      <c r="E21" s="6">
        <v>267062.40000000002</v>
      </c>
      <c r="F21" s="6">
        <f t="shared" si="0"/>
        <v>66765.599999999977</v>
      </c>
      <c r="G21" s="8">
        <f>COUNTIF(TBL_Quarterly_data_main[ID], TBL_Quarterly_data_main[[#This Row],[ID]])</f>
        <v>12</v>
      </c>
      <c r="H21" s="8">
        <f>SUMIF(TBL_Quarterly_data_main[ID], TBL_Quarterly_data_main[[#This Row],[ID]], TBL_Quarterly_data_main[Sales])</f>
        <v>4968035</v>
      </c>
      <c r="I21" s="8">
        <f>SUMIFS(TBL_Quarterly_data_main[Sales], TBL_Quarterly_data_main[ID], TBL_Quarterly_data_main[[#This Row],[ID]], TBL_Quarterly_data_main[Quarter], TBL_Quarterly_data_main[[#This Row],[Quarter]])</f>
        <v>1236263</v>
      </c>
      <c r="J21" s="10">
        <f>SUMIF(TBL_Quarterly_data_main[ID], TBL_Quarterly_data_main[[#This Row],[ID]], TBL_Quarterly_data_main[Cost])</f>
        <v>3009567.8000000003</v>
      </c>
      <c r="K21" s="8">
        <f>SUMIFS(TBL_Quarterly_data_main[Cost], TBL_Quarterly_data_main[ID], TBL_Quarterly_data_main[[#This Row],[ID]], TBL_Quarterly_data_main[Quarter], TBL_Quarterly_data_main[[#This Row],[Quarter]])</f>
        <v>853850.63000000012</v>
      </c>
      <c r="L21" s="8">
        <f>SUMIF(TBL_Quarterly_data_main[ID], TBL_Quarterly_data_main[[#This Row],[ID]], TBL_Quarterly_data_main[Gross Rev])</f>
        <v>1958467.2</v>
      </c>
      <c r="M21" s="8">
        <f>SUMIFS(TBL_Quarterly_data_main[Gross Rev], TBL_Quarterly_data_main[ID], TBL_Quarterly_data_main[[#This Row],[ID]], TBL_Quarterly_data_main[Quarter], TBL_Quarterly_data_main[[#This Row],[Quarter]])</f>
        <v>382412.36999999994</v>
      </c>
      <c r="N21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1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2" spans="1:15" x14ac:dyDescent="0.25">
      <c r="A22" t="s">
        <v>26</v>
      </c>
      <c r="B22">
        <v>4</v>
      </c>
      <c r="C22">
        <v>9541</v>
      </c>
      <c r="D22" s="4">
        <v>129925</v>
      </c>
      <c r="E22" s="6">
        <v>102640.75</v>
      </c>
      <c r="F22" s="6">
        <f t="shared" si="0"/>
        <v>27284.25</v>
      </c>
      <c r="G22" s="8">
        <f>COUNTIF(TBL_Quarterly_data_main[ID], TBL_Quarterly_data_main[[#This Row],[ID]])</f>
        <v>12</v>
      </c>
      <c r="H22" s="8">
        <f>SUMIF(TBL_Quarterly_data_main[ID], TBL_Quarterly_data_main[[#This Row],[ID]], TBL_Quarterly_data_main[Sales])</f>
        <v>4968035</v>
      </c>
      <c r="I22" s="8">
        <f>SUMIFS(TBL_Quarterly_data_main[Sales], TBL_Quarterly_data_main[ID], TBL_Quarterly_data_main[[#This Row],[ID]], TBL_Quarterly_data_main[Quarter], TBL_Quarterly_data_main[[#This Row],[Quarter]])</f>
        <v>825625</v>
      </c>
      <c r="J22" s="10">
        <f>SUMIF(TBL_Quarterly_data_main[ID], TBL_Quarterly_data_main[[#This Row],[ID]], TBL_Quarterly_data_main[Cost])</f>
        <v>3009567.8000000003</v>
      </c>
      <c r="K22" s="8">
        <f>SUMIFS(TBL_Quarterly_data_main[Cost], TBL_Quarterly_data_main[ID], TBL_Quarterly_data_main[[#This Row],[ID]], TBL_Quarterly_data_main[Quarter], TBL_Quarterly_data_main[[#This Row],[Quarter]])</f>
        <v>464960.47</v>
      </c>
      <c r="L22" s="8">
        <f>SUMIF(TBL_Quarterly_data_main[ID], TBL_Quarterly_data_main[[#This Row],[ID]], TBL_Quarterly_data_main[Gross Rev])</f>
        <v>1958467.2</v>
      </c>
      <c r="M22" s="8">
        <f>SUMIFS(TBL_Quarterly_data_main[Gross Rev], TBL_Quarterly_data_main[ID], TBL_Quarterly_data_main[[#This Row],[ID]], TBL_Quarterly_data_main[Quarter], TBL_Quarterly_data_main[[#This Row],[Quarter]])</f>
        <v>360664.53</v>
      </c>
      <c r="N22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2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3" spans="1:15" x14ac:dyDescent="0.25">
      <c r="A23" t="s">
        <v>27</v>
      </c>
      <c r="B23">
        <v>4</v>
      </c>
      <c r="C23">
        <v>9541</v>
      </c>
      <c r="D23" s="4">
        <v>85116</v>
      </c>
      <c r="E23" s="6">
        <v>57027.72</v>
      </c>
      <c r="F23" s="6">
        <f t="shared" si="0"/>
        <v>28088.28</v>
      </c>
      <c r="G23" s="8">
        <f>COUNTIF(TBL_Quarterly_data_main[ID], TBL_Quarterly_data_main[[#This Row],[ID]])</f>
        <v>12</v>
      </c>
      <c r="H23" s="8">
        <f>SUMIF(TBL_Quarterly_data_main[ID], TBL_Quarterly_data_main[[#This Row],[ID]], TBL_Quarterly_data_main[Sales])</f>
        <v>4968035</v>
      </c>
      <c r="I23" s="8">
        <f>SUMIFS(TBL_Quarterly_data_main[Sales], TBL_Quarterly_data_main[ID], TBL_Quarterly_data_main[[#This Row],[ID]], TBL_Quarterly_data_main[Quarter], TBL_Quarterly_data_main[[#This Row],[Quarter]])</f>
        <v>825625</v>
      </c>
      <c r="J23" s="10">
        <f>SUMIF(TBL_Quarterly_data_main[ID], TBL_Quarterly_data_main[[#This Row],[ID]], TBL_Quarterly_data_main[Cost])</f>
        <v>3009567.8000000003</v>
      </c>
      <c r="K23" s="8">
        <f>SUMIFS(TBL_Quarterly_data_main[Cost], TBL_Quarterly_data_main[ID], TBL_Quarterly_data_main[[#This Row],[ID]], TBL_Quarterly_data_main[Quarter], TBL_Quarterly_data_main[[#This Row],[Quarter]])</f>
        <v>464960.47</v>
      </c>
      <c r="L23" s="8">
        <f>SUMIF(TBL_Quarterly_data_main[ID], TBL_Quarterly_data_main[[#This Row],[ID]], TBL_Quarterly_data_main[Gross Rev])</f>
        <v>1958467.2</v>
      </c>
      <c r="M23" s="8">
        <f>SUMIFS(TBL_Quarterly_data_main[Gross Rev], TBL_Quarterly_data_main[ID], TBL_Quarterly_data_main[[#This Row],[ID]], TBL_Quarterly_data_main[Quarter], TBL_Quarterly_data_main[[#This Row],[Quarter]])</f>
        <v>360664.53</v>
      </c>
      <c r="N2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4" spans="1:15" x14ac:dyDescent="0.25">
      <c r="A24" t="s">
        <v>28</v>
      </c>
      <c r="B24">
        <v>4</v>
      </c>
      <c r="C24">
        <v>9541</v>
      </c>
      <c r="D24" s="4">
        <v>610584</v>
      </c>
      <c r="E24" s="6">
        <v>305292</v>
      </c>
      <c r="F24" s="6">
        <f t="shared" si="0"/>
        <v>305292</v>
      </c>
      <c r="G24" s="8">
        <f>COUNTIF(TBL_Quarterly_data_main[ID], TBL_Quarterly_data_main[[#This Row],[ID]])</f>
        <v>12</v>
      </c>
      <c r="H24" s="8">
        <f>SUMIF(TBL_Quarterly_data_main[ID], TBL_Quarterly_data_main[[#This Row],[ID]], TBL_Quarterly_data_main[Sales])</f>
        <v>4968035</v>
      </c>
      <c r="I24" s="8">
        <f>SUMIFS(TBL_Quarterly_data_main[Sales], TBL_Quarterly_data_main[ID], TBL_Quarterly_data_main[[#This Row],[ID]], TBL_Quarterly_data_main[Quarter], TBL_Quarterly_data_main[[#This Row],[Quarter]])</f>
        <v>825625</v>
      </c>
      <c r="J24" s="10">
        <f>SUMIF(TBL_Quarterly_data_main[ID], TBL_Quarterly_data_main[[#This Row],[ID]], TBL_Quarterly_data_main[Cost])</f>
        <v>3009567.8000000003</v>
      </c>
      <c r="K24" s="8">
        <f>SUMIFS(TBL_Quarterly_data_main[Cost], TBL_Quarterly_data_main[ID], TBL_Quarterly_data_main[[#This Row],[ID]], TBL_Quarterly_data_main[Quarter], TBL_Quarterly_data_main[[#This Row],[Quarter]])</f>
        <v>464960.47</v>
      </c>
      <c r="L24" s="8">
        <f>SUMIF(TBL_Quarterly_data_main[ID], TBL_Quarterly_data_main[[#This Row],[ID]], TBL_Quarterly_data_main[Gross Rev])</f>
        <v>1958467.2</v>
      </c>
      <c r="M24" s="8">
        <f>SUMIFS(TBL_Quarterly_data_main[Gross Rev], TBL_Quarterly_data_main[ID], TBL_Quarterly_data_main[[#This Row],[ID]], TBL_Quarterly_data_main[Quarter], TBL_Quarterly_data_main[[#This Row],[Quarter]])</f>
        <v>360664.53</v>
      </c>
      <c r="N2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/>
      </c>
      <c r="O2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0</v>
      </c>
    </row>
    <row r="25" spans="1:15" x14ac:dyDescent="0.25">
      <c r="A25" t="s">
        <v>17</v>
      </c>
      <c r="B25">
        <v>1</v>
      </c>
      <c r="C25">
        <v>1776</v>
      </c>
      <c r="D25">
        <v>1154044</v>
      </c>
      <c r="E25">
        <v>865533</v>
      </c>
      <c r="F25" s="6">
        <f t="shared" si="0"/>
        <v>288511</v>
      </c>
      <c r="G25" s="8">
        <f>COUNTIF(TBL_Quarterly_data_main[ID], TBL_Quarterly_data_main[[#This Row],[ID]])</f>
        <v>12</v>
      </c>
      <c r="H25" s="8">
        <f>SUMIF(TBL_Quarterly_data_main[ID], TBL_Quarterly_data_main[[#This Row],[ID]], TBL_Quarterly_data_main[Sales])</f>
        <v>9014081</v>
      </c>
      <c r="I25" s="8">
        <f>SUMIFS(TBL_Quarterly_data_main[Sales], TBL_Quarterly_data_main[ID], TBL_Quarterly_data_main[[#This Row],[ID]], TBL_Quarterly_data_main[Quarter], TBL_Quarterly_data_main[[#This Row],[Quarter]])</f>
        <v>2815276</v>
      </c>
      <c r="J25" s="10">
        <f>SUMIF(TBL_Quarterly_data_main[ID], TBL_Quarterly_data_main[[#This Row],[ID]], TBL_Quarterly_data_main[Cost])</f>
        <v>5377304.3400000008</v>
      </c>
      <c r="K25" s="8">
        <f>SUMIFS(TBL_Quarterly_data_main[Cost], TBL_Quarterly_data_main[ID], TBL_Quarterly_data_main[[#This Row],[ID]], TBL_Quarterly_data_main[Quarter], TBL_Quarterly_data_main[[#This Row],[Quarter]])</f>
        <v>1648774.1</v>
      </c>
      <c r="L25" s="8">
        <f>SUMIF(TBL_Quarterly_data_main[ID], TBL_Quarterly_data_main[[#This Row],[ID]], TBL_Quarterly_data_main[Gross Rev])</f>
        <v>3636776.6599999997</v>
      </c>
      <c r="M25" s="8">
        <f>SUMIFS(TBL_Quarterly_data_main[Gross Rev], TBL_Quarterly_data_main[ID], TBL_Quarterly_data_main[[#This Row],[ID]], TBL_Quarterly_data_main[Quarter], TBL_Quarterly_data_main[[#This Row],[Quarter]])</f>
        <v>1166501.8999999999</v>
      </c>
      <c r="N2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2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34995.056999999993</v>
      </c>
    </row>
    <row r="26" spans="1:15" x14ac:dyDescent="0.25">
      <c r="A26" t="s">
        <v>18</v>
      </c>
      <c r="B26">
        <v>1</v>
      </c>
      <c r="C26">
        <v>1776</v>
      </c>
      <c r="D26">
        <v>581702</v>
      </c>
      <c r="E26">
        <v>232680.80000000002</v>
      </c>
      <c r="F26" s="6">
        <f t="shared" si="0"/>
        <v>349021.19999999995</v>
      </c>
      <c r="G26" s="8">
        <f>COUNTIF(TBL_Quarterly_data_main[ID], TBL_Quarterly_data_main[[#This Row],[ID]])</f>
        <v>12</v>
      </c>
      <c r="H26" s="8">
        <f>SUMIF(TBL_Quarterly_data_main[ID], TBL_Quarterly_data_main[[#This Row],[ID]], TBL_Quarterly_data_main[Sales])</f>
        <v>9014081</v>
      </c>
      <c r="I26" s="8">
        <f>SUMIFS(TBL_Quarterly_data_main[Sales], TBL_Quarterly_data_main[ID], TBL_Quarterly_data_main[[#This Row],[ID]], TBL_Quarterly_data_main[Quarter], TBL_Quarterly_data_main[[#This Row],[Quarter]])</f>
        <v>2815276</v>
      </c>
      <c r="J26" s="10">
        <f>SUMIF(TBL_Quarterly_data_main[ID], TBL_Quarterly_data_main[[#This Row],[ID]], TBL_Quarterly_data_main[Cost])</f>
        <v>5377304.3400000008</v>
      </c>
      <c r="K26" s="8">
        <f>SUMIFS(TBL_Quarterly_data_main[Cost], TBL_Quarterly_data_main[ID], TBL_Quarterly_data_main[[#This Row],[ID]], TBL_Quarterly_data_main[Quarter], TBL_Quarterly_data_main[[#This Row],[Quarter]])</f>
        <v>1648774.1</v>
      </c>
      <c r="L26" s="8">
        <f>SUMIF(TBL_Quarterly_data_main[ID], TBL_Quarterly_data_main[[#This Row],[ID]], TBL_Quarterly_data_main[Gross Rev])</f>
        <v>3636776.6599999997</v>
      </c>
      <c r="M26" s="8">
        <f>SUMIFS(TBL_Quarterly_data_main[Gross Rev], TBL_Quarterly_data_main[ID], TBL_Quarterly_data_main[[#This Row],[ID]], TBL_Quarterly_data_main[Quarter], TBL_Quarterly_data_main[[#This Row],[Quarter]])</f>
        <v>1166501.8999999999</v>
      </c>
      <c r="N2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2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34995.056999999993</v>
      </c>
    </row>
    <row r="27" spans="1:15" x14ac:dyDescent="0.25">
      <c r="A27" t="s">
        <v>19</v>
      </c>
      <c r="B27">
        <v>1</v>
      </c>
      <c r="C27">
        <v>1776</v>
      </c>
      <c r="D27">
        <v>1079530</v>
      </c>
      <c r="E27">
        <v>550560.30000000005</v>
      </c>
      <c r="F27" s="6">
        <f t="shared" si="0"/>
        <v>528969.69999999995</v>
      </c>
      <c r="G27" s="8">
        <f>COUNTIF(TBL_Quarterly_data_main[ID], TBL_Quarterly_data_main[[#This Row],[ID]])</f>
        <v>12</v>
      </c>
      <c r="H27" s="8">
        <f>SUMIF(TBL_Quarterly_data_main[ID], TBL_Quarterly_data_main[[#This Row],[ID]], TBL_Quarterly_data_main[Sales])</f>
        <v>9014081</v>
      </c>
      <c r="I27" s="8">
        <f>SUMIFS(TBL_Quarterly_data_main[Sales], TBL_Quarterly_data_main[ID], TBL_Quarterly_data_main[[#This Row],[ID]], TBL_Quarterly_data_main[Quarter], TBL_Quarterly_data_main[[#This Row],[Quarter]])</f>
        <v>2815276</v>
      </c>
      <c r="J27" s="10">
        <f>SUMIF(TBL_Quarterly_data_main[ID], TBL_Quarterly_data_main[[#This Row],[ID]], TBL_Quarterly_data_main[Cost])</f>
        <v>5377304.3400000008</v>
      </c>
      <c r="K27" s="8">
        <f>SUMIFS(TBL_Quarterly_data_main[Cost], TBL_Quarterly_data_main[ID], TBL_Quarterly_data_main[[#This Row],[ID]], TBL_Quarterly_data_main[Quarter], TBL_Quarterly_data_main[[#This Row],[Quarter]])</f>
        <v>1648774.1</v>
      </c>
      <c r="L27" s="8">
        <f>SUMIF(TBL_Quarterly_data_main[ID], TBL_Quarterly_data_main[[#This Row],[ID]], TBL_Quarterly_data_main[Gross Rev])</f>
        <v>3636776.6599999997</v>
      </c>
      <c r="M27" s="8">
        <f>SUMIFS(TBL_Quarterly_data_main[Gross Rev], TBL_Quarterly_data_main[ID], TBL_Quarterly_data_main[[#This Row],[ID]], TBL_Quarterly_data_main[Quarter], TBL_Quarterly_data_main[[#This Row],[Quarter]])</f>
        <v>1166501.8999999999</v>
      </c>
      <c r="N2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2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34995.056999999993</v>
      </c>
    </row>
    <row r="28" spans="1:15" x14ac:dyDescent="0.25">
      <c r="A28" t="s">
        <v>20</v>
      </c>
      <c r="B28">
        <v>2</v>
      </c>
      <c r="C28">
        <v>1776</v>
      </c>
      <c r="D28">
        <v>441477</v>
      </c>
      <c r="E28">
        <v>216323.73</v>
      </c>
      <c r="F28" s="6">
        <f t="shared" si="0"/>
        <v>225153.27</v>
      </c>
      <c r="G28" s="8">
        <f>COUNTIF(TBL_Quarterly_data_main[ID], TBL_Quarterly_data_main[[#This Row],[ID]])</f>
        <v>12</v>
      </c>
      <c r="H28" s="8">
        <f>SUMIF(TBL_Quarterly_data_main[ID], TBL_Quarterly_data_main[[#This Row],[ID]], TBL_Quarterly_data_main[Sales])</f>
        <v>9014081</v>
      </c>
      <c r="I28" s="8">
        <f>SUMIFS(TBL_Quarterly_data_main[Sales], TBL_Quarterly_data_main[ID], TBL_Quarterly_data_main[[#This Row],[ID]], TBL_Quarterly_data_main[Quarter], TBL_Quarterly_data_main[[#This Row],[Quarter]])</f>
        <v>2007980</v>
      </c>
      <c r="J28" s="10">
        <f>SUMIF(TBL_Quarterly_data_main[ID], TBL_Quarterly_data_main[[#This Row],[ID]], TBL_Quarterly_data_main[Cost])</f>
        <v>5377304.3400000008</v>
      </c>
      <c r="K28" s="8">
        <f>SUMIFS(TBL_Quarterly_data_main[Cost], TBL_Quarterly_data_main[ID], TBL_Quarterly_data_main[[#This Row],[ID]], TBL_Quarterly_data_main[Quarter], TBL_Quarterly_data_main[[#This Row],[Quarter]])</f>
        <v>1040678.8500000001</v>
      </c>
      <c r="L28" s="8">
        <f>SUMIF(TBL_Quarterly_data_main[ID], TBL_Quarterly_data_main[[#This Row],[ID]], TBL_Quarterly_data_main[Gross Rev])</f>
        <v>3636776.6599999997</v>
      </c>
      <c r="M28" s="8">
        <f>SUMIFS(TBL_Quarterly_data_main[Gross Rev], TBL_Quarterly_data_main[ID], TBL_Quarterly_data_main[[#This Row],[ID]], TBL_Quarterly_data_main[Quarter], TBL_Quarterly_data_main[[#This Row],[Quarter]])</f>
        <v>967301.14999999991</v>
      </c>
      <c r="N2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2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19346.022999999997</v>
      </c>
    </row>
    <row r="29" spans="1:15" x14ac:dyDescent="0.25">
      <c r="A29" t="s">
        <v>21</v>
      </c>
      <c r="B29">
        <v>2</v>
      </c>
      <c r="C29">
        <v>1776</v>
      </c>
      <c r="D29">
        <v>661082</v>
      </c>
      <c r="E29">
        <v>317319.36</v>
      </c>
      <c r="F29" s="6">
        <f t="shared" si="0"/>
        <v>343762.64</v>
      </c>
      <c r="G29" s="8">
        <f>COUNTIF(TBL_Quarterly_data_main[ID], TBL_Quarterly_data_main[[#This Row],[ID]])</f>
        <v>12</v>
      </c>
      <c r="H29" s="8">
        <f>SUMIF(TBL_Quarterly_data_main[ID], TBL_Quarterly_data_main[[#This Row],[ID]], TBL_Quarterly_data_main[Sales])</f>
        <v>9014081</v>
      </c>
      <c r="I29" s="8">
        <f>SUMIFS(TBL_Quarterly_data_main[Sales], TBL_Quarterly_data_main[ID], TBL_Quarterly_data_main[[#This Row],[ID]], TBL_Quarterly_data_main[Quarter], TBL_Quarterly_data_main[[#This Row],[Quarter]])</f>
        <v>2007980</v>
      </c>
      <c r="J29" s="10">
        <f>SUMIF(TBL_Quarterly_data_main[ID], TBL_Quarterly_data_main[[#This Row],[ID]], TBL_Quarterly_data_main[Cost])</f>
        <v>5377304.3400000008</v>
      </c>
      <c r="K29" s="8">
        <f>SUMIFS(TBL_Quarterly_data_main[Cost], TBL_Quarterly_data_main[ID], TBL_Quarterly_data_main[[#This Row],[ID]], TBL_Quarterly_data_main[Quarter], TBL_Quarterly_data_main[[#This Row],[Quarter]])</f>
        <v>1040678.8500000001</v>
      </c>
      <c r="L29" s="8">
        <f>SUMIF(TBL_Quarterly_data_main[ID], TBL_Quarterly_data_main[[#This Row],[ID]], TBL_Quarterly_data_main[Gross Rev])</f>
        <v>3636776.6599999997</v>
      </c>
      <c r="M29" s="8">
        <f>SUMIFS(TBL_Quarterly_data_main[Gross Rev], TBL_Quarterly_data_main[ID], TBL_Quarterly_data_main[[#This Row],[ID]], TBL_Quarterly_data_main[Quarter], TBL_Quarterly_data_main[[#This Row],[Quarter]])</f>
        <v>967301.14999999991</v>
      </c>
      <c r="N2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2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19346.022999999997</v>
      </c>
    </row>
    <row r="30" spans="1:15" x14ac:dyDescent="0.25">
      <c r="A30" t="s">
        <v>22</v>
      </c>
      <c r="B30">
        <v>2</v>
      </c>
      <c r="C30">
        <v>1776</v>
      </c>
      <c r="D30">
        <v>905421</v>
      </c>
      <c r="E30">
        <v>507035.76000000007</v>
      </c>
      <c r="F30" s="6">
        <f t="shared" si="0"/>
        <v>398385.23999999993</v>
      </c>
      <c r="G30" s="8">
        <f>COUNTIF(TBL_Quarterly_data_main[ID], TBL_Quarterly_data_main[[#This Row],[ID]])</f>
        <v>12</v>
      </c>
      <c r="H30" s="8">
        <f>SUMIF(TBL_Quarterly_data_main[ID], TBL_Quarterly_data_main[[#This Row],[ID]], TBL_Quarterly_data_main[Sales])</f>
        <v>9014081</v>
      </c>
      <c r="I30" s="8">
        <f>SUMIFS(TBL_Quarterly_data_main[Sales], TBL_Quarterly_data_main[ID], TBL_Quarterly_data_main[[#This Row],[ID]], TBL_Quarterly_data_main[Quarter], TBL_Quarterly_data_main[[#This Row],[Quarter]])</f>
        <v>2007980</v>
      </c>
      <c r="J30" s="10">
        <f>SUMIF(TBL_Quarterly_data_main[ID], TBL_Quarterly_data_main[[#This Row],[ID]], TBL_Quarterly_data_main[Cost])</f>
        <v>5377304.3400000008</v>
      </c>
      <c r="K30" s="8">
        <f>SUMIFS(TBL_Quarterly_data_main[Cost], TBL_Quarterly_data_main[ID], TBL_Quarterly_data_main[[#This Row],[ID]], TBL_Quarterly_data_main[Quarter], TBL_Quarterly_data_main[[#This Row],[Quarter]])</f>
        <v>1040678.8500000001</v>
      </c>
      <c r="L30" s="8">
        <f>SUMIF(TBL_Quarterly_data_main[ID], TBL_Quarterly_data_main[[#This Row],[ID]], TBL_Quarterly_data_main[Gross Rev])</f>
        <v>3636776.6599999997</v>
      </c>
      <c r="M30" s="8">
        <f>SUMIFS(TBL_Quarterly_data_main[Gross Rev], TBL_Quarterly_data_main[ID], TBL_Quarterly_data_main[[#This Row],[ID]], TBL_Quarterly_data_main[Quarter], TBL_Quarterly_data_main[[#This Row],[Quarter]])</f>
        <v>967301.14999999991</v>
      </c>
      <c r="N3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3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19346.022999999997</v>
      </c>
    </row>
    <row r="31" spans="1:15" x14ac:dyDescent="0.25">
      <c r="A31" t="s">
        <v>23</v>
      </c>
      <c r="B31">
        <v>3</v>
      </c>
      <c r="C31">
        <v>1776</v>
      </c>
      <c r="D31">
        <v>545159</v>
      </c>
      <c r="E31">
        <v>408869.25</v>
      </c>
      <c r="F31" s="6">
        <f t="shared" si="0"/>
        <v>136289.75</v>
      </c>
      <c r="G31" s="8">
        <f>COUNTIF(TBL_Quarterly_data_main[ID], TBL_Quarterly_data_main[[#This Row],[ID]])</f>
        <v>12</v>
      </c>
      <c r="H31" s="8">
        <f>SUMIF(TBL_Quarterly_data_main[ID], TBL_Quarterly_data_main[[#This Row],[ID]], TBL_Quarterly_data_main[Sales])</f>
        <v>9014081</v>
      </c>
      <c r="I31" s="8">
        <f>SUMIFS(TBL_Quarterly_data_main[Sales], TBL_Quarterly_data_main[ID], TBL_Quarterly_data_main[[#This Row],[ID]], TBL_Quarterly_data_main[Quarter], TBL_Quarterly_data_main[[#This Row],[Quarter]])</f>
        <v>2192400</v>
      </c>
      <c r="J31" s="10">
        <f>SUMIF(TBL_Quarterly_data_main[ID], TBL_Quarterly_data_main[[#This Row],[ID]], TBL_Quarterly_data_main[Cost])</f>
        <v>5377304.3400000008</v>
      </c>
      <c r="K31" s="8">
        <f>SUMIFS(TBL_Quarterly_data_main[Cost], TBL_Quarterly_data_main[ID], TBL_Quarterly_data_main[[#This Row],[ID]], TBL_Quarterly_data_main[Quarter], TBL_Quarterly_data_main[[#This Row],[Quarter]])</f>
        <v>1257614.3199999998</v>
      </c>
      <c r="L31" s="8">
        <f>SUMIF(TBL_Quarterly_data_main[ID], TBL_Quarterly_data_main[[#This Row],[ID]], TBL_Quarterly_data_main[Gross Rev])</f>
        <v>3636776.6599999997</v>
      </c>
      <c r="M31" s="8">
        <f>SUMIFS(TBL_Quarterly_data_main[Gross Rev], TBL_Quarterly_data_main[ID], TBL_Quarterly_data_main[[#This Row],[ID]], TBL_Quarterly_data_main[Quarter], TBL_Quarterly_data_main[[#This Row],[Quarter]])</f>
        <v>934785.68</v>
      </c>
      <c r="N31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31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18695.713600000003</v>
      </c>
    </row>
    <row r="32" spans="1:15" x14ac:dyDescent="0.25">
      <c r="A32" t="s">
        <v>24</v>
      </c>
      <c r="B32">
        <v>3</v>
      </c>
      <c r="C32">
        <v>1776</v>
      </c>
      <c r="D32">
        <v>156405</v>
      </c>
      <c r="E32">
        <v>73510.349999999991</v>
      </c>
      <c r="F32" s="6">
        <f t="shared" si="0"/>
        <v>82894.650000000009</v>
      </c>
      <c r="G32" s="8">
        <f>COUNTIF(TBL_Quarterly_data_main[ID], TBL_Quarterly_data_main[[#This Row],[ID]])</f>
        <v>12</v>
      </c>
      <c r="H32" s="8">
        <f>SUMIF(TBL_Quarterly_data_main[ID], TBL_Quarterly_data_main[[#This Row],[ID]], TBL_Quarterly_data_main[Sales])</f>
        <v>9014081</v>
      </c>
      <c r="I32" s="8">
        <f>SUMIFS(TBL_Quarterly_data_main[Sales], TBL_Quarterly_data_main[ID], TBL_Quarterly_data_main[[#This Row],[ID]], TBL_Quarterly_data_main[Quarter], TBL_Quarterly_data_main[[#This Row],[Quarter]])</f>
        <v>2192400</v>
      </c>
      <c r="J32" s="10">
        <f>SUMIF(TBL_Quarterly_data_main[ID], TBL_Quarterly_data_main[[#This Row],[ID]], TBL_Quarterly_data_main[Cost])</f>
        <v>5377304.3400000008</v>
      </c>
      <c r="K32" s="8">
        <f>SUMIFS(TBL_Quarterly_data_main[Cost], TBL_Quarterly_data_main[ID], TBL_Quarterly_data_main[[#This Row],[ID]], TBL_Quarterly_data_main[Quarter], TBL_Quarterly_data_main[[#This Row],[Quarter]])</f>
        <v>1257614.3199999998</v>
      </c>
      <c r="L32" s="8">
        <f>SUMIF(TBL_Quarterly_data_main[ID], TBL_Quarterly_data_main[[#This Row],[ID]], TBL_Quarterly_data_main[Gross Rev])</f>
        <v>3636776.6599999997</v>
      </c>
      <c r="M32" s="8">
        <f>SUMIFS(TBL_Quarterly_data_main[Gross Rev], TBL_Quarterly_data_main[ID], TBL_Quarterly_data_main[[#This Row],[ID]], TBL_Quarterly_data_main[Quarter], TBL_Quarterly_data_main[[#This Row],[Quarter]])</f>
        <v>934785.68</v>
      </c>
      <c r="N32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32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18695.713600000003</v>
      </c>
    </row>
    <row r="33" spans="1:15" x14ac:dyDescent="0.25">
      <c r="A33" t="s">
        <v>25</v>
      </c>
      <c r="B33">
        <v>3</v>
      </c>
      <c r="C33">
        <v>1776</v>
      </c>
      <c r="D33">
        <v>1490836</v>
      </c>
      <c r="E33">
        <v>775234.72</v>
      </c>
      <c r="F33" s="6">
        <f t="shared" si="0"/>
        <v>715601.28</v>
      </c>
      <c r="G33" s="8">
        <f>COUNTIF(TBL_Quarterly_data_main[ID], TBL_Quarterly_data_main[[#This Row],[ID]])</f>
        <v>12</v>
      </c>
      <c r="H33" s="8">
        <f>SUMIF(TBL_Quarterly_data_main[ID], TBL_Quarterly_data_main[[#This Row],[ID]], TBL_Quarterly_data_main[Sales])</f>
        <v>9014081</v>
      </c>
      <c r="I33" s="8">
        <f>SUMIFS(TBL_Quarterly_data_main[Sales], TBL_Quarterly_data_main[ID], TBL_Quarterly_data_main[[#This Row],[ID]], TBL_Quarterly_data_main[Quarter], TBL_Quarterly_data_main[[#This Row],[Quarter]])</f>
        <v>2192400</v>
      </c>
      <c r="J33" s="10">
        <f>SUMIF(TBL_Quarterly_data_main[ID], TBL_Quarterly_data_main[[#This Row],[ID]], TBL_Quarterly_data_main[Cost])</f>
        <v>5377304.3400000008</v>
      </c>
      <c r="K33" s="8">
        <f>SUMIFS(TBL_Quarterly_data_main[Cost], TBL_Quarterly_data_main[ID], TBL_Quarterly_data_main[[#This Row],[ID]], TBL_Quarterly_data_main[Quarter], TBL_Quarterly_data_main[[#This Row],[Quarter]])</f>
        <v>1257614.3199999998</v>
      </c>
      <c r="L33" s="8">
        <f>SUMIF(TBL_Quarterly_data_main[ID], TBL_Quarterly_data_main[[#This Row],[ID]], TBL_Quarterly_data_main[Gross Rev])</f>
        <v>3636776.6599999997</v>
      </c>
      <c r="M33" s="8">
        <f>SUMIFS(TBL_Quarterly_data_main[Gross Rev], TBL_Quarterly_data_main[ID], TBL_Quarterly_data_main[[#This Row],[ID]], TBL_Quarterly_data_main[Quarter], TBL_Quarterly_data_main[[#This Row],[Quarter]])</f>
        <v>934785.68</v>
      </c>
      <c r="N3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Tier2</v>
      </c>
      <c r="O3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18695.713600000003</v>
      </c>
    </row>
    <row r="34" spans="1:15" x14ac:dyDescent="0.25">
      <c r="A34" t="s">
        <v>26</v>
      </c>
      <c r="B34">
        <v>4</v>
      </c>
      <c r="C34">
        <v>1776</v>
      </c>
      <c r="D34">
        <v>1404573</v>
      </c>
      <c r="E34">
        <v>1109612.6700000002</v>
      </c>
      <c r="F34" s="6">
        <f t="shared" si="0"/>
        <v>294960.32999999984</v>
      </c>
      <c r="G34" s="8">
        <f>COUNTIF(TBL_Quarterly_data_main[ID], TBL_Quarterly_data_main[[#This Row],[ID]])</f>
        <v>12</v>
      </c>
      <c r="H34" s="8">
        <f>SUMIF(TBL_Quarterly_data_main[ID], TBL_Quarterly_data_main[[#This Row],[ID]], TBL_Quarterly_data_main[Sales])</f>
        <v>9014081</v>
      </c>
      <c r="I34" s="8">
        <f>SUMIFS(TBL_Quarterly_data_main[Sales], TBL_Quarterly_data_main[ID], TBL_Quarterly_data_main[[#This Row],[ID]], TBL_Quarterly_data_main[Quarter], TBL_Quarterly_data_main[[#This Row],[Quarter]])</f>
        <v>1998425</v>
      </c>
      <c r="J34" s="10">
        <f>SUMIF(TBL_Quarterly_data_main[ID], TBL_Quarterly_data_main[[#This Row],[ID]], TBL_Quarterly_data_main[Cost])</f>
        <v>5377304.3400000008</v>
      </c>
      <c r="K34" s="8">
        <f>SUMIFS(TBL_Quarterly_data_main[Cost], TBL_Quarterly_data_main[ID], TBL_Quarterly_data_main[[#This Row],[ID]], TBL_Quarterly_data_main[Quarter], TBL_Quarterly_data_main[[#This Row],[Quarter]])</f>
        <v>1430237.0700000003</v>
      </c>
      <c r="L34" s="8">
        <f>SUMIF(TBL_Quarterly_data_main[ID], TBL_Quarterly_data_main[[#This Row],[ID]], TBL_Quarterly_data_main[Gross Rev])</f>
        <v>3636776.6599999997</v>
      </c>
      <c r="M34" s="8">
        <f>SUMIFS(TBL_Quarterly_data_main[Gross Rev], TBL_Quarterly_data_main[ID], TBL_Quarterly_data_main[[#This Row],[ID]], TBL_Quarterly_data_main[Quarter], TBL_Quarterly_data_main[[#This Row],[Quarter]])</f>
        <v>568187.92999999982</v>
      </c>
      <c r="N3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3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5681.8792999999987</v>
      </c>
    </row>
    <row r="35" spans="1:15" x14ac:dyDescent="0.25">
      <c r="A35" t="s">
        <v>27</v>
      </c>
      <c r="B35">
        <v>4</v>
      </c>
      <c r="C35">
        <v>1776</v>
      </c>
      <c r="D35">
        <v>495186</v>
      </c>
      <c r="E35">
        <v>252544.86000000002</v>
      </c>
      <c r="F35" s="6">
        <f t="shared" si="0"/>
        <v>242641.13999999998</v>
      </c>
      <c r="G35" s="8">
        <f>COUNTIF(TBL_Quarterly_data_main[ID], TBL_Quarterly_data_main[[#This Row],[ID]])</f>
        <v>12</v>
      </c>
      <c r="H35" s="8">
        <f>SUMIF(TBL_Quarterly_data_main[ID], TBL_Quarterly_data_main[[#This Row],[ID]], TBL_Quarterly_data_main[Sales])</f>
        <v>9014081</v>
      </c>
      <c r="I35" s="8">
        <f>SUMIFS(TBL_Quarterly_data_main[Sales], TBL_Quarterly_data_main[ID], TBL_Quarterly_data_main[[#This Row],[ID]], TBL_Quarterly_data_main[Quarter], TBL_Quarterly_data_main[[#This Row],[Quarter]])</f>
        <v>1998425</v>
      </c>
      <c r="J35" s="10">
        <f>SUMIF(TBL_Quarterly_data_main[ID], TBL_Quarterly_data_main[[#This Row],[ID]], TBL_Quarterly_data_main[Cost])</f>
        <v>5377304.3400000008</v>
      </c>
      <c r="K35" s="8">
        <f>SUMIFS(TBL_Quarterly_data_main[Cost], TBL_Quarterly_data_main[ID], TBL_Quarterly_data_main[[#This Row],[ID]], TBL_Quarterly_data_main[Quarter], TBL_Quarterly_data_main[[#This Row],[Quarter]])</f>
        <v>1430237.0700000003</v>
      </c>
      <c r="L35" s="8">
        <f>SUMIF(TBL_Quarterly_data_main[ID], TBL_Quarterly_data_main[[#This Row],[ID]], TBL_Quarterly_data_main[Gross Rev])</f>
        <v>3636776.6599999997</v>
      </c>
      <c r="M35" s="8">
        <f>SUMIFS(TBL_Quarterly_data_main[Gross Rev], TBL_Quarterly_data_main[ID], TBL_Quarterly_data_main[[#This Row],[ID]], TBL_Quarterly_data_main[Quarter], TBL_Quarterly_data_main[[#This Row],[Quarter]])</f>
        <v>568187.92999999982</v>
      </c>
      <c r="N3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3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5681.8792999999987</v>
      </c>
    </row>
    <row r="36" spans="1:15" x14ac:dyDescent="0.25">
      <c r="A36" t="s">
        <v>28</v>
      </c>
      <c r="B36">
        <v>4</v>
      </c>
      <c r="C36">
        <v>1776</v>
      </c>
      <c r="D36">
        <v>98666</v>
      </c>
      <c r="E36">
        <v>68079.539999999994</v>
      </c>
      <c r="F36" s="6">
        <f t="shared" si="0"/>
        <v>30586.460000000006</v>
      </c>
      <c r="G36" s="8">
        <f>COUNTIF(TBL_Quarterly_data_main[ID], TBL_Quarterly_data_main[[#This Row],[ID]])</f>
        <v>12</v>
      </c>
      <c r="H36" s="8">
        <f>SUMIF(TBL_Quarterly_data_main[ID], TBL_Quarterly_data_main[[#This Row],[ID]], TBL_Quarterly_data_main[Sales])</f>
        <v>9014081</v>
      </c>
      <c r="I36" s="8">
        <f>SUMIFS(TBL_Quarterly_data_main[Sales], TBL_Quarterly_data_main[ID], TBL_Quarterly_data_main[[#This Row],[ID]], TBL_Quarterly_data_main[Quarter], TBL_Quarterly_data_main[[#This Row],[Quarter]])</f>
        <v>1998425</v>
      </c>
      <c r="J36" s="10">
        <f>SUMIF(TBL_Quarterly_data_main[ID], TBL_Quarterly_data_main[[#This Row],[ID]], TBL_Quarterly_data_main[Cost])</f>
        <v>5377304.3400000008</v>
      </c>
      <c r="K36" s="8">
        <f>SUMIFS(TBL_Quarterly_data_main[Cost], TBL_Quarterly_data_main[ID], TBL_Quarterly_data_main[[#This Row],[ID]], TBL_Quarterly_data_main[Quarter], TBL_Quarterly_data_main[[#This Row],[Quarter]])</f>
        <v>1430237.0700000003</v>
      </c>
      <c r="L36" s="8">
        <f>SUMIF(TBL_Quarterly_data_main[ID], TBL_Quarterly_data_main[[#This Row],[ID]], TBL_Quarterly_data_main[Gross Rev])</f>
        <v>3636776.6599999997</v>
      </c>
      <c r="M36" s="8">
        <f>SUMIFS(TBL_Quarterly_data_main[Gross Rev], TBL_Quarterly_data_main[ID], TBL_Quarterly_data_main[[#This Row],[ID]], TBL_Quarterly_data_main[Quarter], TBL_Quarterly_data_main[[#This Row],[Quarter]])</f>
        <v>568187.92999999982</v>
      </c>
      <c r="N3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3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5681.8792999999987</v>
      </c>
    </row>
    <row r="37" spans="1:15" x14ac:dyDescent="0.25">
      <c r="A37" t="s">
        <v>17</v>
      </c>
      <c r="B37">
        <v>1</v>
      </c>
      <c r="C37">
        <v>7936</v>
      </c>
      <c r="D37">
        <v>1437311</v>
      </c>
      <c r="E37">
        <v>733028.61</v>
      </c>
      <c r="F37" s="6">
        <f t="shared" si="0"/>
        <v>704282.39</v>
      </c>
      <c r="G37" s="8">
        <f>COUNTIF(TBL_Quarterly_data_main[ID], TBL_Quarterly_data_main[[#This Row],[ID]])</f>
        <v>12</v>
      </c>
      <c r="H37" s="8">
        <f>SUMIF(TBL_Quarterly_data_main[ID], TBL_Quarterly_data_main[[#This Row],[ID]], TBL_Quarterly_data_main[Sales])</f>
        <v>8599816</v>
      </c>
      <c r="I37" s="8">
        <f>SUMIFS(TBL_Quarterly_data_main[Sales], TBL_Quarterly_data_main[ID], TBL_Quarterly_data_main[[#This Row],[ID]], TBL_Quarterly_data_main[Quarter], TBL_Quarterly_data_main[[#This Row],[Quarter]])</f>
        <v>2205722</v>
      </c>
      <c r="J37" s="10">
        <f>SUMIF(TBL_Quarterly_data_main[ID], TBL_Quarterly_data_main[[#This Row],[ID]], TBL_Quarterly_data_main[Cost])</f>
        <v>4511586.9899999993</v>
      </c>
      <c r="K37" s="8">
        <f>SUMIFS(TBL_Quarterly_data_main[Cost], TBL_Quarterly_data_main[ID], TBL_Quarterly_data_main[[#This Row],[ID]], TBL_Quarterly_data_main[Quarter], TBL_Quarterly_data_main[[#This Row],[Quarter]])</f>
        <v>1162956.44</v>
      </c>
      <c r="L37" s="8">
        <f>SUMIF(TBL_Quarterly_data_main[ID], TBL_Quarterly_data_main[[#This Row],[ID]], TBL_Quarterly_data_main[Gross Rev])</f>
        <v>4088229.01</v>
      </c>
      <c r="M37" s="8">
        <f>SUMIFS(TBL_Quarterly_data_main[Gross Rev], TBL_Quarterly_data_main[ID], TBL_Quarterly_data_main[[#This Row],[ID]], TBL_Quarterly_data_main[Quarter], TBL_Quarterly_data_main[[#This Row],[Quarter]])</f>
        <v>1042765.56</v>
      </c>
      <c r="N3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3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31282.966800000002</v>
      </c>
    </row>
    <row r="38" spans="1:15" x14ac:dyDescent="0.25">
      <c r="A38" t="s">
        <v>18</v>
      </c>
      <c r="B38">
        <v>1</v>
      </c>
      <c r="C38">
        <v>7936</v>
      </c>
      <c r="D38">
        <v>242518</v>
      </c>
      <c r="E38">
        <v>109133.1</v>
      </c>
      <c r="F38" s="6">
        <f t="shared" si="0"/>
        <v>133384.9</v>
      </c>
      <c r="G38" s="8">
        <f>COUNTIF(TBL_Quarterly_data_main[ID], TBL_Quarterly_data_main[[#This Row],[ID]])</f>
        <v>12</v>
      </c>
      <c r="H38" s="8">
        <f>SUMIF(TBL_Quarterly_data_main[ID], TBL_Quarterly_data_main[[#This Row],[ID]], TBL_Quarterly_data_main[Sales])</f>
        <v>8599816</v>
      </c>
      <c r="I38" s="8">
        <f>SUMIFS(TBL_Quarterly_data_main[Sales], TBL_Quarterly_data_main[ID], TBL_Quarterly_data_main[[#This Row],[ID]], TBL_Quarterly_data_main[Quarter], TBL_Quarterly_data_main[[#This Row],[Quarter]])</f>
        <v>2205722</v>
      </c>
      <c r="J38" s="10">
        <f>SUMIF(TBL_Quarterly_data_main[ID], TBL_Quarterly_data_main[[#This Row],[ID]], TBL_Quarterly_data_main[Cost])</f>
        <v>4511586.9899999993</v>
      </c>
      <c r="K38" s="8">
        <f>SUMIFS(TBL_Quarterly_data_main[Cost], TBL_Quarterly_data_main[ID], TBL_Quarterly_data_main[[#This Row],[ID]], TBL_Quarterly_data_main[Quarter], TBL_Quarterly_data_main[[#This Row],[Quarter]])</f>
        <v>1162956.44</v>
      </c>
      <c r="L38" s="8">
        <f>SUMIF(TBL_Quarterly_data_main[ID], TBL_Quarterly_data_main[[#This Row],[ID]], TBL_Quarterly_data_main[Gross Rev])</f>
        <v>4088229.01</v>
      </c>
      <c r="M38" s="8">
        <f>SUMIFS(TBL_Quarterly_data_main[Gross Rev], TBL_Quarterly_data_main[ID], TBL_Quarterly_data_main[[#This Row],[ID]], TBL_Quarterly_data_main[Quarter], TBL_Quarterly_data_main[[#This Row],[Quarter]])</f>
        <v>1042765.56</v>
      </c>
      <c r="N3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3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31282.966800000002</v>
      </c>
    </row>
    <row r="39" spans="1:15" x14ac:dyDescent="0.25">
      <c r="A39" t="s">
        <v>19</v>
      </c>
      <c r="B39">
        <v>1</v>
      </c>
      <c r="C39">
        <v>7936</v>
      </c>
      <c r="D39">
        <v>525893</v>
      </c>
      <c r="E39">
        <v>320794.73</v>
      </c>
      <c r="F39" s="6">
        <f t="shared" si="0"/>
        <v>205098.27000000002</v>
      </c>
      <c r="G39" s="8">
        <f>COUNTIF(TBL_Quarterly_data_main[ID], TBL_Quarterly_data_main[[#This Row],[ID]])</f>
        <v>12</v>
      </c>
      <c r="H39" s="8">
        <f>SUMIF(TBL_Quarterly_data_main[ID], TBL_Quarterly_data_main[[#This Row],[ID]], TBL_Quarterly_data_main[Sales])</f>
        <v>8599816</v>
      </c>
      <c r="I39" s="8">
        <f>SUMIFS(TBL_Quarterly_data_main[Sales], TBL_Quarterly_data_main[ID], TBL_Quarterly_data_main[[#This Row],[ID]], TBL_Quarterly_data_main[Quarter], TBL_Quarterly_data_main[[#This Row],[Quarter]])</f>
        <v>2205722</v>
      </c>
      <c r="J39" s="10">
        <f>SUMIF(TBL_Quarterly_data_main[ID], TBL_Quarterly_data_main[[#This Row],[ID]], TBL_Quarterly_data_main[Cost])</f>
        <v>4511586.9899999993</v>
      </c>
      <c r="K39" s="8">
        <f>SUMIFS(TBL_Quarterly_data_main[Cost], TBL_Quarterly_data_main[ID], TBL_Quarterly_data_main[[#This Row],[ID]], TBL_Quarterly_data_main[Quarter], TBL_Quarterly_data_main[[#This Row],[Quarter]])</f>
        <v>1162956.44</v>
      </c>
      <c r="L39" s="8">
        <f>SUMIF(TBL_Quarterly_data_main[ID], TBL_Quarterly_data_main[[#This Row],[ID]], TBL_Quarterly_data_main[Gross Rev])</f>
        <v>4088229.01</v>
      </c>
      <c r="M39" s="8">
        <f>SUMIFS(TBL_Quarterly_data_main[Gross Rev], TBL_Quarterly_data_main[ID], TBL_Quarterly_data_main[[#This Row],[ID]], TBL_Quarterly_data_main[Quarter], TBL_Quarterly_data_main[[#This Row],[Quarter]])</f>
        <v>1042765.56</v>
      </c>
      <c r="N3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3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31282.966800000002</v>
      </c>
    </row>
    <row r="40" spans="1:15" x14ac:dyDescent="0.25">
      <c r="A40" t="s">
        <v>20</v>
      </c>
      <c r="B40">
        <v>2</v>
      </c>
      <c r="C40">
        <v>7936</v>
      </c>
      <c r="D40">
        <v>1348069</v>
      </c>
      <c r="E40">
        <v>1038013.13</v>
      </c>
      <c r="F40" s="6">
        <f t="shared" si="0"/>
        <v>310055.87</v>
      </c>
      <c r="G40" s="8">
        <f>COUNTIF(TBL_Quarterly_data_main[ID], TBL_Quarterly_data_main[[#This Row],[ID]])</f>
        <v>12</v>
      </c>
      <c r="H40" s="8">
        <f>SUMIF(TBL_Quarterly_data_main[ID], TBL_Quarterly_data_main[[#This Row],[ID]], TBL_Quarterly_data_main[Sales])</f>
        <v>8599816</v>
      </c>
      <c r="I40" s="8">
        <f>SUMIFS(TBL_Quarterly_data_main[Sales], TBL_Quarterly_data_main[ID], TBL_Quarterly_data_main[[#This Row],[ID]], TBL_Quarterly_data_main[Quarter], TBL_Quarterly_data_main[[#This Row],[Quarter]])</f>
        <v>2639311</v>
      </c>
      <c r="J40" s="10">
        <f>SUMIF(TBL_Quarterly_data_main[ID], TBL_Quarterly_data_main[[#This Row],[ID]], TBL_Quarterly_data_main[Cost])</f>
        <v>4511586.9899999993</v>
      </c>
      <c r="K40" s="8">
        <f>SUMIFS(TBL_Quarterly_data_main[Cost], TBL_Quarterly_data_main[ID], TBL_Quarterly_data_main[[#This Row],[ID]], TBL_Quarterly_data_main[Quarter], TBL_Quarterly_data_main[[#This Row],[Quarter]])</f>
        <v>1637994.03</v>
      </c>
      <c r="L40" s="8">
        <f>SUMIF(TBL_Quarterly_data_main[ID], TBL_Quarterly_data_main[[#This Row],[ID]], TBL_Quarterly_data_main[Gross Rev])</f>
        <v>4088229.01</v>
      </c>
      <c r="M40" s="8">
        <f>SUMIFS(TBL_Quarterly_data_main[Gross Rev], TBL_Quarterly_data_main[ID], TBL_Quarterly_data_main[[#This Row],[ID]], TBL_Quarterly_data_main[Quarter], TBL_Quarterly_data_main[[#This Row],[Quarter]])</f>
        <v>1001316.97</v>
      </c>
      <c r="N4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30039.509099999999</v>
      </c>
    </row>
    <row r="41" spans="1:15" x14ac:dyDescent="0.25">
      <c r="A41" t="s">
        <v>21</v>
      </c>
      <c r="B41">
        <v>2</v>
      </c>
      <c r="C41">
        <v>7936</v>
      </c>
      <c r="D41">
        <v>439390</v>
      </c>
      <c r="E41">
        <v>259240.09999999998</v>
      </c>
      <c r="F41" s="6">
        <f t="shared" si="0"/>
        <v>180149.90000000002</v>
      </c>
      <c r="G41" s="8">
        <f>COUNTIF(TBL_Quarterly_data_main[ID], TBL_Quarterly_data_main[[#This Row],[ID]])</f>
        <v>12</v>
      </c>
      <c r="H41" s="8">
        <f>SUMIF(TBL_Quarterly_data_main[ID], TBL_Quarterly_data_main[[#This Row],[ID]], TBL_Quarterly_data_main[Sales])</f>
        <v>8599816</v>
      </c>
      <c r="I41" s="8">
        <f>SUMIFS(TBL_Quarterly_data_main[Sales], TBL_Quarterly_data_main[ID], TBL_Quarterly_data_main[[#This Row],[ID]], TBL_Quarterly_data_main[Quarter], TBL_Quarterly_data_main[[#This Row],[Quarter]])</f>
        <v>2639311</v>
      </c>
      <c r="J41" s="10">
        <f>SUMIF(TBL_Quarterly_data_main[ID], TBL_Quarterly_data_main[[#This Row],[ID]], TBL_Quarterly_data_main[Cost])</f>
        <v>4511586.9899999993</v>
      </c>
      <c r="K41" s="8">
        <f>SUMIFS(TBL_Quarterly_data_main[Cost], TBL_Quarterly_data_main[ID], TBL_Quarterly_data_main[[#This Row],[ID]], TBL_Quarterly_data_main[Quarter], TBL_Quarterly_data_main[[#This Row],[Quarter]])</f>
        <v>1637994.03</v>
      </c>
      <c r="L41" s="8">
        <f>SUMIF(TBL_Quarterly_data_main[ID], TBL_Quarterly_data_main[[#This Row],[ID]], TBL_Quarterly_data_main[Gross Rev])</f>
        <v>4088229.01</v>
      </c>
      <c r="M41" s="8">
        <f>SUMIFS(TBL_Quarterly_data_main[Gross Rev], TBL_Quarterly_data_main[ID], TBL_Quarterly_data_main[[#This Row],[ID]], TBL_Quarterly_data_main[Quarter], TBL_Quarterly_data_main[[#This Row],[Quarter]])</f>
        <v>1001316.97</v>
      </c>
      <c r="N41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1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30039.509099999999</v>
      </c>
    </row>
    <row r="42" spans="1:15" x14ac:dyDescent="0.25">
      <c r="A42" t="s">
        <v>22</v>
      </c>
      <c r="B42">
        <v>2</v>
      </c>
      <c r="C42">
        <v>7936</v>
      </c>
      <c r="D42">
        <v>851852</v>
      </c>
      <c r="E42">
        <v>340740.80000000005</v>
      </c>
      <c r="F42" s="6">
        <f t="shared" si="0"/>
        <v>511111.19999999995</v>
      </c>
      <c r="G42" s="8">
        <f>COUNTIF(TBL_Quarterly_data_main[ID], TBL_Quarterly_data_main[[#This Row],[ID]])</f>
        <v>12</v>
      </c>
      <c r="H42" s="8">
        <f>SUMIF(TBL_Quarterly_data_main[ID], TBL_Quarterly_data_main[[#This Row],[ID]], TBL_Quarterly_data_main[Sales])</f>
        <v>8599816</v>
      </c>
      <c r="I42" s="8">
        <f>SUMIFS(TBL_Quarterly_data_main[Sales], TBL_Quarterly_data_main[ID], TBL_Quarterly_data_main[[#This Row],[ID]], TBL_Quarterly_data_main[Quarter], TBL_Quarterly_data_main[[#This Row],[Quarter]])</f>
        <v>2639311</v>
      </c>
      <c r="J42" s="10">
        <f>SUMIF(TBL_Quarterly_data_main[ID], TBL_Quarterly_data_main[[#This Row],[ID]], TBL_Quarterly_data_main[Cost])</f>
        <v>4511586.9899999993</v>
      </c>
      <c r="K42" s="8">
        <f>SUMIFS(TBL_Quarterly_data_main[Cost], TBL_Quarterly_data_main[ID], TBL_Quarterly_data_main[[#This Row],[ID]], TBL_Quarterly_data_main[Quarter], TBL_Quarterly_data_main[[#This Row],[Quarter]])</f>
        <v>1637994.03</v>
      </c>
      <c r="L42" s="8">
        <f>SUMIF(TBL_Quarterly_data_main[ID], TBL_Quarterly_data_main[[#This Row],[ID]], TBL_Quarterly_data_main[Gross Rev])</f>
        <v>4088229.01</v>
      </c>
      <c r="M42" s="8">
        <f>SUMIFS(TBL_Quarterly_data_main[Gross Rev], TBL_Quarterly_data_main[ID], TBL_Quarterly_data_main[[#This Row],[ID]], TBL_Quarterly_data_main[Quarter], TBL_Quarterly_data_main[[#This Row],[Quarter]])</f>
        <v>1001316.97</v>
      </c>
      <c r="N42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2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30039.509099999999</v>
      </c>
    </row>
    <row r="43" spans="1:15" x14ac:dyDescent="0.25">
      <c r="A43" t="s">
        <v>23</v>
      </c>
      <c r="B43">
        <v>3</v>
      </c>
      <c r="C43">
        <v>7936</v>
      </c>
      <c r="D43">
        <v>375022</v>
      </c>
      <c r="E43">
        <v>176260.34</v>
      </c>
      <c r="F43" s="6">
        <f t="shared" si="0"/>
        <v>198761.66</v>
      </c>
      <c r="G43" s="8">
        <f>COUNTIF(TBL_Quarterly_data_main[ID], TBL_Quarterly_data_main[[#This Row],[ID]])</f>
        <v>12</v>
      </c>
      <c r="H43" s="8">
        <f>SUMIF(TBL_Quarterly_data_main[ID], TBL_Quarterly_data_main[[#This Row],[ID]], TBL_Quarterly_data_main[Sales])</f>
        <v>8599816</v>
      </c>
      <c r="I43" s="8">
        <f>SUMIFS(TBL_Quarterly_data_main[Sales], TBL_Quarterly_data_main[ID], TBL_Quarterly_data_main[[#This Row],[ID]], TBL_Quarterly_data_main[Quarter], TBL_Quarterly_data_main[[#This Row],[Quarter]])</f>
        <v>1912019</v>
      </c>
      <c r="J43" s="10">
        <f>SUMIF(TBL_Quarterly_data_main[ID], TBL_Quarterly_data_main[[#This Row],[ID]], TBL_Quarterly_data_main[Cost])</f>
        <v>4511586.9899999993</v>
      </c>
      <c r="K43" s="8">
        <f>SUMIFS(TBL_Quarterly_data_main[Cost], TBL_Quarterly_data_main[ID], TBL_Quarterly_data_main[[#This Row],[ID]], TBL_Quarterly_data_main[Quarter], TBL_Quarterly_data_main[[#This Row],[Quarter]])</f>
        <v>902267.64000000013</v>
      </c>
      <c r="L43" s="8">
        <f>SUMIF(TBL_Quarterly_data_main[ID], TBL_Quarterly_data_main[[#This Row],[ID]], TBL_Quarterly_data_main[Gross Rev])</f>
        <v>4088229.01</v>
      </c>
      <c r="M43" s="8">
        <f>SUMIFS(TBL_Quarterly_data_main[Gross Rev], TBL_Quarterly_data_main[ID], TBL_Quarterly_data_main[[#This Row],[ID]], TBL_Quarterly_data_main[Quarter], TBL_Quarterly_data_main[[#This Row],[Quarter]])</f>
        <v>1009751.3599999999</v>
      </c>
      <c r="N4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30292.540799999995</v>
      </c>
    </row>
    <row r="44" spans="1:15" x14ac:dyDescent="0.25">
      <c r="A44" t="s">
        <v>24</v>
      </c>
      <c r="B44">
        <v>3</v>
      </c>
      <c r="C44">
        <v>7936</v>
      </c>
      <c r="D44">
        <v>795607</v>
      </c>
      <c r="E44">
        <v>318242.80000000005</v>
      </c>
      <c r="F44" s="6">
        <f t="shared" si="0"/>
        <v>477364.19999999995</v>
      </c>
      <c r="G44" s="8">
        <f>COUNTIF(TBL_Quarterly_data_main[ID], TBL_Quarterly_data_main[[#This Row],[ID]])</f>
        <v>12</v>
      </c>
      <c r="H44" s="8">
        <f>SUMIF(TBL_Quarterly_data_main[ID], TBL_Quarterly_data_main[[#This Row],[ID]], TBL_Quarterly_data_main[Sales])</f>
        <v>8599816</v>
      </c>
      <c r="I44" s="8">
        <f>SUMIFS(TBL_Quarterly_data_main[Sales], TBL_Quarterly_data_main[ID], TBL_Quarterly_data_main[[#This Row],[ID]], TBL_Quarterly_data_main[Quarter], TBL_Quarterly_data_main[[#This Row],[Quarter]])</f>
        <v>1912019</v>
      </c>
      <c r="J44" s="10">
        <f>SUMIF(TBL_Quarterly_data_main[ID], TBL_Quarterly_data_main[[#This Row],[ID]], TBL_Quarterly_data_main[Cost])</f>
        <v>4511586.9899999993</v>
      </c>
      <c r="K44" s="8">
        <f>SUMIFS(TBL_Quarterly_data_main[Cost], TBL_Quarterly_data_main[ID], TBL_Quarterly_data_main[[#This Row],[ID]], TBL_Quarterly_data_main[Quarter], TBL_Quarterly_data_main[[#This Row],[Quarter]])</f>
        <v>902267.64000000013</v>
      </c>
      <c r="L44" s="8">
        <f>SUMIF(TBL_Quarterly_data_main[ID], TBL_Quarterly_data_main[[#This Row],[ID]], TBL_Quarterly_data_main[Gross Rev])</f>
        <v>4088229.01</v>
      </c>
      <c r="M44" s="8">
        <f>SUMIFS(TBL_Quarterly_data_main[Gross Rev], TBL_Quarterly_data_main[ID], TBL_Quarterly_data_main[[#This Row],[ID]], TBL_Quarterly_data_main[Quarter], TBL_Quarterly_data_main[[#This Row],[Quarter]])</f>
        <v>1009751.3599999999</v>
      </c>
      <c r="N4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30292.540799999995</v>
      </c>
    </row>
    <row r="45" spans="1:15" x14ac:dyDescent="0.25">
      <c r="A45" t="s">
        <v>25</v>
      </c>
      <c r="B45">
        <v>3</v>
      </c>
      <c r="C45">
        <v>7936</v>
      </c>
      <c r="D45">
        <v>741390</v>
      </c>
      <c r="E45">
        <v>407764.50000000006</v>
      </c>
      <c r="F45" s="6">
        <f t="shared" si="0"/>
        <v>333625.49999999994</v>
      </c>
      <c r="G45" s="8">
        <f>COUNTIF(TBL_Quarterly_data_main[ID], TBL_Quarterly_data_main[[#This Row],[ID]])</f>
        <v>12</v>
      </c>
      <c r="H45" s="8">
        <f>SUMIF(TBL_Quarterly_data_main[ID], TBL_Quarterly_data_main[[#This Row],[ID]], TBL_Quarterly_data_main[Sales])</f>
        <v>8599816</v>
      </c>
      <c r="I45" s="8">
        <f>SUMIFS(TBL_Quarterly_data_main[Sales], TBL_Quarterly_data_main[ID], TBL_Quarterly_data_main[[#This Row],[ID]], TBL_Quarterly_data_main[Quarter], TBL_Quarterly_data_main[[#This Row],[Quarter]])</f>
        <v>1912019</v>
      </c>
      <c r="J45" s="10">
        <f>SUMIF(TBL_Quarterly_data_main[ID], TBL_Quarterly_data_main[[#This Row],[ID]], TBL_Quarterly_data_main[Cost])</f>
        <v>4511586.9899999993</v>
      </c>
      <c r="K45" s="8">
        <f>SUMIFS(TBL_Quarterly_data_main[Cost], TBL_Quarterly_data_main[ID], TBL_Quarterly_data_main[[#This Row],[ID]], TBL_Quarterly_data_main[Quarter], TBL_Quarterly_data_main[[#This Row],[Quarter]])</f>
        <v>902267.64000000013</v>
      </c>
      <c r="L45" s="8">
        <f>SUMIF(TBL_Quarterly_data_main[ID], TBL_Quarterly_data_main[[#This Row],[ID]], TBL_Quarterly_data_main[Gross Rev])</f>
        <v>4088229.01</v>
      </c>
      <c r="M45" s="8">
        <f>SUMIFS(TBL_Quarterly_data_main[Gross Rev], TBL_Quarterly_data_main[ID], TBL_Quarterly_data_main[[#This Row],[ID]], TBL_Quarterly_data_main[Quarter], TBL_Quarterly_data_main[[#This Row],[Quarter]])</f>
        <v>1009751.3599999999</v>
      </c>
      <c r="N4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30292.540799999995</v>
      </c>
    </row>
    <row r="46" spans="1:15" x14ac:dyDescent="0.25">
      <c r="A46" t="s">
        <v>26</v>
      </c>
      <c r="B46">
        <v>4</v>
      </c>
      <c r="C46">
        <v>7936</v>
      </c>
      <c r="D46">
        <v>1281555</v>
      </c>
      <c r="E46">
        <v>525437.54999999993</v>
      </c>
      <c r="F46" s="6">
        <f t="shared" si="0"/>
        <v>756117.45000000007</v>
      </c>
      <c r="G46" s="8">
        <f>COUNTIF(TBL_Quarterly_data_main[ID], TBL_Quarterly_data_main[[#This Row],[ID]])</f>
        <v>12</v>
      </c>
      <c r="H46" s="8">
        <f>SUMIF(TBL_Quarterly_data_main[ID], TBL_Quarterly_data_main[[#This Row],[ID]], TBL_Quarterly_data_main[Sales])</f>
        <v>8599816</v>
      </c>
      <c r="I46" s="8">
        <f>SUMIFS(TBL_Quarterly_data_main[Sales], TBL_Quarterly_data_main[ID], TBL_Quarterly_data_main[[#This Row],[ID]], TBL_Quarterly_data_main[Quarter], TBL_Quarterly_data_main[[#This Row],[Quarter]])</f>
        <v>1842764</v>
      </c>
      <c r="J46" s="10">
        <f>SUMIF(TBL_Quarterly_data_main[ID], TBL_Quarterly_data_main[[#This Row],[ID]], TBL_Quarterly_data_main[Cost])</f>
        <v>4511586.9899999993</v>
      </c>
      <c r="K46" s="8">
        <f>SUMIFS(TBL_Quarterly_data_main[Cost], TBL_Quarterly_data_main[ID], TBL_Quarterly_data_main[[#This Row],[ID]], TBL_Quarterly_data_main[Quarter], TBL_Quarterly_data_main[[#This Row],[Quarter]])</f>
        <v>808368.88</v>
      </c>
      <c r="L46" s="8">
        <f>SUMIF(TBL_Quarterly_data_main[ID], TBL_Quarterly_data_main[[#This Row],[ID]], TBL_Quarterly_data_main[Gross Rev])</f>
        <v>4088229.01</v>
      </c>
      <c r="M46" s="8">
        <f>SUMIFS(TBL_Quarterly_data_main[Gross Rev], TBL_Quarterly_data_main[ID], TBL_Quarterly_data_main[[#This Row],[ID]], TBL_Quarterly_data_main[Quarter], TBL_Quarterly_data_main[[#This Row],[Quarter]])</f>
        <v>1034395.12</v>
      </c>
      <c r="N4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31031.853599999999</v>
      </c>
    </row>
    <row r="47" spans="1:15" x14ac:dyDescent="0.25">
      <c r="A47" t="s">
        <v>27</v>
      </c>
      <c r="B47">
        <v>4</v>
      </c>
      <c r="C47">
        <v>7936</v>
      </c>
      <c r="D47">
        <v>160108</v>
      </c>
      <c r="E47">
        <v>118479.92</v>
      </c>
      <c r="F47" s="6">
        <f t="shared" si="0"/>
        <v>41628.080000000002</v>
      </c>
      <c r="G47" s="8">
        <f>COUNTIF(TBL_Quarterly_data_main[ID], TBL_Quarterly_data_main[[#This Row],[ID]])</f>
        <v>12</v>
      </c>
      <c r="H47" s="8">
        <f>SUMIF(TBL_Quarterly_data_main[ID], TBL_Quarterly_data_main[[#This Row],[ID]], TBL_Quarterly_data_main[Sales])</f>
        <v>8599816</v>
      </c>
      <c r="I47" s="8">
        <f>SUMIFS(TBL_Quarterly_data_main[Sales], TBL_Quarterly_data_main[ID], TBL_Quarterly_data_main[[#This Row],[ID]], TBL_Quarterly_data_main[Quarter], TBL_Quarterly_data_main[[#This Row],[Quarter]])</f>
        <v>1842764</v>
      </c>
      <c r="J47" s="10">
        <f>SUMIF(TBL_Quarterly_data_main[ID], TBL_Quarterly_data_main[[#This Row],[ID]], TBL_Quarterly_data_main[Cost])</f>
        <v>4511586.9899999993</v>
      </c>
      <c r="K47" s="8">
        <f>SUMIFS(TBL_Quarterly_data_main[Cost], TBL_Quarterly_data_main[ID], TBL_Quarterly_data_main[[#This Row],[ID]], TBL_Quarterly_data_main[Quarter], TBL_Quarterly_data_main[[#This Row],[Quarter]])</f>
        <v>808368.88</v>
      </c>
      <c r="L47" s="8">
        <f>SUMIF(TBL_Quarterly_data_main[ID], TBL_Quarterly_data_main[[#This Row],[ID]], TBL_Quarterly_data_main[Gross Rev])</f>
        <v>4088229.01</v>
      </c>
      <c r="M47" s="8">
        <f>SUMIFS(TBL_Quarterly_data_main[Gross Rev], TBL_Quarterly_data_main[ID], TBL_Quarterly_data_main[[#This Row],[ID]], TBL_Quarterly_data_main[Quarter], TBL_Quarterly_data_main[[#This Row],[Quarter]])</f>
        <v>1034395.12</v>
      </c>
      <c r="N4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31031.853599999999</v>
      </c>
    </row>
    <row r="48" spans="1:15" x14ac:dyDescent="0.25">
      <c r="A48" t="s">
        <v>28</v>
      </c>
      <c r="B48">
        <v>4</v>
      </c>
      <c r="C48">
        <v>7936</v>
      </c>
      <c r="D48">
        <v>401101</v>
      </c>
      <c r="E48">
        <v>164451.41</v>
      </c>
      <c r="F48" s="6">
        <f t="shared" si="0"/>
        <v>236649.59</v>
      </c>
      <c r="G48" s="8">
        <f>COUNTIF(TBL_Quarterly_data_main[ID], TBL_Quarterly_data_main[[#This Row],[ID]])</f>
        <v>12</v>
      </c>
      <c r="H48" s="8">
        <f>SUMIF(TBL_Quarterly_data_main[ID], TBL_Quarterly_data_main[[#This Row],[ID]], TBL_Quarterly_data_main[Sales])</f>
        <v>8599816</v>
      </c>
      <c r="I48" s="8">
        <f>SUMIFS(TBL_Quarterly_data_main[Sales], TBL_Quarterly_data_main[ID], TBL_Quarterly_data_main[[#This Row],[ID]], TBL_Quarterly_data_main[Quarter], TBL_Quarterly_data_main[[#This Row],[Quarter]])</f>
        <v>1842764</v>
      </c>
      <c r="J48" s="10">
        <f>SUMIF(TBL_Quarterly_data_main[ID], TBL_Quarterly_data_main[[#This Row],[ID]], TBL_Quarterly_data_main[Cost])</f>
        <v>4511586.9899999993</v>
      </c>
      <c r="K48" s="8">
        <f>SUMIFS(TBL_Quarterly_data_main[Cost], TBL_Quarterly_data_main[ID], TBL_Quarterly_data_main[[#This Row],[ID]], TBL_Quarterly_data_main[Quarter], TBL_Quarterly_data_main[[#This Row],[Quarter]])</f>
        <v>808368.88</v>
      </c>
      <c r="L48" s="8">
        <f>SUMIF(TBL_Quarterly_data_main[ID], TBL_Quarterly_data_main[[#This Row],[ID]], TBL_Quarterly_data_main[Gross Rev])</f>
        <v>4088229.01</v>
      </c>
      <c r="M48" s="8">
        <f>SUMIFS(TBL_Quarterly_data_main[Gross Rev], TBL_Quarterly_data_main[ID], TBL_Quarterly_data_main[[#This Row],[ID]], TBL_Quarterly_data_main[Quarter], TBL_Quarterly_data_main[[#This Row],[Quarter]])</f>
        <v>1034395.12</v>
      </c>
      <c r="N4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31031.853599999999</v>
      </c>
    </row>
    <row r="49" spans="1:15" x14ac:dyDescent="0.25">
      <c r="A49" t="s">
        <v>17</v>
      </c>
      <c r="B49">
        <v>1</v>
      </c>
      <c r="C49">
        <v>4740</v>
      </c>
      <c r="D49">
        <v>1419805</v>
      </c>
      <c r="E49">
        <v>567922</v>
      </c>
      <c r="F49" s="6">
        <f t="shared" si="0"/>
        <v>851883</v>
      </c>
      <c r="G49" s="8">
        <f>COUNTIF(TBL_Quarterly_data_main[ID], TBL_Quarterly_data_main[[#This Row],[ID]])</f>
        <v>12</v>
      </c>
      <c r="H49" s="8">
        <f>SUMIF(TBL_Quarterly_data_main[ID], TBL_Quarterly_data_main[[#This Row],[ID]], TBL_Quarterly_data_main[Sales])</f>
        <v>10181406</v>
      </c>
      <c r="I49" s="8">
        <f>SUMIFS(TBL_Quarterly_data_main[Sales], TBL_Quarterly_data_main[ID], TBL_Quarterly_data_main[[#This Row],[ID]], TBL_Quarterly_data_main[Quarter], TBL_Quarterly_data_main[[#This Row],[Quarter]])</f>
        <v>3871694</v>
      </c>
      <c r="J49" s="10">
        <f>SUMIF(TBL_Quarterly_data_main[ID], TBL_Quarterly_data_main[[#This Row],[ID]], TBL_Quarterly_data_main[Cost])</f>
        <v>5449807.4399999995</v>
      </c>
      <c r="K49" s="8">
        <f>SUMIFS(TBL_Quarterly_data_main[Cost], TBL_Quarterly_data_main[ID], TBL_Quarterly_data_main[[#This Row],[ID]], TBL_Quarterly_data_main[Quarter], TBL_Quarterly_data_main[[#This Row],[Quarter]])</f>
        <v>2112612.0699999998</v>
      </c>
      <c r="L49" s="8">
        <f>SUMIF(TBL_Quarterly_data_main[ID], TBL_Quarterly_data_main[[#This Row],[ID]], TBL_Quarterly_data_main[Gross Rev])</f>
        <v>4731598.5600000005</v>
      </c>
      <c r="M49" s="8">
        <f>SUMIFS(TBL_Quarterly_data_main[Gross Rev], TBL_Quarterly_data_main[ID], TBL_Quarterly_data_main[[#This Row],[ID]], TBL_Quarterly_data_main[Quarter], TBL_Quarterly_data_main[[#This Row],[Quarter]])</f>
        <v>1759081.9300000002</v>
      </c>
      <c r="N4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4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52772.457900000001</v>
      </c>
    </row>
    <row r="50" spans="1:15" x14ac:dyDescent="0.25">
      <c r="A50" t="s">
        <v>18</v>
      </c>
      <c r="B50">
        <v>1</v>
      </c>
      <c r="C50">
        <v>4740</v>
      </c>
      <c r="D50">
        <v>1250244</v>
      </c>
      <c r="E50">
        <v>787653.72</v>
      </c>
      <c r="F50" s="6">
        <f t="shared" si="0"/>
        <v>462590.28</v>
      </c>
      <c r="G50" s="8">
        <f>COUNTIF(TBL_Quarterly_data_main[ID], TBL_Quarterly_data_main[[#This Row],[ID]])</f>
        <v>12</v>
      </c>
      <c r="H50" s="8">
        <f>SUMIF(TBL_Quarterly_data_main[ID], TBL_Quarterly_data_main[[#This Row],[ID]], TBL_Quarterly_data_main[Sales])</f>
        <v>10181406</v>
      </c>
      <c r="I50" s="8">
        <f>SUMIFS(TBL_Quarterly_data_main[Sales], TBL_Quarterly_data_main[ID], TBL_Quarterly_data_main[[#This Row],[ID]], TBL_Quarterly_data_main[Quarter], TBL_Quarterly_data_main[[#This Row],[Quarter]])</f>
        <v>3871694</v>
      </c>
      <c r="J50" s="10">
        <f>SUMIF(TBL_Quarterly_data_main[ID], TBL_Quarterly_data_main[[#This Row],[ID]], TBL_Quarterly_data_main[Cost])</f>
        <v>5449807.4399999995</v>
      </c>
      <c r="K50" s="8">
        <f>SUMIFS(TBL_Quarterly_data_main[Cost], TBL_Quarterly_data_main[ID], TBL_Quarterly_data_main[[#This Row],[ID]], TBL_Quarterly_data_main[Quarter], TBL_Quarterly_data_main[[#This Row],[Quarter]])</f>
        <v>2112612.0699999998</v>
      </c>
      <c r="L50" s="8">
        <f>SUMIF(TBL_Quarterly_data_main[ID], TBL_Quarterly_data_main[[#This Row],[ID]], TBL_Quarterly_data_main[Gross Rev])</f>
        <v>4731598.5600000005</v>
      </c>
      <c r="M50" s="8">
        <f>SUMIFS(TBL_Quarterly_data_main[Gross Rev], TBL_Quarterly_data_main[ID], TBL_Quarterly_data_main[[#This Row],[ID]], TBL_Quarterly_data_main[Quarter], TBL_Quarterly_data_main[[#This Row],[Quarter]])</f>
        <v>1759081.9300000002</v>
      </c>
      <c r="N5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52772.457900000001</v>
      </c>
    </row>
    <row r="51" spans="1:15" x14ac:dyDescent="0.25">
      <c r="A51" t="s">
        <v>19</v>
      </c>
      <c r="B51">
        <v>1</v>
      </c>
      <c r="C51">
        <v>4740</v>
      </c>
      <c r="D51">
        <v>1201645</v>
      </c>
      <c r="E51">
        <v>757036.35</v>
      </c>
      <c r="F51" s="6">
        <f t="shared" si="0"/>
        <v>444608.65</v>
      </c>
      <c r="G51" s="8">
        <f>COUNTIF(TBL_Quarterly_data_main[ID], TBL_Quarterly_data_main[[#This Row],[ID]])</f>
        <v>12</v>
      </c>
      <c r="H51" s="8">
        <f>SUMIF(TBL_Quarterly_data_main[ID], TBL_Quarterly_data_main[[#This Row],[ID]], TBL_Quarterly_data_main[Sales])</f>
        <v>10181406</v>
      </c>
      <c r="I51" s="8">
        <f>SUMIFS(TBL_Quarterly_data_main[Sales], TBL_Quarterly_data_main[ID], TBL_Quarterly_data_main[[#This Row],[ID]], TBL_Quarterly_data_main[Quarter], TBL_Quarterly_data_main[[#This Row],[Quarter]])</f>
        <v>3871694</v>
      </c>
      <c r="J51" s="10">
        <f>SUMIF(TBL_Quarterly_data_main[ID], TBL_Quarterly_data_main[[#This Row],[ID]], TBL_Quarterly_data_main[Cost])</f>
        <v>5449807.4399999995</v>
      </c>
      <c r="K51" s="8">
        <f>SUMIFS(TBL_Quarterly_data_main[Cost], TBL_Quarterly_data_main[ID], TBL_Quarterly_data_main[[#This Row],[ID]], TBL_Quarterly_data_main[Quarter], TBL_Quarterly_data_main[[#This Row],[Quarter]])</f>
        <v>2112612.0699999998</v>
      </c>
      <c r="L51" s="8">
        <f>SUMIF(TBL_Quarterly_data_main[ID], TBL_Quarterly_data_main[[#This Row],[ID]], TBL_Quarterly_data_main[Gross Rev])</f>
        <v>4731598.5600000005</v>
      </c>
      <c r="M51" s="8">
        <f>SUMIFS(TBL_Quarterly_data_main[Gross Rev], TBL_Quarterly_data_main[ID], TBL_Quarterly_data_main[[#This Row],[ID]], TBL_Quarterly_data_main[Quarter], TBL_Quarterly_data_main[[#This Row],[Quarter]])</f>
        <v>1759081.9300000002</v>
      </c>
      <c r="N51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1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52772.457900000001</v>
      </c>
    </row>
    <row r="52" spans="1:15" x14ac:dyDescent="0.25">
      <c r="A52" t="s">
        <v>20</v>
      </c>
      <c r="B52">
        <v>2</v>
      </c>
      <c r="C52">
        <v>4740</v>
      </c>
      <c r="D52">
        <v>81451</v>
      </c>
      <c r="E52">
        <v>35023.93</v>
      </c>
      <c r="F52" s="6">
        <f t="shared" si="0"/>
        <v>46427.07</v>
      </c>
      <c r="G52" s="8">
        <f>COUNTIF(TBL_Quarterly_data_main[ID], TBL_Quarterly_data_main[[#This Row],[ID]])</f>
        <v>12</v>
      </c>
      <c r="H52" s="8">
        <f>SUMIF(TBL_Quarterly_data_main[ID], TBL_Quarterly_data_main[[#This Row],[ID]], TBL_Quarterly_data_main[Sales])</f>
        <v>10181406</v>
      </c>
      <c r="I52" s="8">
        <f>SUMIFS(TBL_Quarterly_data_main[Sales], TBL_Quarterly_data_main[ID], TBL_Quarterly_data_main[[#This Row],[ID]], TBL_Quarterly_data_main[Quarter], TBL_Quarterly_data_main[[#This Row],[Quarter]])</f>
        <v>2256198</v>
      </c>
      <c r="J52" s="10">
        <f>SUMIF(TBL_Quarterly_data_main[ID], TBL_Quarterly_data_main[[#This Row],[ID]], TBL_Quarterly_data_main[Cost])</f>
        <v>5449807.4399999995</v>
      </c>
      <c r="K52" s="8">
        <f>SUMIFS(TBL_Quarterly_data_main[Cost], TBL_Quarterly_data_main[ID], TBL_Quarterly_data_main[[#This Row],[ID]], TBL_Quarterly_data_main[Quarter], TBL_Quarterly_data_main[[#This Row],[Quarter]])</f>
        <v>980970.22</v>
      </c>
      <c r="L52" s="8">
        <f>SUMIF(TBL_Quarterly_data_main[ID], TBL_Quarterly_data_main[[#This Row],[ID]], TBL_Quarterly_data_main[Gross Rev])</f>
        <v>4731598.5600000005</v>
      </c>
      <c r="M52" s="8">
        <f>SUMIFS(TBL_Quarterly_data_main[Gross Rev], TBL_Quarterly_data_main[ID], TBL_Quarterly_data_main[[#This Row],[ID]], TBL_Quarterly_data_main[Quarter], TBL_Quarterly_data_main[[#This Row],[Quarter]])</f>
        <v>1275227.7799999998</v>
      </c>
      <c r="N52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2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38256.833399999996</v>
      </c>
    </row>
    <row r="53" spans="1:15" x14ac:dyDescent="0.25">
      <c r="A53" t="s">
        <v>21</v>
      </c>
      <c r="B53">
        <v>2</v>
      </c>
      <c r="C53">
        <v>4740</v>
      </c>
      <c r="D53">
        <v>1085085</v>
      </c>
      <c r="E53">
        <v>488288.25</v>
      </c>
      <c r="F53" s="6">
        <f t="shared" si="0"/>
        <v>596796.75</v>
      </c>
      <c r="G53" s="8">
        <f>COUNTIF(TBL_Quarterly_data_main[ID], TBL_Quarterly_data_main[[#This Row],[ID]])</f>
        <v>12</v>
      </c>
      <c r="H53" s="8">
        <f>SUMIF(TBL_Quarterly_data_main[ID], TBL_Quarterly_data_main[[#This Row],[ID]], TBL_Quarterly_data_main[Sales])</f>
        <v>10181406</v>
      </c>
      <c r="I53" s="8">
        <f>SUMIFS(TBL_Quarterly_data_main[Sales], TBL_Quarterly_data_main[ID], TBL_Quarterly_data_main[[#This Row],[ID]], TBL_Quarterly_data_main[Quarter], TBL_Quarterly_data_main[[#This Row],[Quarter]])</f>
        <v>2256198</v>
      </c>
      <c r="J53" s="10">
        <f>SUMIF(TBL_Quarterly_data_main[ID], TBL_Quarterly_data_main[[#This Row],[ID]], TBL_Quarterly_data_main[Cost])</f>
        <v>5449807.4399999995</v>
      </c>
      <c r="K53" s="8">
        <f>SUMIFS(TBL_Quarterly_data_main[Cost], TBL_Quarterly_data_main[ID], TBL_Quarterly_data_main[[#This Row],[ID]], TBL_Quarterly_data_main[Quarter], TBL_Quarterly_data_main[[#This Row],[Quarter]])</f>
        <v>980970.22</v>
      </c>
      <c r="L53" s="8">
        <f>SUMIF(TBL_Quarterly_data_main[ID], TBL_Quarterly_data_main[[#This Row],[ID]], TBL_Quarterly_data_main[Gross Rev])</f>
        <v>4731598.5600000005</v>
      </c>
      <c r="M53" s="8">
        <f>SUMIFS(TBL_Quarterly_data_main[Gross Rev], TBL_Quarterly_data_main[ID], TBL_Quarterly_data_main[[#This Row],[ID]], TBL_Quarterly_data_main[Quarter], TBL_Quarterly_data_main[[#This Row],[Quarter]])</f>
        <v>1275227.7799999998</v>
      </c>
      <c r="N53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3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38256.833399999996</v>
      </c>
    </row>
    <row r="54" spans="1:15" x14ac:dyDescent="0.25">
      <c r="A54" t="s">
        <v>22</v>
      </c>
      <c r="B54">
        <v>2</v>
      </c>
      <c r="C54">
        <v>4740</v>
      </c>
      <c r="D54">
        <v>1089662</v>
      </c>
      <c r="E54">
        <v>457658.04</v>
      </c>
      <c r="F54" s="6">
        <f t="shared" si="0"/>
        <v>632003.96</v>
      </c>
      <c r="G54" s="8">
        <f>COUNTIF(TBL_Quarterly_data_main[ID], TBL_Quarterly_data_main[[#This Row],[ID]])</f>
        <v>12</v>
      </c>
      <c r="H54" s="8">
        <f>SUMIF(TBL_Quarterly_data_main[ID], TBL_Quarterly_data_main[[#This Row],[ID]], TBL_Quarterly_data_main[Sales])</f>
        <v>10181406</v>
      </c>
      <c r="I54" s="8">
        <f>SUMIFS(TBL_Quarterly_data_main[Sales], TBL_Quarterly_data_main[ID], TBL_Quarterly_data_main[[#This Row],[ID]], TBL_Quarterly_data_main[Quarter], TBL_Quarterly_data_main[[#This Row],[Quarter]])</f>
        <v>2256198</v>
      </c>
      <c r="J54" s="10">
        <f>SUMIF(TBL_Quarterly_data_main[ID], TBL_Quarterly_data_main[[#This Row],[ID]], TBL_Quarterly_data_main[Cost])</f>
        <v>5449807.4399999995</v>
      </c>
      <c r="K54" s="8">
        <f>SUMIFS(TBL_Quarterly_data_main[Cost], TBL_Quarterly_data_main[ID], TBL_Quarterly_data_main[[#This Row],[ID]], TBL_Quarterly_data_main[Quarter], TBL_Quarterly_data_main[[#This Row],[Quarter]])</f>
        <v>980970.22</v>
      </c>
      <c r="L54" s="8">
        <f>SUMIF(TBL_Quarterly_data_main[ID], TBL_Quarterly_data_main[[#This Row],[ID]], TBL_Quarterly_data_main[Gross Rev])</f>
        <v>4731598.5600000005</v>
      </c>
      <c r="M54" s="8">
        <f>SUMIFS(TBL_Quarterly_data_main[Gross Rev], TBL_Quarterly_data_main[ID], TBL_Quarterly_data_main[[#This Row],[ID]], TBL_Quarterly_data_main[Quarter], TBL_Quarterly_data_main[[#This Row],[Quarter]])</f>
        <v>1275227.7799999998</v>
      </c>
      <c r="N54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4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38256.833399999996</v>
      </c>
    </row>
    <row r="55" spans="1:15" x14ac:dyDescent="0.25">
      <c r="A55" t="s">
        <v>23</v>
      </c>
      <c r="B55">
        <v>3</v>
      </c>
      <c r="C55">
        <v>4740</v>
      </c>
      <c r="D55">
        <v>1003378</v>
      </c>
      <c r="E55">
        <v>652195.70000000007</v>
      </c>
      <c r="F55" s="6">
        <f t="shared" si="0"/>
        <v>351182.29999999993</v>
      </c>
      <c r="G55" s="8">
        <f>COUNTIF(TBL_Quarterly_data_main[ID], TBL_Quarterly_data_main[[#This Row],[ID]])</f>
        <v>12</v>
      </c>
      <c r="H55" s="8">
        <f>SUMIF(TBL_Quarterly_data_main[ID], TBL_Quarterly_data_main[[#This Row],[ID]], TBL_Quarterly_data_main[Sales])</f>
        <v>10181406</v>
      </c>
      <c r="I55" s="8">
        <f>SUMIFS(TBL_Quarterly_data_main[Sales], TBL_Quarterly_data_main[ID], TBL_Quarterly_data_main[[#This Row],[ID]], TBL_Quarterly_data_main[Quarter], TBL_Quarterly_data_main[[#This Row],[Quarter]])</f>
        <v>2653624</v>
      </c>
      <c r="J55" s="10">
        <f>SUMIF(TBL_Quarterly_data_main[ID], TBL_Quarterly_data_main[[#This Row],[ID]], TBL_Quarterly_data_main[Cost])</f>
        <v>5449807.4399999995</v>
      </c>
      <c r="K55" s="8">
        <f>SUMIFS(TBL_Quarterly_data_main[Cost], TBL_Quarterly_data_main[ID], TBL_Quarterly_data_main[[#This Row],[ID]], TBL_Quarterly_data_main[Quarter], TBL_Quarterly_data_main[[#This Row],[Quarter]])</f>
        <v>1513470.6800000002</v>
      </c>
      <c r="L55" s="8">
        <f>SUMIF(TBL_Quarterly_data_main[ID], TBL_Quarterly_data_main[[#This Row],[ID]], TBL_Quarterly_data_main[Gross Rev])</f>
        <v>4731598.5600000005</v>
      </c>
      <c r="M55" s="8">
        <f>SUMIFS(TBL_Quarterly_data_main[Gross Rev], TBL_Quarterly_data_main[ID], TBL_Quarterly_data_main[[#This Row],[ID]], TBL_Quarterly_data_main[Quarter], TBL_Quarterly_data_main[[#This Row],[Quarter]])</f>
        <v>1140153.32</v>
      </c>
      <c r="N55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5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34204.599600000001</v>
      </c>
    </row>
    <row r="56" spans="1:15" x14ac:dyDescent="0.25">
      <c r="A56" t="s">
        <v>24</v>
      </c>
      <c r="B56">
        <v>3</v>
      </c>
      <c r="C56">
        <v>4740</v>
      </c>
      <c r="D56">
        <v>936418</v>
      </c>
      <c r="E56">
        <v>440116.45999999996</v>
      </c>
      <c r="F56" s="6">
        <f t="shared" si="0"/>
        <v>496301.54000000004</v>
      </c>
      <c r="G56" s="8">
        <f>COUNTIF(TBL_Quarterly_data_main[ID], TBL_Quarterly_data_main[[#This Row],[ID]])</f>
        <v>12</v>
      </c>
      <c r="H56" s="8">
        <f>SUMIF(TBL_Quarterly_data_main[ID], TBL_Quarterly_data_main[[#This Row],[ID]], TBL_Quarterly_data_main[Sales])</f>
        <v>10181406</v>
      </c>
      <c r="I56" s="8">
        <f>SUMIFS(TBL_Quarterly_data_main[Sales], TBL_Quarterly_data_main[ID], TBL_Quarterly_data_main[[#This Row],[ID]], TBL_Quarterly_data_main[Quarter], TBL_Quarterly_data_main[[#This Row],[Quarter]])</f>
        <v>2653624</v>
      </c>
      <c r="J56" s="10">
        <f>SUMIF(TBL_Quarterly_data_main[ID], TBL_Quarterly_data_main[[#This Row],[ID]], TBL_Quarterly_data_main[Cost])</f>
        <v>5449807.4399999995</v>
      </c>
      <c r="K56" s="8">
        <f>SUMIFS(TBL_Quarterly_data_main[Cost], TBL_Quarterly_data_main[ID], TBL_Quarterly_data_main[[#This Row],[ID]], TBL_Quarterly_data_main[Quarter], TBL_Quarterly_data_main[[#This Row],[Quarter]])</f>
        <v>1513470.6800000002</v>
      </c>
      <c r="L56" s="8">
        <f>SUMIF(TBL_Quarterly_data_main[ID], TBL_Quarterly_data_main[[#This Row],[ID]], TBL_Quarterly_data_main[Gross Rev])</f>
        <v>4731598.5600000005</v>
      </c>
      <c r="M56" s="8">
        <f>SUMIFS(TBL_Quarterly_data_main[Gross Rev], TBL_Quarterly_data_main[ID], TBL_Quarterly_data_main[[#This Row],[ID]], TBL_Quarterly_data_main[Quarter], TBL_Quarterly_data_main[[#This Row],[Quarter]])</f>
        <v>1140153.32</v>
      </c>
      <c r="N56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6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34204.599600000001</v>
      </c>
    </row>
    <row r="57" spans="1:15" x14ac:dyDescent="0.25">
      <c r="A57" t="s">
        <v>25</v>
      </c>
      <c r="B57">
        <v>3</v>
      </c>
      <c r="C57">
        <v>4740</v>
      </c>
      <c r="D57">
        <v>713828</v>
      </c>
      <c r="E57">
        <v>421158.51999999996</v>
      </c>
      <c r="F57" s="6">
        <f t="shared" si="0"/>
        <v>292669.48000000004</v>
      </c>
      <c r="G57" s="8">
        <f>COUNTIF(TBL_Quarterly_data_main[ID], TBL_Quarterly_data_main[[#This Row],[ID]])</f>
        <v>12</v>
      </c>
      <c r="H57" s="8">
        <f>SUMIF(TBL_Quarterly_data_main[ID], TBL_Quarterly_data_main[[#This Row],[ID]], TBL_Quarterly_data_main[Sales])</f>
        <v>10181406</v>
      </c>
      <c r="I57" s="8">
        <f>SUMIFS(TBL_Quarterly_data_main[Sales], TBL_Quarterly_data_main[ID], TBL_Quarterly_data_main[[#This Row],[ID]], TBL_Quarterly_data_main[Quarter], TBL_Quarterly_data_main[[#This Row],[Quarter]])</f>
        <v>2653624</v>
      </c>
      <c r="J57" s="10">
        <f>SUMIF(TBL_Quarterly_data_main[ID], TBL_Quarterly_data_main[[#This Row],[ID]], TBL_Quarterly_data_main[Cost])</f>
        <v>5449807.4399999995</v>
      </c>
      <c r="K57" s="8">
        <f>SUMIFS(TBL_Quarterly_data_main[Cost], TBL_Quarterly_data_main[ID], TBL_Quarterly_data_main[[#This Row],[ID]], TBL_Quarterly_data_main[Quarter], TBL_Quarterly_data_main[[#This Row],[Quarter]])</f>
        <v>1513470.6800000002</v>
      </c>
      <c r="L57" s="8">
        <f>SUMIF(TBL_Quarterly_data_main[ID], TBL_Quarterly_data_main[[#This Row],[ID]], TBL_Quarterly_data_main[Gross Rev])</f>
        <v>4731598.5600000005</v>
      </c>
      <c r="M57" s="8">
        <f>SUMIFS(TBL_Quarterly_data_main[Gross Rev], TBL_Quarterly_data_main[ID], TBL_Quarterly_data_main[[#This Row],[ID]], TBL_Quarterly_data_main[Quarter], TBL_Quarterly_data_main[[#This Row],[Quarter]])</f>
        <v>1140153.32</v>
      </c>
      <c r="N57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Tier3</v>
      </c>
      <c r="O57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34204.599600000001</v>
      </c>
    </row>
    <row r="58" spans="1:15" x14ac:dyDescent="0.25">
      <c r="A58" t="s">
        <v>26</v>
      </c>
      <c r="B58">
        <v>4</v>
      </c>
      <c r="C58">
        <v>4740</v>
      </c>
      <c r="D58">
        <v>544687</v>
      </c>
      <c r="E58">
        <v>234215.41</v>
      </c>
      <c r="F58" s="6">
        <f t="shared" si="0"/>
        <v>310471.58999999997</v>
      </c>
      <c r="G58" s="8">
        <f>COUNTIF(TBL_Quarterly_data_main[ID], TBL_Quarterly_data_main[[#This Row],[ID]])</f>
        <v>12</v>
      </c>
      <c r="H58" s="8">
        <f>SUMIF(TBL_Quarterly_data_main[ID], TBL_Quarterly_data_main[[#This Row],[ID]], TBL_Quarterly_data_main[Sales])</f>
        <v>10181406</v>
      </c>
      <c r="I58" s="8">
        <f>SUMIFS(TBL_Quarterly_data_main[Sales], TBL_Quarterly_data_main[ID], TBL_Quarterly_data_main[[#This Row],[ID]], TBL_Quarterly_data_main[Quarter], TBL_Quarterly_data_main[[#This Row],[Quarter]])</f>
        <v>1399890</v>
      </c>
      <c r="J58" s="10">
        <f>SUMIF(TBL_Quarterly_data_main[ID], TBL_Quarterly_data_main[[#This Row],[ID]], TBL_Quarterly_data_main[Cost])</f>
        <v>5449807.4399999995</v>
      </c>
      <c r="K58" s="8">
        <f>SUMIFS(TBL_Quarterly_data_main[Cost], TBL_Quarterly_data_main[ID], TBL_Quarterly_data_main[[#This Row],[ID]], TBL_Quarterly_data_main[Quarter], TBL_Quarterly_data_main[[#This Row],[Quarter]])</f>
        <v>842754.47000000009</v>
      </c>
      <c r="L58" s="8">
        <f>SUMIF(TBL_Quarterly_data_main[ID], TBL_Quarterly_data_main[[#This Row],[ID]], TBL_Quarterly_data_main[Gross Rev])</f>
        <v>4731598.5600000005</v>
      </c>
      <c r="M58" s="8">
        <f>SUMIFS(TBL_Quarterly_data_main[Gross Rev], TBL_Quarterly_data_main[ID], TBL_Quarterly_data_main[[#This Row],[ID]], TBL_Quarterly_data_main[Quarter], TBL_Quarterly_data_main[[#This Row],[Quarter]])</f>
        <v>557135.52999999991</v>
      </c>
      <c r="N58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58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5571.3552999999993</v>
      </c>
    </row>
    <row r="59" spans="1:15" x14ac:dyDescent="0.25">
      <c r="A59" t="s">
        <v>27</v>
      </c>
      <c r="B59">
        <v>4</v>
      </c>
      <c r="C59">
        <v>4740</v>
      </c>
      <c r="D59">
        <v>478701</v>
      </c>
      <c r="E59">
        <v>363812.76</v>
      </c>
      <c r="F59" s="6">
        <f t="shared" si="0"/>
        <v>114888.23999999999</v>
      </c>
      <c r="G59" s="8">
        <f>COUNTIF(TBL_Quarterly_data_main[ID], TBL_Quarterly_data_main[[#This Row],[ID]])</f>
        <v>12</v>
      </c>
      <c r="H59" s="8">
        <f>SUMIF(TBL_Quarterly_data_main[ID], TBL_Quarterly_data_main[[#This Row],[ID]], TBL_Quarterly_data_main[Sales])</f>
        <v>10181406</v>
      </c>
      <c r="I59" s="8">
        <f>SUMIFS(TBL_Quarterly_data_main[Sales], TBL_Quarterly_data_main[ID], TBL_Quarterly_data_main[[#This Row],[ID]], TBL_Quarterly_data_main[Quarter], TBL_Quarterly_data_main[[#This Row],[Quarter]])</f>
        <v>1399890</v>
      </c>
      <c r="J59" s="10">
        <f>SUMIF(TBL_Quarterly_data_main[ID], TBL_Quarterly_data_main[[#This Row],[ID]], TBL_Quarterly_data_main[Cost])</f>
        <v>5449807.4399999995</v>
      </c>
      <c r="K59" s="8">
        <f>SUMIFS(TBL_Quarterly_data_main[Cost], TBL_Quarterly_data_main[ID], TBL_Quarterly_data_main[[#This Row],[ID]], TBL_Quarterly_data_main[Quarter], TBL_Quarterly_data_main[[#This Row],[Quarter]])</f>
        <v>842754.47000000009</v>
      </c>
      <c r="L59" s="8">
        <f>SUMIF(TBL_Quarterly_data_main[ID], TBL_Quarterly_data_main[[#This Row],[ID]], TBL_Quarterly_data_main[Gross Rev])</f>
        <v>4731598.5600000005</v>
      </c>
      <c r="M59" s="8">
        <f>SUMIFS(TBL_Quarterly_data_main[Gross Rev], TBL_Quarterly_data_main[ID], TBL_Quarterly_data_main[[#This Row],[ID]], TBL_Quarterly_data_main[Quarter], TBL_Quarterly_data_main[[#This Row],[Quarter]])</f>
        <v>557135.52999999991</v>
      </c>
      <c r="N59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59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5571.3552999999993</v>
      </c>
    </row>
    <row r="60" spans="1:15" x14ac:dyDescent="0.25">
      <c r="A60" t="s">
        <v>28</v>
      </c>
      <c r="B60">
        <v>4</v>
      </c>
      <c r="C60">
        <v>4740</v>
      </c>
      <c r="D60">
        <v>376502</v>
      </c>
      <c r="E60">
        <v>244726.30000000002</v>
      </c>
      <c r="F60" s="6">
        <f t="shared" si="0"/>
        <v>131775.69999999998</v>
      </c>
      <c r="G60" s="8">
        <f>COUNTIF(TBL_Quarterly_data_main[ID], TBL_Quarterly_data_main[[#This Row],[ID]])</f>
        <v>12</v>
      </c>
      <c r="H60" s="8">
        <f>SUMIF(TBL_Quarterly_data_main[ID], TBL_Quarterly_data_main[[#This Row],[ID]], TBL_Quarterly_data_main[Sales])</f>
        <v>10181406</v>
      </c>
      <c r="I60" s="8">
        <f>SUMIFS(TBL_Quarterly_data_main[Sales], TBL_Quarterly_data_main[ID], TBL_Quarterly_data_main[[#This Row],[ID]], TBL_Quarterly_data_main[Quarter], TBL_Quarterly_data_main[[#This Row],[Quarter]])</f>
        <v>1399890</v>
      </c>
      <c r="J60" s="10">
        <f>SUMIF(TBL_Quarterly_data_main[ID], TBL_Quarterly_data_main[[#This Row],[ID]], TBL_Quarterly_data_main[Cost])</f>
        <v>5449807.4399999995</v>
      </c>
      <c r="K60" s="8">
        <f>SUMIFS(TBL_Quarterly_data_main[Cost], TBL_Quarterly_data_main[ID], TBL_Quarterly_data_main[[#This Row],[ID]], TBL_Quarterly_data_main[Quarter], TBL_Quarterly_data_main[[#This Row],[Quarter]])</f>
        <v>842754.47000000009</v>
      </c>
      <c r="L60" s="8">
        <f>SUMIF(TBL_Quarterly_data_main[ID], TBL_Quarterly_data_main[[#This Row],[ID]], TBL_Quarterly_data_main[Gross Rev])</f>
        <v>4731598.5600000005</v>
      </c>
      <c r="M60" s="8">
        <f>SUMIFS(TBL_Quarterly_data_main[Gross Rev], TBL_Quarterly_data_main[ID], TBL_Quarterly_data_main[[#This Row],[ID]], TBL_Quarterly_data_main[Quarter], TBL_Quarterly_data_main[[#This Row],[Quarter]])</f>
        <v>557135.52999999991</v>
      </c>
      <c r="N60" s="8" t="str">
        <f>IF(AND(TBL_Quarterly_data_main[[#This Row],[Sum quarterly Gross Rev per ID]]&gt;=Bonus_amt_1, TBL_Quarterly_data_main[[#This Row],[Sum quarterly Gross Rev per ID]]&lt;Bonus_amt_2), Tier_1, IF(AND(TBL_Quarterly_data_main[[#This Row],[Sum quarterly Gross Rev per ID]]&gt;=Bonus_amt_2, TBL_Quarterly_data_main[[#This Row],[Sum quarterly Gross Rev per ID]]&lt;Bonus_amt_3),Tier2, IF(TBL_Quarterly_data_main[[#This Row],[Sum quarterly Gross Rev per ID]]&gt;=Bonus_amt_3, Tier3, "")))</f>
        <v>Tier1</v>
      </c>
      <c r="O60" s="8">
        <f>IF(TBL_Quarterly_data_main[[#This Row],[Applicable bonus Tier]]="Tier1", bonus_rate_1*TBL_Quarterly_data_main[[#This Row],[Sum quarterly Gross Rev per ID]], IF(TBL_Quarterly_data_main[[#This Row],[Applicable bonus Tier]]="Tier2", bonus_rate_2*TBL_Quarterly_data_main[[#This Row],[Sum quarterly Gross Rev per ID]], IF(TBL_Quarterly_data_main[[#This Row],[Applicable bonus Tier]]="Tier3", bonus_rate_3*TBL_Quarterly_data_main[[#This Row],[Sum quarterly Gross Rev per ID]], 0)))</f>
        <v>5571.3552999999993</v>
      </c>
    </row>
    <row r="66" spans="14:14" x14ac:dyDescent="0.25">
      <c r="N66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Conditionals Practice</vt:lpstr>
      <vt:lpstr>Bonus_amt_1</vt:lpstr>
      <vt:lpstr>Bonus_amt_2</vt:lpstr>
      <vt:lpstr>Bonus_amt_3</vt:lpstr>
      <vt:lpstr>bonus_rate_1</vt:lpstr>
      <vt:lpstr>bonus_rate_2</vt:lpstr>
      <vt:lpstr>bonus_rate_3</vt:lpstr>
      <vt:lpstr>Tax_rate</vt:lpstr>
      <vt:lpstr>Tier_1</vt:lpstr>
      <vt:lpstr>Tier2</vt:lpstr>
      <vt:lpstr>Tier3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2021-02-13T21:31:38Z</dcterms:created>
  <dcterms:modified xsi:type="dcterms:W3CDTF">2021-04-17T07:35:04Z</dcterms:modified>
</cp:coreProperties>
</file>