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13_ncr:1_{10C19896-F46A-4F6C-A968-B1E02CD7D660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Aggregate Frmla" sheetId="1" r:id="rId1"/>
    <sheet name="Text Frmla" sheetId="2" r:id="rId2"/>
    <sheet name="Dt.Time Frmla" sheetId="3" r:id="rId3"/>
    <sheet name="Math Frmla" sheetId="4" r:id="rId4"/>
    <sheet name="Lookup &amp; IndexMatch" sheetId="5" r:id="rId5"/>
    <sheet name="Pivot" sheetId="17" r:id="rId6"/>
    <sheet name="Graph" sheetId="11" r:id="rId7"/>
    <sheet name="Dynamic Frmla" sheetId="12" r:id="rId8"/>
    <sheet name="ConditnalFormating" sheetId="13" r:id="rId9"/>
    <sheet name="adv course 01" sheetId="14" r:id="rId10"/>
    <sheet name="adv course 02" sheetId="15" r:id="rId11"/>
    <sheet name="adv course 03" sheetId="16" state="hidden" r:id="rId12"/>
    <sheet name="MAIN DATA" sheetId="6" r:id="rId13"/>
    <sheet name="EMP INFO" sheetId="8" r:id="rId14"/>
    <sheet name="DATA 2" sheetId="7" r:id="rId15"/>
    <sheet name="DATA 3" sheetId="10" r:id="rId16"/>
  </sheets>
  <definedNames>
    <definedName name="_xlnm._FilterDatabase" localSheetId="7" hidden="1">'Dynamic Frmla'!$A$3:$H$19</definedName>
    <definedName name="EmpDetails">Table4[#All]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4" l="1"/>
  <c r="D11" i="14"/>
  <c r="D12" i="14"/>
  <c r="S4" i="15"/>
  <c r="K4" i="13" a="1"/>
  <c r="K4" i="13" s="1"/>
  <c r="AB4" i="12" a="1"/>
  <c r="AB4" i="12" s="1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O59" i="5" a="1"/>
  <c r="O59" i="5" s="1"/>
  <c r="Q43" i="5"/>
  <c r="B40" i="5"/>
  <c r="B34" i="5"/>
  <c r="B35" i="5"/>
  <c r="B33" i="5"/>
  <c r="C77" i="5"/>
  <c r="C78" i="5"/>
  <c r="C79" i="5"/>
  <c r="C80" i="5"/>
  <c r="C76" i="5"/>
  <c r="B67" i="5"/>
  <c r="B68" i="5"/>
  <c r="B69" i="5"/>
  <c r="B70" i="5"/>
  <c r="B66" i="5"/>
  <c r="L12" i="5"/>
  <c r="M12" i="5"/>
  <c r="N12" i="5"/>
  <c r="O12" i="5"/>
  <c r="P12" i="5"/>
  <c r="Q12" i="5"/>
  <c r="R12" i="5"/>
  <c r="S12" i="5"/>
  <c r="T12" i="5"/>
  <c r="U12" i="5"/>
  <c r="V12" i="5"/>
  <c r="K12" i="5"/>
  <c r="L11" i="5"/>
  <c r="M11" i="5"/>
  <c r="N11" i="5"/>
  <c r="O11" i="5"/>
  <c r="P11" i="5"/>
  <c r="Q11" i="5"/>
  <c r="R11" i="5"/>
  <c r="S11" i="5"/>
  <c r="T11" i="5"/>
  <c r="U11" i="5"/>
  <c r="V11" i="5"/>
  <c r="K11" i="5"/>
  <c r="E26" i="5"/>
  <c r="C26" i="5"/>
  <c r="B26" i="5"/>
  <c r="U9" i="1"/>
  <c r="U8" i="1"/>
  <c r="U7" i="1"/>
  <c r="N9" i="1"/>
  <c r="N8" i="1"/>
  <c r="N7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4" i="1"/>
  <c r="J24" i="1"/>
  <c r="J23" i="1"/>
  <c r="J22" i="1"/>
  <c r="J21" i="1"/>
  <c r="J20" i="1"/>
  <c r="J19" i="1"/>
  <c r="J18" i="1"/>
  <c r="J17" i="1"/>
  <c r="J16" i="1"/>
  <c r="J15" i="1"/>
  <c r="H30" i="4"/>
  <c r="I30" i="4" s="1"/>
  <c r="H31" i="4"/>
  <c r="I31" i="4" s="1"/>
  <c r="H32" i="4"/>
  <c r="I32" i="4" s="1"/>
  <c r="H33" i="4"/>
  <c r="I33" i="4" s="1"/>
  <c r="H34" i="4"/>
  <c r="I34" i="4"/>
  <c r="H35" i="4"/>
  <c r="I35" i="4" s="1"/>
  <c r="I29" i="4"/>
  <c r="H29" i="4"/>
  <c r="F6" i="3"/>
  <c r="F7" i="3"/>
  <c r="F8" i="3"/>
  <c r="F9" i="3"/>
  <c r="F5" i="3"/>
  <c r="C6" i="3"/>
  <c r="C7" i="3"/>
  <c r="C8" i="3"/>
  <c r="C9" i="3"/>
  <c r="C5" i="3"/>
  <c r="P5" i="15"/>
  <c r="P6" i="15"/>
  <c r="P7" i="15"/>
  <c r="P8" i="15"/>
  <c r="P9" i="15"/>
  <c r="P10" i="15"/>
  <c r="P4" i="15"/>
  <c r="L5" i="15"/>
  <c r="M5" i="15"/>
  <c r="L6" i="15"/>
  <c r="M6" i="15"/>
  <c r="L7" i="15"/>
  <c r="M7" i="15"/>
  <c r="L8" i="15"/>
  <c r="M8" i="15"/>
  <c r="L9" i="15"/>
  <c r="M9" i="15"/>
  <c r="L10" i="15"/>
  <c r="M10" i="15"/>
  <c r="L11" i="15"/>
  <c r="M11" i="15"/>
  <c r="L12" i="15"/>
  <c r="M12" i="15"/>
  <c r="L13" i="15"/>
  <c r="M13" i="15"/>
  <c r="L14" i="15"/>
  <c r="M14" i="15"/>
  <c r="L15" i="15"/>
  <c r="M15" i="15"/>
  <c r="L16" i="15"/>
  <c r="M16" i="15"/>
  <c r="L17" i="15"/>
  <c r="M17" i="15"/>
  <c r="L18" i="15"/>
  <c r="M18" i="15"/>
  <c r="L19" i="15"/>
  <c r="M19" i="15"/>
  <c r="L20" i="15"/>
  <c r="M20" i="15"/>
  <c r="L21" i="15"/>
  <c r="M21" i="15"/>
  <c r="L22" i="15"/>
  <c r="M22" i="15"/>
  <c r="M4" i="15"/>
  <c r="S5" i="15"/>
  <c r="W5" i="15"/>
  <c r="S6" i="15"/>
  <c r="W6" i="15"/>
  <c r="S7" i="15"/>
  <c r="W7" i="15"/>
  <c r="S8" i="15"/>
  <c r="W8" i="15"/>
  <c r="S9" i="15"/>
  <c r="W9" i="15"/>
  <c r="S10" i="15"/>
  <c r="W10" i="15"/>
  <c r="S11" i="15"/>
  <c r="W11" i="15"/>
  <c r="S12" i="15"/>
  <c r="W12" i="15"/>
  <c r="S13" i="15"/>
  <c r="W13" i="15"/>
  <c r="S14" i="15"/>
  <c r="W14" i="15"/>
  <c r="S15" i="15"/>
  <c r="W15" i="15"/>
  <c r="S16" i="15"/>
  <c r="W16" i="15"/>
  <c r="S17" i="15"/>
  <c r="W17" i="15"/>
  <c r="S18" i="15"/>
  <c r="W18" i="15"/>
  <c r="S19" i="15"/>
  <c r="W19" i="15"/>
  <c r="S20" i="15"/>
  <c r="W20" i="15"/>
  <c r="S21" i="15"/>
  <c r="W21" i="15"/>
  <c r="S22" i="15"/>
  <c r="W22" i="15"/>
  <c r="L4" i="15"/>
  <c r="B5" i="15"/>
  <c r="C5" i="15" a="1"/>
  <c r="C5" i="15" s="1"/>
  <c r="D5" i="15"/>
  <c r="E5" i="15" s="1" a="1"/>
  <c r="E5" i="15" s="1"/>
  <c r="F5" i="15"/>
  <c r="G5" i="15"/>
  <c r="H5" i="15" s="1" a="1"/>
  <c r="H5" i="15" s="1"/>
  <c r="I5" i="15"/>
  <c r="J5" i="15" s="1" a="1"/>
  <c r="J5" i="15" s="1"/>
  <c r="B6" i="15"/>
  <c r="C6" i="15" a="1"/>
  <c r="C6" i="15" s="1"/>
  <c r="D6" i="15"/>
  <c r="E6" i="15" s="1" a="1"/>
  <c r="E6" i="15" s="1"/>
  <c r="F6" i="15"/>
  <c r="G6" i="15"/>
  <c r="H6" i="15" s="1" a="1"/>
  <c r="H6" i="15" s="1"/>
  <c r="I6" i="15"/>
  <c r="J6" i="15" s="1" a="1"/>
  <c r="J6" i="15" s="1"/>
  <c r="B7" i="15"/>
  <c r="C7" i="15" a="1"/>
  <c r="C7" i="15" s="1"/>
  <c r="D7" i="15"/>
  <c r="E7" i="15" s="1" a="1"/>
  <c r="E7" i="15" s="1"/>
  <c r="F7" i="15"/>
  <c r="G7" i="15"/>
  <c r="H7" i="15" a="1"/>
  <c r="H7" i="15" s="1"/>
  <c r="I7" i="15"/>
  <c r="J7" i="15" s="1" a="1"/>
  <c r="J7" i="15" s="1"/>
  <c r="B8" i="15"/>
  <c r="C8" i="15" a="1"/>
  <c r="C8" i="15" s="1"/>
  <c r="D8" i="15"/>
  <c r="E8" i="15" s="1" a="1"/>
  <c r="E8" i="15" s="1"/>
  <c r="F8" i="15"/>
  <c r="G8" i="15"/>
  <c r="H8" i="15" s="1" a="1"/>
  <c r="H8" i="15" s="1"/>
  <c r="I8" i="15"/>
  <c r="J8" i="15" s="1" a="1"/>
  <c r="J8" i="15" s="1"/>
  <c r="B9" i="15"/>
  <c r="C9" i="15" a="1"/>
  <c r="C9" i="15"/>
  <c r="D9" i="15"/>
  <c r="E9" i="15" s="1" a="1"/>
  <c r="E9" i="15" s="1"/>
  <c r="F9" i="15"/>
  <c r="G9" i="15"/>
  <c r="H9" i="15" s="1" a="1"/>
  <c r="H9" i="15" s="1"/>
  <c r="I9" i="15"/>
  <c r="J9" i="15" s="1" a="1"/>
  <c r="J9" i="15" s="1"/>
  <c r="B10" i="15"/>
  <c r="C10" i="15" a="1"/>
  <c r="C10" i="15" s="1"/>
  <c r="D10" i="15"/>
  <c r="E10" i="15" s="1" a="1"/>
  <c r="E10" i="15" s="1"/>
  <c r="F10" i="15"/>
  <c r="G10" i="15"/>
  <c r="H10" i="15" s="1" a="1"/>
  <c r="H10" i="15" s="1"/>
  <c r="I10" i="15"/>
  <c r="J10" i="15" s="1" a="1"/>
  <c r="J10" i="15" s="1"/>
  <c r="B11" i="15"/>
  <c r="C11" i="15" a="1"/>
  <c r="C11" i="15" s="1"/>
  <c r="D11" i="15"/>
  <c r="E11" i="15" s="1" a="1"/>
  <c r="E11" i="15" s="1"/>
  <c r="F11" i="15"/>
  <c r="G11" i="15"/>
  <c r="H11" i="15" s="1" a="1"/>
  <c r="H11" i="15" s="1"/>
  <c r="I11" i="15"/>
  <c r="J11" i="15" s="1" a="1"/>
  <c r="J11" i="15" s="1"/>
  <c r="B12" i="15"/>
  <c r="C12" i="15" a="1"/>
  <c r="C12" i="15" s="1"/>
  <c r="D12" i="15"/>
  <c r="E12" i="15" s="1" a="1"/>
  <c r="E12" i="15" s="1"/>
  <c r="F12" i="15"/>
  <c r="G12" i="15"/>
  <c r="H12" i="15" s="1" a="1"/>
  <c r="H12" i="15" s="1"/>
  <c r="I12" i="15"/>
  <c r="J12" i="15" s="1" a="1"/>
  <c r="J12" i="15" s="1"/>
  <c r="B13" i="15"/>
  <c r="C13" i="15" a="1"/>
  <c r="C13" i="15" s="1"/>
  <c r="D13" i="15"/>
  <c r="E13" i="15" s="1" a="1"/>
  <c r="E13" i="15" s="1"/>
  <c r="F13" i="15"/>
  <c r="G13" i="15"/>
  <c r="H13" i="15" a="1"/>
  <c r="H13" i="15" s="1"/>
  <c r="I13" i="15"/>
  <c r="J13" i="15" s="1" a="1"/>
  <c r="J13" i="15" s="1"/>
  <c r="B14" i="15"/>
  <c r="C14" i="15" a="1"/>
  <c r="C14" i="15" s="1"/>
  <c r="D14" i="15"/>
  <c r="E14" i="15" s="1" a="1"/>
  <c r="E14" i="15" s="1"/>
  <c r="F14" i="15"/>
  <c r="G14" i="15"/>
  <c r="H14" i="15" s="1" a="1"/>
  <c r="H14" i="15" s="1"/>
  <c r="I14" i="15"/>
  <c r="J14" i="15" s="1" a="1"/>
  <c r="J14" i="15" s="1"/>
  <c r="B15" i="15"/>
  <c r="C15" i="15" a="1"/>
  <c r="C15" i="15" s="1"/>
  <c r="D15" i="15"/>
  <c r="E15" i="15" s="1" a="1"/>
  <c r="E15" i="15" s="1"/>
  <c r="F15" i="15"/>
  <c r="G15" i="15"/>
  <c r="H15" i="15" s="1" a="1"/>
  <c r="H15" i="15" s="1"/>
  <c r="I15" i="15"/>
  <c r="J15" i="15" s="1" a="1"/>
  <c r="J15" i="15" s="1"/>
  <c r="B16" i="15"/>
  <c r="C16" i="15" a="1"/>
  <c r="C16" i="15" s="1"/>
  <c r="D16" i="15"/>
  <c r="E16" i="15" s="1" a="1"/>
  <c r="E16" i="15" s="1"/>
  <c r="F16" i="15"/>
  <c r="G16" i="15"/>
  <c r="H16" i="15" s="1" a="1"/>
  <c r="H16" i="15" s="1"/>
  <c r="I16" i="15"/>
  <c r="J16" i="15" s="1" a="1"/>
  <c r="J16" i="15" s="1"/>
  <c r="B17" i="15"/>
  <c r="C17" i="15" a="1"/>
  <c r="C17" i="15" s="1"/>
  <c r="D17" i="15"/>
  <c r="E17" i="15" s="1" a="1"/>
  <c r="E17" i="15" s="1"/>
  <c r="F17" i="15"/>
  <c r="G17" i="15"/>
  <c r="H17" i="15" s="1" a="1"/>
  <c r="H17" i="15" s="1"/>
  <c r="I17" i="15"/>
  <c r="J17" i="15" s="1" a="1"/>
  <c r="J17" i="15" s="1"/>
  <c r="B18" i="15"/>
  <c r="C18" i="15" a="1"/>
  <c r="C18" i="15" s="1"/>
  <c r="D18" i="15"/>
  <c r="E18" i="15" s="1" a="1"/>
  <c r="E18" i="15" s="1"/>
  <c r="F18" i="15"/>
  <c r="G18" i="15"/>
  <c r="H18" i="15" a="1"/>
  <c r="H18" i="15"/>
  <c r="I18" i="15"/>
  <c r="J18" i="15" a="1"/>
  <c r="J18" i="15" s="1"/>
  <c r="B19" i="15"/>
  <c r="C19" i="15" a="1"/>
  <c r="C19" i="15"/>
  <c r="D19" i="15"/>
  <c r="E19" i="15" a="1"/>
  <c r="E19" i="15" s="1"/>
  <c r="F19" i="15"/>
  <c r="G19" i="15"/>
  <c r="H19" i="15" s="1" a="1"/>
  <c r="H19" i="15" s="1"/>
  <c r="I19" i="15"/>
  <c r="J19" i="15" s="1" a="1"/>
  <c r="J19" i="15" s="1"/>
  <c r="B20" i="15"/>
  <c r="C20" i="15" a="1"/>
  <c r="C20" i="15"/>
  <c r="D20" i="15"/>
  <c r="E20" i="15" s="1" a="1"/>
  <c r="E20" i="15" s="1"/>
  <c r="F20" i="15"/>
  <c r="G20" i="15"/>
  <c r="H20" i="15" s="1" a="1"/>
  <c r="H20" i="15" s="1"/>
  <c r="I20" i="15"/>
  <c r="J20" i="15" s="1" a="1"/>
  <c r="J20" i="15" s="1"/>
  <c r="B21" i="15"/>
  <c r="C21" i="15" a="1"/>
  <c r="C21" i="15" s="1"/>
  <c r="D21" i="15"/>
  <c r="E21" i="15" a="1"/>
  <c r="E21" i="15" s="1"/>
  <c r="F21" i="15"/>
  <c r="G21" i="15"/>
  <c r="H21" i="15" s="1" a="1"/>
  <c r="H21" i="15" s="1"/>
  <c r="I21" i="15"/>
  <c r="J21" i="15" a="1"/>
  <c r="J21" i="15" s="1"/>
  <c r="B22" i="15"/>
  <c r="C22" i="15" a="1"/>
  <c r="C22" i="15" s="1"/>
  <c r="D22" i="15"/>
  <c r="E22" i="15" a="1"/>
  <c r="E22" i="15" s="1"/>
  <c r="F22" i="15"/>
  <c r="G22" i="15"/>
  <c r="H22" i="15" s="1" a="1"/>
  <c r="H22" i="15" s="1"/>
  <c r="I22" i="15"/>
  <c r="J22" i="15" s="1" a="1"/>
  <c r="J22" i="15" s="1"/>
  <c r="J4" i="15" a="1"/>
  <c r="J4" i="15" s="1"/>
  <c r="I4" i="15"/>
  <c r="H4" i="15" a="1"/>
  <c r="H4" i="15" s="1"/>
  <c r="C4" i="15" a="1"/>
  <c r="C4" i="15" s="1"/>
  <c r="G4" i="15"/>
  <c r="F4" i="15"/>
  <c r="E4" i="15" a="1"/>
  <c r="E4" i="15" s="1"/>
  <c r="D4" i="15"/>
  <c r="C6" i="2"/>
  <c r="C7" i="2"/>
  <c r="C8" i="2"/>
  <c r="C9" i="2"/>
  <c r="C5" i="2"/>
  <c r="B34" i="2"/>
  <c r="B35" i="2"/>
  <c r="B36" i="2"/>
  <c r="B37" i="2"/>
  <c r="B38" i="2"/>
  <c r="B33" i="2"/>
  <c r="B25" i="2"/>
  <c r="B26" i="2"/>
  <c r="B27" i="2"/>
  <c r="B28" i="2"/>
  <c r="B29" i="2"/>
  <c r="B24" i="2"/>
  <c r="B16" i="2"/>
  <c r="B17" i="2"/>
  <c r="B18" i="2"/>
  <c r="B19" i="2"/>
  <c r="B20" i="2"/>
  <c r="B15" i="2"/>
  <c r="S4" i="12" l="1" a="1"/>
  <c r="S4" i="12" s="1"/>
  <c r="J4" i="12" a="1"/>
  <c r="J4" i="12" s="1"/>
  <c r="P21" i="5" a="1"/>
  <c r="P21" i="5" s="1"/>
  <c r="G22" i="1"/>
  <c r="G14" i="1"/>
  <c r="G21" i="1"/>
  <c r="G13" i="1"/>
  <c r="G5" i="1"/>
  <c r="G27" i="1"/>
  <c r="G26" i="1"/>
  <c r="G18" i="1"/>
  <c r="G10" i="1"/>
  <c r="G11" i="1"/>
  <c r="G20" i="1"/>
  <c r="G25" i="1"/>
  <c r="G17" i="1"/>
  <c r="G9" i="1"/>
  <c r="G6" i="1"/>
  <c r="G24" i="1"/>
  <c r="G16" i="1"/>
  <c r="G8" i="1"/>
  <c r="G12" i="1"/>
  <c r="G23" i="1"/>
  <c r="G15" i="1"/>
  <c r="G7" i="1"/>
  <c r="G4" i="1"/>
  <c r="G19" i="1"/>
  <c r="B4" i="15"/>
  <c r="B13" i="8"/>
  <c r="B11" i="8"/>
  <c r="B9" i="8"/>
  <c r="B7" i="8"/>
  <c r="F22" i="4"/>
  <c r="C33" i="3"/>
  <c r="D22" i="5" l="1"/>
  <c r="D21" i="5"/>
  <c r="D20" i="5"/>
  <c r="D19" i="5"/>
  <c r="D26" i="5" s="1"/>
  <c r="D18" i="5"/>
  <c r="D17" i="5"/>
  <c r="D16" i="5"/>
  <c r="A28" i="14"/>
  <c r="A27" i="14"/>
  <c r="A26" i="14"/>
  <c r="A25" i="14"/>
  <c r="A24" i="14"/>
  <c r="B13" i="4" l="1"/>
  <c r="S7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D2" i="16" a="1"/>
  <c r="D2" i="16" s="1"/>
  <c r="W27" i="15"/>
  <c r="W26" i="15"/>
  <c r="W25" i="15"/>
  <c r="W23" i="15"/>
  <c r="S23" i="15"/>
  <c r="W4" i="15"/>
  <c r="G44" i="10" l="1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C39" i="3"/>
  <c r="C35" i="3"/>
  <c r="C38" i="3" s="1"/>
  <c r="C34" i="3"/>
  <c r="C32" i="3"/>
  <c r="C31" i="3"/>
  <c r="C30" i="3"/>
  <c r="C29" i="3"/>
  <c r="B21" i="3"/>
  <c r="B19" i="3"/>
  <c r="B16" i="3"/>
  <c r="B15" i="3"/>
  <c r="C36" i="3" l="1"/>
  <c r="C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<sst xmlns="http://schemas.openxmlformats.org/spreadsheetml/2006/main" count="4249" uniqueCount="741">
  <si>
    <t>name</t>
  </si>
  <si>
    <t>eco</t>
  </si>
  <si>
    <t>eng</t>
  </si>
  <si>
    <t>bk</t>
  </si>
  <si>
    <t>it</t>
  </si>
  <si>
    <t>raj</t>
  </si>
  <si>
    <t>Text Based Functions</t>
  </si>
  <si>
    <t>Basic Excel Functions</t>
  </si>
  <si>
    <t>CONCATENATE</t>
  </si>
  <si>
    <t>RAJ</t>
  </si>
  <si>
    <t>SINGH</t>
  </si>
  <si>
    <t>singh</t>
  </si>
  <si>
    <t>Rank</t>
  </si>
  <si>
    <t>City</t>
  </si>
  <si>
    <t>Population (2011)</t>
  </si>
  <si>
    <t>Population (2001)</t>
  </si>
  <si>
    <t>State or union territory</t>
  </si>
  <si>
    <t>Mumbai</t>
  </si>
  <si>
    <t>Maharashtra</t>
  </si>
  <si>
    <t>Delhi</t>
  </si>
  <si>
    <t>Bangalore</t>
  </si>
  <si>
    <t>Karnataka</t>
  </si>
  <si>
    <t>Hyderabad</t>
  </si>
  <si>
    <t>Telangana</t>
  </si>
  <si>
    <t>LOWER</t>
  </si>
  <si>
    <t>SMITH, Mike</t>
  </si>
  <si>
    <t>Johnson, Matthew</t>
  </si>
  <si>
    <t>Williams, JANET</t>
  </si>
  <si>
    <t>Brown, SanDRA</t>
  </si>
  <si>
    <t>JONES, Lisa</t>
  </si>
  <si>
    <t>Millar, Peter</t>
  </si>
  <si>
    <t>UPPER</t>
  </si>
  <si>
    <t>PROPER</t>
  </si>
  <si>
    <t>smith, mike</t>
  </si>
  <si>
    <t>johnson, matthew</t>
  </si>
  <si>
    <t>williams, janet</t>
  </si>
  <si>
    <t>BROWN, SANDRA</t>
  </si>
  <si>
    <t>JONES, LISA</t>
  </si>
  <si>
    <t>MILLAR, PETER</t>
  </si>
  <si>
    <t xml:space="preserve">SMALL </t>
  </si>
  <si>
    <t>Bank</t>
  </si>
  <si>
    <t>Market Share in Car loans</t>
  </si>
  <si>
    <t>HDFC Bank</t>
  </si>
  <si>
    <t>SBI</t>
  </si>
  <si>
    <t>Kotak Mahindra Bank</t>
  </si>
  <si>
    <t>ICICI Bank</t>
  </si>
  <si>
    <t>Axis Bank</t>
  </si>
  <si>
    <t>Others</t>
  </si>
  <si>
    <t>LARGE</t>
  </si>
  <si>
    <t>ROUND Function</t>
  </si>
  <si>
    <t>NUMBER</t>
  </si>
  <si>
    <t>DIGITS</t>
  </si>
  <si>
    <t>RESULT</t>
  </si>
  <si>
    <t>DATE FUNCTION</t>
  </si>
  <si>
    <t>Description (Result)</t>
  </si>
  <si>
    <t>TODAY</t>
  </si>
  <si>
    <t>Current date (varies)</t>
  </si>
  <si>
    <t xml:space="preserve">NOW </t>
  </si>
  <si>
    <t>Current date and time (varies)</t>
  </si>
  <si>
    <t>DATE</t>
  </si>
  <si>
    <t>TIME</t>
  </si>
  <si>
    <t>Date Functions</t>
  </si>
  <si>
    <t>Description</t>
  </si>
  <si>
    <t>Example</t>
  </si>
  <si>
    <t>Date</t>
  </si>
  <si>
    <t>Adds day, month, year</t>
  </si>
  <si>
    <t>Today</t>
  </si>
  <si>
    <t>Current date</t>
  </si>
  <si>
    <t>Now</t>
  </si>
  <si>
    <t>Current date and time</t>
  </si>
  <si>
    <t>Day</t>
  </si>
  <si>
    <t xml:space="preserve">Extracts day fromCurrent date </t>
  </si>
  <si>
    <t>Month</t>
  </si>
  <si>
    <t xml:space="preserve">Extracts month fromCurrent date </t>
  </si>
  <si>
    <t>Year</t>
  </si>
  <si>
    <t>Extracts year from Curent date</t>
  </si>
  <si>
    <t>Time</t>
  </si>
  <si>
    <t>Adds Hr, min, second</t>
  </si>
  <si>
    <t>Hour</t>
  </si>
  <si>
    <t>Extracts Hours from given time</t>
  </si>
  <si>
    <t>Minute</t>
  </si>
  <si>
    <t>Extracts Minutes from given time</t>
  </si>
  <si>
    <t>Second</t>
  </si>
  <si>
    <t>Extracts Seconds from given time</t>
  </si>
  <si>
    <t>Weekday</t>
  </si>
  <si>
    <t xml:space="preserve">Extracts day from Current date </t>
  </si>
  <si>
    <t>Important Statistical&amp; Mathematical Function</t>
  </si>
  <si>
    <t>COUNT Function</t>
  </si>
  <si>
    <t>COUNTA Function</t>
  </si>
  <si>
    <t>COUNTBLANK Function</t>
  </si>
  <si>
    <t>SUMIFS Function</t>
  </si>
  <si>
    <t>COUNTIFS Function</t>
  </si>
  <si>
    <t>AVERAGEIFS Function</t>
  </si>
  <si>
    <t>IF Function</t>
  </si>
  <si>
    <t>Working with LOOKUP and Reference Function</t>
  </si>
  <si>
    <t>RateTable</t>
  </si>
  <si>
    <t>PO</t>
  </si>
  <si>
    <t>Name</t>
  </si>
  <si>
    <t>Rating</t>
  </si>
  <si>
    <t>Numerical Score</t>
  </si>
  <si>
    <t>Excellent</t>
  </si>
  <si>
    <t>Babbitt, George</t>
  </si>
  <si>
    <t>Fair</t>
  </si>
  <si>
    <t>Very Good</t>
  </si>
  <si>
    <t>Checker, Charles</t>
  </si>
  <si>
    <t>Satisfactory</t>
  </si>
  <si>
    <t>Good</t>
  </si>
  <si>
    <t>Belli, Melvin</t>
  </si>
  <si>
    <t>Bench, John</t>
  </si>
  <si>
    <t>Bickle, Travis</t>
  </si>
  <si>
    <t>Poor</t>
  </si>
  <si>
    <t>Martinet, Jean</t>
  </si>
  <si>
    <t>Fail</t>
  </si>
  <si>
    <t>Cabot, Sebastian</t>
  </si>
  <si>
    <t>Carson, Kit</t>
  </si>
  <si>
    <t>Chauvin, Nicolas</t>
  </si>
  <si>
    <t>Bates, Norman</t>
  </si>
  <si>
    <t>Björling, Jussi</t>
  </si>
  <si>
    <t>Claypool, Ida</t>
  </si>
  <si>
    <t>Empcode</t>
  </si>
  <si>
    <t>First Name</t>
  </si>
  <si>
    <t>Last Name</t>
  </si>
  <si>
    <t>Dept</t>
  </si>
  <si>
    <t>Region</t>
  </si>
  <si>
    <t>Branch</t>
  </si>
  <si>
    <t>Hiredate</t>
  </si>
  <si>
    <t>Salary</t>
  </si>
  <si>
    <t>Suman</t>
  </si>
  <si>
    <t>Shinde</t>
  </si>
  <si>
    <t>Sales</t>
  </si>
  <si>
    <t>east</t>
  </si>
  <si>
    <t>Cuttack</t>
  </si>
  <si>
    <t>Andre</t>
  </si>
  <si>
    <t>Fernendes</t>
  </si>
  <si>
    <t>Mktg</t>
  </si>
  <si>
    <t>Darjeeling</t>
  </si>
  <si>
    <t>Meera</t>
  </si>
  <si>
    <t>Lalwani</t>
  </si>
  <si>
    <t>Finance</t>
  </si>
  <si>
    <t>Calcutta</t>
  </si>
  <si>
    <t>aalok</t>
  </si>
  <si>
    <t>Trivedi</t>
  </si>
  <si>
    <t>Admin</t>
  </si>
  <si>
    <t>Satinder Kaur</t>
  </si>
  <si>
    <t>Sasan</t>
  </si>
  <si>
    <t>Patna</t>
  </si>
  <si>
    <t>Bharat</t>
  </si>
  <si>
    <t>Shetty</t>
  </si>
  <si>
    <t>Aalam</t>
  </si>
  <si>
    <t>Qureshi</t>
  </si>
  <si>
    <t>Personnel</t>
  </si>
  <si>
    <t>Kirtikar</t>
  </si>
  <si>
    <t>Sardesai</t>
  </si>
  <si>
    <t>Pooja</t>
  </si>
  <si>
    <t>Gokhale</t>
  </si>
  <si>
    <t>R&amp;D</t>
  </si>
  <si>
    <t>Shaheen</t>
  </si>
  <si>
    <t>Khan</t>
  </si>
  <si>
    <t>Vishal</t>
  </si>
  <si>
    <t>Virsinghani</t>
  </si>
  <si>
    <t>CCD</t>
  </si>
  <si>
    <t>Gangtok</t>
  </si>
  <si>
    <t>Lalita</t>
  </si>
  <si>
    <t>Rao</t>
  </si>
  <si>
    <t>Guwahati</t>
  </si>
  <si>
    <t>Timsi</t>
  </si>
  <si>
    <t>Desai</t>
  </si>
  <si>
    <t>Reeta</t>
  </si>
  <si>
    <t>Naik</t>
  </si>
  <si>
    <t>Nita</t>
  </si>
  <si>
    <t>Pandhya</t>
  </si>
  <si>
    <t>Suraj</t>
  </si>
  <si>
    <t>Saksena</t>
  </si>
  <si>
    <t>Kalpana</t>
  </si>
  <si>
    <t>Shirishkar</t>
  </si>
  <si>
    <t>Pinky</t>
  </si>
  <si>
    <t>Robert</t>
  </si>
  <si>
    <t>Niki</t>
  </si>
  <si>
    <t>Digaria</t>
  </si>
  <si>
    <t>Payal</t>
  </si>
  <si>
    <t>Singhani</t>
  </si>
  <si>
    <t>Raja</t>
  </si>
  <si>
    <t>Raymondekar</t>
  </si>
  <si>
    <t>north</t>
  </si>
  <si>
    <t>Ferozepur</t>
  </si>
  <si>
    <t>Beena</t>
  </si>
  <si>
    <t>Mavadia</t>
  </si>
  <si>
    <t>Seema</t>
  </si>
  <si>
    <t>Ranganathan</t>
  </si>
  <si>
    <t>Kanpur</t>
  </si>
  <si>
    <t>Julie</t>
  </si>
  <si>
    <t>D'Souza</t>
  </si>
  <si>
    <t>Mathura</t>
  </si>
  <si>
    <t>Neena</t>
  </si>
  <si>
    <t>Mukherjee</t>
  </si>
  <si>
    <t>Agra</t>
  </si>
  <si>
    <t>Pankaj</t>
  </si>
  <si>
    <t>Sutradhar</t>
  </si>
  <si>
    <t>Ambala</t>
  </si>
  <si>
    <t>Shilpa</t>
  </si>
  <si>
    <t>Lele</t>
  </si>
  <si>
    <t>Jammu</t>
  </si>
  <si>
    <t>K. Sita</t>
  </si>
  <si>
    <t>Narayanan</t>
  </si>
  <si>
    <t>Priya</t>
  </si>
  <si>
    <t>Shirodkar</t>
  </si>
  <si>
    <t>Jaipur</t>
  </si>
  <si>
    <t>Parvati</t>
  </si>
  <si>
    <t>Khanna</t>
  </si>
  <si>
    <t>Farhan</t>
  </si>
  <si>
    <t>Sadiq</t>
  </si>
  <si>
    <t>Hajra</t>
  </si>
  <si>
    <t>Hoonjan</t>
  </si>
  <si>
    <t>Giriraj</t>
  </si>
  <si>
    <t>Gupta</t>
  </si>
  <si>
    <t>Tapan</t>
  </si>
  <si>
    <t>Ghoshal</t>
  </si>
  <si>
    <t>Zarina</t>
  </si>
  <si>
    <t>Vora</t>
  </si>
  <si>
    <t>Lucknow</t>
  </si>
  <si>
    <t>Chitra</t>
  </si>
  <si>
    <t>Pednekar</t>
  </si>
  <si>
    <t>Aligarh</t>
  </si>
  <si>
    <t>Sheetal</t>
  </si>
  <si>
    <t>Dodhia</t>
  </si>
  <si>
    <t>delhi</t>
  </si>
  <si>
    <t>Kinnari</t>
  </si>
  <si>
    <t>Mehta</t>
  </si>
  <si>
    <t>Jeena</t>
  </si>
  <si>
    <t>Baig</t>
  </si>
  <si>
    <t>Vicky</t>
  </si>
  <si>
    <t>Joshi</t>
  </si>
  <si>
    <t>Mario</t>
  </si>
  <si>
    <t>Fernandes</t>
  </si>
  <si>
    <t>Heena</t>
  </si>
  <si>
    <t>Godbole</t>
  </si>
  <si>
    <t>Maya</t>
  </si>
  <si>
    <t>Panchal</t>
  </si>
  <si>
    <t>Anuradha</t>
  </si>
  <si>
    <t>Zha</t>
  </si>
  <si>
    <t>Asha</t>
  </si>
  <si>
    <t>Waheda</t>
  </si>
  <si>
    <t>Sheikh</t>
  </si>
  <si>
    <t>Parul</t>
  </si>
  <si>
    <t>Shah</t>
  </si>
  <si>
    <t>Uday</t>
  </si>
  <si>
    <t>Mandakini</t>
  </si>
  <si>
    <t>Pravin</t>
  </si>
  <si>
    <t>Laveena</t>
  </si>
  <si>
    <t>Shenoy</t>
  </si>
  <si>
    <t>Drishti</t>
  </si>
  <si>
    <t>Sagar</t>
  </si>
  <si>
    <t>Bidkar</t>
  </si>
  <si>
    <t>Dayanand</t>
  </si>
  <si>
    <t>Gandhi</t>
  </si>
  <si>
    <t>Kunal</t>
  </si>
  <si>
    <t>Ruby</t>
  </si>
  <si>
    <t>Joseph</t>
  </si>
  <si>
    <t>Sonia</t>
  </si>
  <si>
    <t>Tejal</t>
  </si>
  <si>
    <t>Patel</t>
  </si>
  <si>
    <t>Priyanka</t>
  </si>
  <si>
    <t>Chetan</t>
  </si>
  <si>
    <t>Dalvi</t>
  </si>
  <si>
    <t>Kuldeep</t>
  </si>
  <si>
    <t>Sharma</t>
  </si>
  <si>
    <t>south</t>
  </si>
  <si>
    <t>Hydrabad</t>
  </si>
  <si>
    <t>Director</t>
  </si>
  <si>
    <t>cochin</t>
  </si>
  <si>
    <t>Jasbinder</t>
  </si>
  <si>
    <t>Khurana</t>
  </si>
  <si>
    <t>Manglore</t>
  </si>
  <si>
    <t>Rishi</t>
  </si>
  <si>
    <t>Malik</t>
  </si>
  <si>
    <t>Banglore</t>
  </si>
  <si>
    <t>Ankur</t>
  </si>
  <si>
    <t>Arun</t>
  </si>
  <si>
    <t>Parikh</t>
  </si>
  <si>
    <t>Mysore</t>
  </si>
  <si>
    <t>Richa</t>
  </si>
  <si>
    <t>Raje</t>
  </si>
  <si>
    <t>Rakesh</t>
  </si>
  <si>
    <t>Kumar</t>
  </si>
  <si>
    <t>Katti</t>
  </si>
  <si>
    <t>Surti</t>
  </si>
  <si>
    <t>chennai</t>
  </si>
  <si>
    <t>Disha</t>
  </si>
  <si>
    <t>Parmar</t>
  </si>
  <si>
    <t>Geeta</t>
  </si>
  <si>
    <t>Darekar</t>
  </si>
  <si>
    <t>Trivanadrum</t>
  </si>
  <si>
    <t>Veena</t>
  </si>
  <si>
    <t>Patil</t>
  </si>
  <si>
    <t>Yamini</t>
  </si>
  <si>
    <t>Tara</t>
  </si>
  <si>
    <t>Phule</t>
  </si>
  <si>
    <t>Jignesh</t>
  </si>
  <si>
    <t>Tripathi</t>
  </si>
  <si>
    <t>Harsha</t>
  </si>
  <si>
    <t>Kabir</t>
  </si>
  <si>
    <t>Pushpa</t>
  </si>
  <si>
    <t>Raut</t>
  </si>
  <si>
    <t>Rupesh</t>
  </si>
  <si>
    <t>Sawant</t>
  </si>
  <si>
    <t>Deepak</t>
  </si>
  <si>
    <t>Jain</t>
  </si>
  <si>
    <t>west</t>
  </si>
  <si>
    <t>Pune</t>
  </si>
  <si>
    <t>Sujay</t>
  </si>
  <si>
    <t>Madhrani</t>
  </si>
  <si>
    <t>Aakash</t>
  </si>
  <si>
    <t>Dixit</t>
  </si>
  <si>
    <t>Nasik</t>
  </si>
  <si>
    <t>Suchita</t>
  </si>
  <si>
    <t>Shazia</t>
  </si>
  <si>
    <t>Nimkar</t>
  </si>
  <si>
    <t>Mala</t>
  </si>
  <si>
    <t>Bhaduri</t>
  </si>
  <si>
    <t>Khetan</t>
  </si>
  <si>
    <t>Surat</t>
  </si>
  <si>
    <t>Piyush</t>
  </si>
  <si>
    <t>Neha</t>
  </si>
  <si>
    <t>Baroda</t>
  </si>
  <si>
    <t>Ruheal</t>
  </si>
  <si>
    <t>Mehul</t>
  </si>
  <si>
    <t>Sheth</t>
  </si>
  <si>
    <t>Nagpur</t>
  </si>
  <si>
    <t>Kajal</t>
  </si>
  <si>
    <t>Joglekar</t>
  </si>
  <si>
    <t>Surendra</t>
  </si>
  <si>
    <t>Godse</t>
  </si>
  <si>
    <t>Panji</t>
  </si>
  <si>
    <t>Nayeem</t>
  </si>
  <si>
    <t>Deep</t>
  </si>
  <si>
    <t>Chhaya</t>
  </si>
  <si>
    <t>Vinit</t>
  </si>
  <si>
    <t>Shrivastava</t>
  </si>
  <si>
    <t>Radhika</t>
  </si>
  <si>
    <t>Kulkarni</t>
  </si>
  <si>
    <t>Indu</t>
  </si>
  <si>
    <t>EMP INFO</t>
  </si>
  <si>
    <t>Employee Information System</t>
  </si>
  <si>
    <t>Employee Code</t>
  </si>
  <si>
    <t>Department</t>
  </si>
  <si>
    <t>State</t>
  </si>
  <si>
    <t>Hours</t>
  </si>
  <si>
    <t>Rate</t>
  </si>
  <si>
    <t>Wage</t>
  </si>
  <si>
    <t>Location</t>
  </si>
  <si>
    <t>Trained?</t>
  </si>
  <si>
    <t>Seat Pref.</t>
  </si>
  <si>
    <t>Abrams</t>
  </si>
  <si>
    <t>Andrea</t>
  </si>
  <si>
    <t>Marketing</t>
  </si>
  <si>
    <t>NY</t>
  </si>
  <si>
    <t>Mobile</t>
  </si>
  <si>
    <t>No</t>
  </si>
  <si>
    <t>Aisle</t>
  </si>
  <si>
    <t>Dugan</t>
  </si>
  <si>
    <t>Aparna</t>
  </si>
  <si>
    <t>IT</t>
  </si>
  <si>
    <t>PA</t>
  </si>
  <si>
    <t>Minzner</t>
  </si>
  <si>
    <t>Brian</t>
  </si>
  <si>
    <t>Office</t>
  </si>
  <si>
    <t>Yes</t>
  </si>
  <si>
    <t>Marone</t>
  </si>
  <si>
    <t>Brooke</t>
  </si>
  <si>
    <t>VT</t>
  </si>
  <si>
    <t>Window</t>
  </si>
  <si>
    <t>McIntyre</t>
  </si>
  <si>
    <t>Carl</t>
  </si>
  <si>
    <t>Graphics</t>
  </si>
  <si>
    <t>NJ</t>
  </si>
  <si>
    <t>Buckleitner</t>
  </si>
  <si>
    <t>Carly</t>
  </si>
  <si>
    <t>HR</t>
  </si>
  <si>
    <t>More</t>
  </si>
  <si>
    <t>Carol</t>
  </si>
  <si>
    <t>Executive</t>
  </si>
  <si>
    <t>Birman</t>
  </si>
  <si>
    <t>Fitts</t>
  </si>
  <si>
    <t>Christine</t>
  </si>
  <si>
    <t>Jorgensen</t>
  </si>
  <si>
    <t>Daniel</t>
  </si>
  <si>
    <t>Coules</t>
  </si>
  <si>
    <t>Duke</t>
  </si>
  <si>
    <t>CA</t>
  </si>
  <si>
    <t>Stryker</t>
  </si>
  <si>
    <t>Fred</t>
  </si>
  <si>
    <t>CT</t>
  </si>
  <si>
    <t>Sipes</t>
  </si>
  <si>
    <t>James</t>
  </si>
  <si>
    <t>Picker</t>
  </si>
  <si>
    <t>Meacham</t>
  </si>
  <si>
    <t>Jeremy</t>
  </si>
  <si>
    <t>Petsch</t>
  </si>
  <si>
    <t>Rampulla</t>
  </si>
  <si>
    <t>Judith</t>
  </si>
  <si>
    <t>Novick</t>
  </si>
  <si>
    <t>Kenneth</t>
  </si>
  <si>
    <t>Leung</t>
  </si>
  <si>
    <t>Kerry</t>
  </si>
  <si>
    <t>Marciano</t>
  </si>
  <si>
    <t>Kim</t>
  </si>
  <si>
    <t>Deshpande</t>
  </si>
  <si>
    <t>Krishna</t>
  </si>
  <si>
    <t>Philips</t>
  </si>
  <si>
    <t>Laura</t>
  </si>
  <si>
    <t>IL</t>
  </si>
  <si>
    <t>Lowenfeld</t>
  </si>
  <si>
    <t>Leanne</t>
  </si>
  <si>
    <t>Colvin</t>
  </si>
  <si>
    <t>Lois</t>
  </si>
  <si>
    <t>Fitzpatrick</t>
  </si>
  <si>
    <t>Louan</t>
  </si>
  <si>
    <t>Rehal</t>
  </si>
  <si>
    <t>Marc</t>
  </si>
  <si>
    <t>Kreanow</t>
  </si>
  <si>
    <t>Marianne</t>
  </si>
  <si>
    <t>Boyle</t>
  </si>
  <si>
    <t>Meg</t>
  </si>
  <si>
    <t>McGowan</t>
  </si>
  <si>
    <t>Paul</t>
  </si>
  <si>
    <t>Wilson</t>
  </si>
  <si>
    <t>Liebowitz</t>
  </si>
  <si>
    <t>Rebecca</t>
  </si>
  <si>
    <t>Cohen</t>
  </si>
  <si>
    <t>Rosanne</t>
  </si>
  <si>
    <t>Zarish</t>
  </si>
  <si>
    <t>Shelli</t>
  </si>
  <si>
    <t>Richardson</t>
  </si>
  <si>
    <t>Warren</t>
  </si>
  <si>
    <t>DeTorres</t>
  </si>
  <si>
    <t>Wendy</t>
  </si>
  <si>
    <t>Customized Sorting</t>
  </si>
  <si>
    <t>Country</t>
  </si>
  <si>
    <t>Quarter</t>
  </si>
  <si>
    <t>Priority</t>
  </si>
  <si>
    <t>Smith</t>
  </si>
  <si>
    <t>UK</t>
  </si>
  <si>
    <t>Qtr 3</t>
  </si>
  <si>
    <t>Low</t>
  </si>
  <si>
    <t>Johnson</t>
  </si>
  <si>
    <t>USA</t>
  </si>
  <si>
    <t>Qtr 4</t>
  </si>
  <si>
    <t>High</t>
  </si>
  <si>
    <t>Williams</t>
  </si>
  <si>
    <t>Qtr 2</t>
  </si>
  <si>
    <t>Jones</t>
  </si>
  <si>
    <t>Normal</t>
  </si>
  <si>
    <t>Brown</t>
  </si>
  <si>
    <t>Qtr 1</t>
  </si>
  <si>
    <t>Color Sorting</t>
  </si>
  <si>
    <t>c</t>
  </si>
  <si>
    <t>StartDate</t>
  </si>
  <si>
    <t>EndDate</t>
  </si>
  <si>
    <t>Days Between</t>
  </si>
  <si>
    <t>?</t>
  </si>
  <si>
    <t>FirstDate</t>
  </si>
  <si>
    <t>SecondDate</t>
  </si>
  <si>
    <t>Interval</t>
  </si>
  <si>
    <t>Difference</t>
  </si>
  <si>
    <t>days</t>
  </si>
  <si>
    <t>months</t>
  </si>
  <si>
    <t>years</t>
  </si>
  <si>
    <t>yeardays</t>
  </si>
  <si>
    <t>yearmonths</t>
  </si>
  <si>
    <t>monthdays</t>
  </si>
  <si>
    <t>Years</t>
  </si>
  <si>
    <t>Last Day of Month</t>
  </si>
  <si>
    <t>First Day Next Month</t>
  </si>
  <si>
    <t>Vest Date</t>
  </si>
  <si>
    <t>Workday in Future</t>
  </si>
  <si>
    <t>Serial Date</t>
  </si>
  <si>
    <t>WEEKDAY result</t>
  </si>
  <si>
    <t>Due Date</t>
  </si>
  <si>
    <t>Days Between Date (End - Beg)</t>
  </si>
  <si>
    <t>Project Start</t>
  </si>
  <si>
    <t>Project End</t>
  </si>
  <si>
    <t>Working Days</t>
  </si>
  <si>
    <t>Holday</t>
  </si>
  <si>
    <t>Start</t>
  </si>
  <si>
    <t>List of First Days In Month</t>
  </si>
  <si>
    <t>adv excel course 02</t>
  </si>
  <si>
    <t>total days</t>
  </si>
  <si>
    <t>Property</t>
  </si>
  <si>
    <t>Section</t>
  </si>
  <si>
    <t>Value</t>
  </si>
  <si>
    <t>Property1</t>
  </si>
  <si>
    <t>section4</t>
  </si>
  <si>
    <t>Feb</t>
  </si>
  <si>
    <t>Jan</t>
  </si>
  <si>
    <t>Mar</t>
  </si>
  <si>
    <t>Apr</t>
  </si>
  <si>
    <t>May</t>
  </si>
  <si>
    <t>Jun</t>
  </si>
  <si>
    <t>section1</t>
  </si>
  <si>
    <t>section2</t>
  </si>
  <si>
    <t>section3</t>
  </si>
  <si>
    <t>section5</t>
  </si>
  <si>
    <t>section6</t>
  </si>
  <si>
    <t>Property2</t>
  </si>
  <si>
    <t>section11</t>
  </si>
  <si>
    <t>sectionAA</t>
  </si>
  <si>
    <t>section13</t>
  </si>
  <si>
    <t>sectionT</t>
  </si>
  <si>
    <t>sectionL</t>
  </si>
  <si>
    <t>sectionPK</t>
  </si>
  <si>
    <t>SalesRep</t>
  </si>
  <si>
    <t>Product</t>
  </si>
  <si>
    <t>Bellen</t>
  </si>
  <si>
    <t>Sunshine</t>
  </si>
  <si>
    <t>Carlota</t>
  </si>
  <si>
    <t>Sunset</t>
  </si>
  <si>
    <t>Majestic Beaut</t>
  </si>
  <si>
    <t>Dawn</t>
  </si>
  <si>
    <t>Wattage</t>
  </si>
  <si>
    <t>Life Hours</t>
  </si>
  <si>
    <t>Brand</t>
  </si>
  <si>
    <t>Unit Cost</t>
  </si>
  <si>
    <t>Box Quantity</t>
  </si>
  <si>
    <t>Boxes In Stock</t>
  </si>
  <si>
    <t>Value Of Stock</t>
  </si>
  <si>
    <t>Bulb</t>
  </si>
  <si>
    <t>Horizon</t>
  </si>
  <si>
    <t>Neon</t>
  </si>
  <si>
    <t>Spot</t>
  </si>
  <si>
    <t>Other</t>
  </si>
  <si>
    <t>Sunbeam</t>
  </si>
  <si>
    <t>unknown</t>
  </si>
  <si>
    <t>Count the number of products of a particular Brand which have a Life Hours rating.</t>
  </si>
  <si>
    <r>
      <t xml:space="preserve">These two cells are the </t>
    </r>
    <r>
      <rPr>
        <b/>
        <i/>
        <sz val="10"/>
        <rFont val="Arial"/>
        <family val="2"/>
      </rPr>
      <t>Criteria</t>
    </r>
    <r>
      <rPr>
        <i/>
        <sz val="10"/>
        <rFont val="Arial"/>
        <family val="2"/>
      </rPr>
      <t xml:space="preserve"> range.</t>
    </r>
  </si>
  <si>
    <t xml:space="preserve">Type the brand name : </t>
  </si>
  <si>
    <t xml:space="preserve">Type a month to look for : </t>
  </si>
  <si>
    <t xml:space="preserve">Which row needs to be picked out : </t>
  </si>
  <si>
    <t xml:space="preserve">The result is : </t>
  </si>
  <si>
    <t>Target</t>
  </si>
  <si>
    <t>Result</t>
  </si>
  <si>
    <t>Alan</t>
  </si>
  <si>
    <t>Bob</t>
  </si>
  <si>
    <t>Eric</t>
  </si>
  <si>
    <t>David</t>
  </si>
  <si>
    <t>Sale Rep Criteria:</t>
  </si>
  <si>
    <t>COUNT</t>
  </si>
  <si>
    <t>COUNTA</t>
  </si>
  <si>
    <t>SUM</t>
  </si>
  <si>
    <t>Date Criteria:</t>
  </si>
  <si>
    <t>Counts Numbers</t>
  </si>
  <si>
    <t>Counts cells not empty</t>
  </si>
  <si>
    <t>Adds numbers</t>
  </si>
  <si>
    <t>Count ALL Numbers</t>
  </si>
  <si>
    <t>Count ALL Words</t>
  </si>
  <si>
    <t>Sum ALL Numbers</t>
  </si>
  <si>
    <t>Chin</t>
  </si>
  <si>
    <t>Gigi</t>
  </si>
  <si>
    <t>**When you specify a "criteria" or "condition" you are saying: "don't make the</t>
  </si>
  <si>
    <t>calculation on all the items, just on some of the items".</t>
  </si>
  <si>
    <t>COUNTIFS</t>
  </si>
  <si>
    <t>SUMIFS</t>
  </si>
  <si>
    <t>Criteria</t>
  </si>
  <si>
    <t>Count</t>
  </si>
  <si>
    <t>Sum</t>
  </si>
  <si>
    <t>COUNT BLANK</t>
  </si>
  <si>
    <t>AVERAGEIFS</t>
  </si>
  <si>
    <t>AVERAGE</t>
  </si>
  <si>
    <t>Sales Reps</t>
  </si>
  <si>
    <t>Total</t>
  </si>
  <si>
    <t>% of Sales Goal</t>
  </si>
  <si>
    <t>Sales Goal</t>
  </si>
  <si>
    <t>Sioux</t>
  </si>
  <si>
    <t>Jo</t>
  </si>
  <si>
    <t>Mo</t>
  </si>
  <si>
    <t>Phil</t>
  </si>
  <si>
    <t>Pham</t>
  </si>
  <si>
    <t>Shelia</t>
  </si>
  <si>
    <t>Ty</t>
  </si>
  <si>
    <t>Employee Name</t>
  </si>
  <si>
    <t>Hire Date</t>
  </si>
  <si>
    <t>Status</t>
  </si>
  <si>
    <t>Job Rating</t>
  </si>
  <si>
    <t>Half-Time</t>
  </si>
  <si>
    <t>Full Time</t>
  </si>
  <si>
    <t>Contract</t>
  </si>
  <si>
    <t>Hourly</t>
  </si>
  <si>
    <t>Create a column Chart that shows the sales for each Sales Rep.</t>
  </si>
  <si>
    <t>Monday Sales</t>
  </si>
  <si>
    <t>Sales Rep</t>
  </si>
  <si>
    <t>Sims</t>
  </si>
  <si>
    <t>Tina</t>
  </si>
  <si>
    <t>How VLOOKUP "sees" it</t>
  </si>
  <si>
    <t>Sales Amount</t>
  </si>
  <si>
    <t>Category</t>
  </si>
  <si>
    <t>Commission Paid</t>
  </si>
  <si>
    <t>Sub Par</t>
  </si>
  <si>
    <t>Par</t>
  </si>
  <si>
    <t>Above Par</t>
  </si>
  <si>
    <t>Your Sales</t>
  </si>
  <si>
    <t>Commission</t>
  </si>
  <si>
    <t>ID</t>
  </si>
  <si>
    <t>Last</t>
  </si>
  <si>
    <t>First</t>
  </si>
  <si>
    <t>E-mail</t>
  </si>
  <si>
    <t>Phone</t>
  </si>
  <si>
    <t>Leff</t>
  </si>
  <si>
    <t>Julianne</t>
  </si>
  <si>
    <t>253-559-4034</t>
  </si>
  <si>
    <t>Piano</t>
  </si>
  <si>
    <t>Milagros</t>
  </si>
  <si>
    <t>253-553-4381</t>
  </si>
  <si>
    <t>Coller</t>
  </si>
  <si>
    <t>Kathrine</t>
  </si>
  <si>
    <t>206-762-2195</t>
  </si>
  <si>
    <t>Stackpole</t>
  </si>
  <si>
    <t>Lonnie</t>
  </si>
  <si>
    <t>253-764-6538</t>
  </si>
  <si>
    <t>Lintz</t>
  </si>
  <si>
    <t>Kurt</t>
  </si>
  <si>
    <t>206-736-4510</t>
  </si>
  <si>
    <t>Dudgeon</t>
  </si>
  <si>
    <t>Penelope</t>
  </si>
  <si>
    <t>253-452-9723</t>
  </si>
  <si>
    <t>Hughs</t>
  </si>
  <si>
    <t>Pearlie</t>
  </si>
  <si>
    <t>253-719-7600</t>
  </si>
  <si>
    <t>Numbers above column header</t>
  </si>
  <si>
    <t>Price</t>
  </si>
  <si>
    <t>Bellen-234-B25R</t>
  </si>
  <si>
    <t>Carlota-345-C20R</t>
  </si>
  <si>
    <t>Quad-765-Q20L</t>
  </si>
  <si>
    <t>Quad</t>
  </si>
  <si>
    <t>B25R</t>
  </si>
  <si>
    <t>C20R</t>
  </si>
  <si>
    <t>Q20L</t>
  </si>
  <si>
    <t>Partial Text Lookup</t>
  </si>
  <si>
    <t>Boomerang</t>
  </si>
  <si>
    <t>Part Number</t>
  </si>
  <si>
    <t>Flight Range (meters)</t>
  </si>
  <si>
    <t xml:space="preserve">Bellen </t>
  </si>
  <si>
    <t>1000-165-B100</t>
  </si>
  <si>
    <t xml:space="preserve">Carlota </t>
  </si>
  <si>
    <t>1001-540-C101</t>
  </si>
  <si>
    <t xml:space="preserve">Majestic Beaut </t>
  </si>
  <si>
    <t>1002-394-M102</t>
  </si>
  <si>
    <t xml:space="preserve">Quad </t>
  </si>
  <si>
    <t>1003-307-Q103</t>
  </si>
  <si>
    <t xml:space="preserve">Sunshine </t>
  </si>
  <si>
    <t>1004-848-S104</t>
  </si>
  <si>
    <t xml:space="preserve">Sunset </t>
  </si>
  <si>
    <t>1005-155-S105</t>
  </si>
  <si>
    <t xml:space="preserve">Tri-Fly </t>
  </si>
  <si>
    <t>1006-552-T106</t>
  </si>
  <si>
    <t xml:space="preserve">Outdoor Tri-Fly </t>
  </si>
  <si>
    <t>1007-634-O107</t>
  </si>
  <si>
    <t>Space in 1st column of table</t>
  </si>
  <si>
    <t>Tri-Fly</t>
  </si>
  <si>
    <t>VLOOKUP with 3 lookup tables</t>
  </si>
  <si>
    <t>Units Sold</t>
  </si>
  <si>
    <t>Commission Rate</t>
  </si>
  <si>
    <t>Tata Tea</t>
  </si>
  <si>
    <t>Society Tea</t>
  </si>
  <si>
    <t>Taj Mahal Tea</t>
  </si>
  <si>
    <t>extra space in data</t>
  </si>
  <si>
    <t>10min</t>
  </si>
  <si>
    <t>20 min</t>
  </si>
  <si>
    <t>5 min</t>
  </si>
  <si>
    <t>5min</t>
  </si>
  <si>
    <t>880-10035</t>
  </si>
  <si>
    <t>880-10034</t>
  </si>
  <si>
    <t>880-10033</t>
  </si>
  <si>
    <t>880-10032</t>
  </si>
  <si>
    <t>880-10031</t>
  </si>
  <si>
    <t>880-10030</t>
  </si>
  <si>
    <t>880-10029</t>
  </si>
  <si>
    <t>Sum of Salary</t>
  </si>
  <si>
    <t>Count of Empcode</t>
  </si>
  <si>
    <t>East</t>
  </si>
  <si>
    <t>North</t>
  </si>
  <si>
    <t>West</t>
  </si>
  <si>
    <t>South</t>
  </si>
  <si>
    <t>Filling Blank Space below with 0</t>
  </si>
  <si>
    <t>Trim</t>
  </si>
  <si>
    <t xml:space="preserve">     ravi</t>
  </si>
  <si>
    <t xml:space="preserve">        sharma</t>
  </si>
  <si>
    <t>Days required</t>
  </si>
  <si>
    <t>Days required including Holidays</t>
  </si>
  <si>
    <t>Holiday Lizt</t>
  </si>
  <si>
    <t>Workday including Holiday</t>
  </si>
  <si>
    <t>Number</t>
  </si>
  <si>
    <t>VLOOKUP</t>
  </si>
  <si>
    <t>HLOOKUP</t>
  </si>
  <si>
    <t>Satinder</t>
  </si>
  <si>
    <t>Avg</t>
  </si>
  <si>
    <t>Min</t>
  </si>
  <si>
    <t>Max</t>
  </si>
  <si>
    <t>Median</t>
  </si>
  <si>
    <t>Mode</t>
  </si>
  <si>
    <t>Std Deviation</t>
  </si>
  <si>
    <t>Variance</t>
  </si>
  <si>
    <t>25th Percentile</t>
  </si>
  <si>
    <t>1st largest</t>
  </si>
  <si>
    <t>3rd largest</t>
  </si>
  <si>
    <t>2nd largest</t>
  </si>
  <si>
    <t>1st smallest</t>
  </si>
  <si>
    <t>2nd smallest</t>
  </si>
  <si>
    <t>3rd smallest</t>
  </si>
  <si>
    <t>Index Match</t>
  </si>
  <si>
    <t>REGION</t>
  </si>
  <si>
    <t xml:space="preserve">Filter </t>
  </si>
  <si>
    <t>Filter</t>
  </si>
  <si>
    <t>Employee</t>
  </si>
  <si>
    <t>Sales Made</t>
  </si>
  <si>
    <t>select emp names and month to find the sales</t>
  </si>
  <si>
    <t>Rating ----------</t>
  </si>
  <si>
    <t>Graphical Analysis</t>
  </si>
  <si>
    <t>Data</t>
  </si>
  <si>
    <t>Sort</t>
  </si>
  <si>
    <t>Sort By</t>
  </si>
  <si>
    <t>Unique</t>
  </si>
  <si>
    <t>Random</t>
  </si>
  <si>
    <t>RAND()</t>
  </si>
  <si>
    <t>RANDBETWEEN()</t>
  </si>
  <si>
    <t>RANDARRAY()</t>
  </si>
  <si>
    <t>Economics</t>
  </si>
  <si>
    <t>Engineering</t>
  </si>
  <si>
    <t>Banking</t>
  </si>
  <si>
    <t>Student Data</t>
  </si>
  <si>
    <t>Highlight marks greater than 90 and less than 40</t>
  </si>
  <si>
    <t>March</t>
  </si>
  <si>
    <t>April</t>
  </si>
  <si>
    <t>June</t>
  </si>
  <si>
    <t>July</t>
  </si>
  <si>
    <t>August</t>
  </si>
  <si>
    <t>eptember</t>
  </si>
  <si>
    <t>October</t>
  </si>
  <si>
    <t>November</t>
  </si>
  <si>
    <t>December</t>
  </si>
  <si>
    <t>Temperature of different Indian cities in different months of a year</t>
  </si>
  <si>
    <t xml:space="preserve">    Get unique combinations of 3 cols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</si>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</sst>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General_)"/>
    <numFmt numFmtId="165" formatCode="&quot;$&quot;#,##0.00"/>
    <numFmt numFmtId="166" formatCode="ddd\,\ m/d/yy"/>
    <numFmt numFmtId="167" formatCode="dddd\,\ mmmm\ dd\,\ yyyy"/>
    <numFmt numFmtId="168" formatCode="[$-F800]dddd\,\ mmmm\ dd\,\ yyyy"/>
    <numFmt numFmtId="169" formatCode="ddd\ m/d/yy"/>
    <numFmt numFmtId="170" formatCode="&quot;$&quot;#,##0.00_);[Red]\(&quot;$&quot;#,##0.00\)"/>
    <numFmt numFmtId="171" formatCode="_(* #,##0_);_(* \(#,##0\);_(* &quot;-&quot;??_);_(@_)"/>
    <numFmt numFmtId="172" formatCode="&quot;£&quot;#,##0.00_);[Red]\(&quot;£&quot;#,##0.00\)"/>
    <numFmt numFmtId="173" formatCode="&quot;$&quot;#,##0"/>
    <numFmt numFmtId="174" formatCode="&quot;$&quot;#,##0_);[Red]\(&quot;$&quot;#,##0\)"/>
    <numFmt numFmtId="175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Open Sans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b/>
      <sz val="18"/>
      <name val="Arial"/>
      <family val="2"/>
    </font>
    <font>
      <sz val="11"/>
      <color indexed="9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2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2"/>
      <color rgb="FF20212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7"/>
        <bgColor indexed="60"/>
      </patternFill>
    </fill>
    <fill>
      <patternFill patternType="solid">
        <fgColor rgb="FFFFFFCC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17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double">
        <color indexed="17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17"/>
      </right>
      <top style="thin">
        <color indexed="64"/>
      </top>
      <bottom style="thin">
        <color indexed="64"/>
      </bottom>
      <diagonal/>
    </border>
    <border>
      <left style="double">
        <color indexed="17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7"/>
      </bottom>
      <diagonal/>
    </border>
    <border>
      <left style="double">
        <color indexed="14"/>
      </left>
      <right style="double">
        <color indexed="14"/>
      </right>
      <top style="double">
        <color indexed="14"/>
      </top>
      <bottom style="thin">
        <color indexed="64"/>
      </bottom>
      <diagonal/>
    </border>
    <border>
      <left style="double">
        <color indexed="14"/>
      </left>
      <right style="double">
        <color indexed="14"/>
      </right>
      <top style="thin">
        <color indexed="64"/>
      </top>
      <bottom style="double">
        <color indexed="14"/>
      </bottom>
      <diagonal/>
    </border>
    <border>
      <left/>
      <right/>
      <top style="thin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5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7" fillId="0" borderId="0"/>
    <xf numFmtId="164" fontId="10" fillId="0" borderId="0"/>
    <xf numFmtId="9" fontId="1" fillId="0" borderId="0" applyFont="0" applyFill="0" applyBorder="0" applyAlignment="0" applyProtection="0"/>
    <xf numFmtId="0" fontId="17" fillId="0" borderId="0" applyNumberFormat="0" applyFont="0" applyBorder="0" applyAlignment="0" applyProtection="0"/>
    <xf numFmtId="0" fontId="17" fillId="0" borderId="0" applyNumberFormat="0" applyFont="0" applyBorder="0" applyAlignment="0" applyProtection="0"/>
  </cellStyleXfs>
  <cellXfs count="253">
    <xf numFmtId="0" fontId="0" fillId="0" borderId="0" xfId="0"/>
    <xf numFmtId="0" fontId="4" fillId="0" borderId="0" xfId="0" applyFont="1"/>
    <xf numFmtId="0" fontId="3" fillId="3" borderId="0" xfId="0" applyFont="1" applyFill="1"/>
    <xf numFmtId="3" fontId="0" fillId="0" borderId="0" xfId="0" applyNumberFormat="1"/>
    <xf numFmtId="0" fontId="6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6" fillId="0" borderId="5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0" fontId="0" fillId="0" borderId="2" xfId="0" applyBorder="1"/>
    <xf numFmtId="0" fontId="0" fillId="5" borderId="4" xfId="0" applyFill="1" applyBorder="1"/>
    <xf numFmtId="0" fontId="0" fillId="3" borderId="2" xfId="0" applyFill="1" applyBorder="1"/>
    <xf numFmtId="0" fontId="0" fillId="4" borderId="3" xfId="0" applyFill="1" applyBorder="1"/>
    <xf numFmtId="14" fontId="0" fillId="0" borderId="0" xfId="0" applyNumberFormat="1"/>
    <xf numFmtId="22" fontId="0" fillId="0" borderId="8" xfId="0" applyNumberFormat="1" applyBorder="1"/>
    <xf numFmtId="14" fontId="4" fillId="0" borderId="3" xfId="0" applyNumberFormat="1" applyFont="1" applyBorder="1"/>
    <xf numFmtId="0" fontId="4" fillId="3" borderId="2" xfId="0" applyFont="1" applyFill="1" applyBorder="1"/>
    <xf numFmtId="18" fontId="4" fillId="0" borderId="3" xfId="0" applyNumberFormat="1" applyFont="1" applyBorder="1"/>
    <xf numFmtId="0" fontId="8" fillId="6" borderId="0" xfId="3" applyFont="1" applyFill="1"/>
    <xf numFmtId="0" fontId="8" fillId="7" borderId="0" xfId="3" applyFont="1" applyFill="1"/>
    <xf numFmtId="0" fontId="7" fillId="8" borderId="0" xfId="3" applyFill="1"/>
    <xf numFmtId="14" fontId="7" fillId="9" borderId="0" xfId="3" applyNumberFormat="1" applyFill="1"/>
    <xf numFmtId="22" fontId="7" fillId="9" borderId="0" xfId="3" applyNumberFormat="1" applyFill="1"/>
    <xf numFmtId="0" fontId="7" fillId="9" borderId="0" xfId="3" applyFill="1"/>
    <xf numFmtId="18" fontId="7" fillId="9" borderId="0" xfId="3" applyNumberFormat="1" applyFill="1"/>
    <xf numFmtId="0" fontId="9" fillId="0" borderId="0" xfId="0" applyFont="1"/>
    <xf numFmtId="0" fontId="9" fillId="0" borderId="6" xfId="0" applyFont="1" applyBorder="1"/>
    <xf numFmtId="0" fontId="9" fillId="0" borderId="0" xfId="4" applyNumberFormat="1" applyFont="1" applyAlignment="1">
      <alignment horizontal="left"/>
    </xf>
    <xf numFmtId="0" fontId="9" fillId="0" borderId="9" xfId="0" applyFont="1" applyBorder="1"/>
    <xf numFmtId="0" fontId="9" fillId="10" borderId="4" xfId="0" applyFont="1" applyFill="1" applyBorder="1" applyAlignment="1">
      <alignment horizontal="center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1" fillId="11" borderId="16" xfId="3" applyFont="1" applyFill="1" applyBorder="1"/>
    <xf numFmtId="0" fontId="7" fillId="3" borderId="10" xfId="3" applyFill="1" applyBorder="1"/>
    <xf numFmtId="0" fontId="7" fillId="3" borderId="17" xfId="3" applyFill="1" applyBorder="1"/>
    <xf numFmtId="15" fontId="7" fillId="3" borderId="17" xfId="3" applyNumberFormat="1" applyFill="1" applyBorder="1"/>
    <xf numFmtId="0" fontId="7" fillId="0" borderId="0" xfId="3"/>
    <xf numFmtId="0" fontId="7" fillId="4" borderId="5" xfId="3" applyFill="1" applyBorder="1"/>
    <xf numFmtId="0" fontId="7" fillId="4" borderId="0" xfId="3" applyFill="1"/>
    <xf numFmtId="0" fontId="7" fillId="4" borderId="6" xfId="3" applyFill="1" applyBorder="1"/>
    <xf numFmtId="0" fontId="8" fillId="4" borderId="5" xfId="3" applyFont="1" applyFill="1" applyBorder="1"/>
    <xf numFmtId="0" fontId="7" fillId="4" borderId="21" xfId="3" applyFill="1" applyBorder="1"/>
    <xf numFmtId="0" fontId="7" fillId="4" borderId="0" xfId="3" applyFill="1" applyProtection="1">
      <protection hidden="1"/>
    </xf>
    <xf numFmtId="0" fontId="7" fillId="4" borderId="21" xfId="3" applyFill="1" applyBorder="1" applyProtection="1">
      <protection hidden="1"/>
    </xf>
    <xf numFmtId="0" fontId="7" fillId="4" borderId="7" xfId="3" applyFill="1" applyBorder="1"/>
    <xf numFmtId="0" fontId="7" fillId="4" borderId="8" xfId="3" applyFill="1" applyBorder="1"/>
    <xf numFmtId="0" fontId="7" fillId="4" borderId="9" xfId="3" applyFill="1" applyBorder="1"/>
    <xf numFmtId="0" fontId="9" fillId="0" borderId="3" xfId="0" applyFont="1" applyBorder="1"/>
    <xf numFmtId="0" fontId="9" fillId="0" borderId="4" xfId="0" applyFont="1" applyBorder="1"/>
    <xf numFmtId="0" fontId="9" fillId="10" borderId="7" xfId="0" applyFont="1" applyFill="1" applyBorder="1" applyAlignment="1">
      <alignment horizontal="center"/>
    </xf>
    <xf numFmtId="0" fontId="9" fillId="0" borderId="8" xfId="0" applyFont="1" applyBorder="1"/>
    <xf numFmtId="0" fontId="9" fillId="0" borderId="3" xfId="4" applyNumberFormat="1" applyFont="1" applyBorder="1" applyAlignment="1">
      <alignment horizontal="left"/>
    </xf>
    <xf numFmtId="0" fontId="13" fillId="12" borderId="24" xfId="0" applyFont="1" applyFill="1" applyBorder="1" applyAlignment="1">
      <alignment horizontal="center" wrapText="1"/>
    </xf>
    <xf numFmtId="43" fontId="0" fillId="0" borderId="0" xfId="1" applyFont="1"/>
    <xf numFmtId="165" fontId="0" fillId="0" borderId="0" xfId="0" applyNumberFormat="1"/>
    <xf numFmtId="0" fontId="3" fillId="3" borderId="0" xfId="0" applyFont="1" applyFill="1" applyAlignment="1">
      <alignment vertical="center"/>
    </xf>
    <xf numFmtId="0" fontId="14" fillId="13" borderId="0" xfId="2" applyFont="1" applyFill="1"/>
    <xf numFmtId="165" fontId="14" fillId="13" borderId="0" xfId="2" applyNumberFormat="1" applyFont="1" applyFill="1"/>
    <xf numFmtId="0" fontId="0" fillId="14" borderId="0" xfId="0" applyFill="1"/>
    <xf numFmtId="165" fontId="0" fillId="14" borderId="0" xfId="0" applyNumberFormat="1" applyFill="1"/>
    <xf numFmtId="0" fontId="14" fillId="15" borderId="0" xfId="2" applyFont="1" applyFill="1"/>
    <xf numFmtId="165" fontId="14" fillId="15" borderId="0" xfId="2" applyNumberFormat="1" applyFont="1" applyFill="1"/>
    <xf numFmtId="0" fontId="0" fillId="13" borderId="0" xfId="0" applyFill="1"/>
    <xf numFmtId="165" fontId="0" fillId="13" borderId="0" xfId="0" applyNumberFormat="1" applyFill="1"/>
    <xf numFmtId="0" fontId="0" fillId="15" borderId="0" xfId="0" applyFill="1"/>
    <xf numFmtId="165" fontId="0" fillId="15" borderId="0" xfId="0" applyNumberFormat="1" applyFill="1"/>
    <xf numFmtId="0" fontId="14" fillId="14" borderId="0" xfId="2" applyFont="1" applyFill="1"/>
    <xf numFmtId="165" fontId="14" fillId="14" borderId="0" xfId="2" applyNumberFormat="1" applyFont="1" applyFill="1"/>
    <xf numFmtId="0" fontId="15" fillId="3" borderId="0" xfId="0" applyFont="1" applyFill="1"/>
    <xf numFmtId="0" fontId="17" fillId="0" borderId="1" xfId="6" applyBorder="1" applyAlignment="1">
      <alignment horizontal="center"/>
    </xf>
    <xf numFmtId="15" fontId="18" fillId="0" borderId="1" xfId="7" applyNumberFormat="1" applyFont="1" applyBorder="1" applyAlignment="1">
      <alignment horizontal="center"/>
    </xf>
    <xf numFmtId="0" fontId="19" fillId="0" borderId="1" xfId="7" applyFont="1" applyBorder="1" applyAlignment="1">
      <alignment horizontal="center"/>
    </xf>
    <xf numFmtId="0" fontId="17" fillId="0" borderId="1" xfId="7" applyFont="1" applyBorder="1" applyAlignment="1">
      <alignment horizontal="center"/>
    </xf>
    <xf numFmtId="0" fontId="16" fillId="16" borderId="1" xfId="0" applyFont="1" applyFill="1" applyBorder="1"/>
    <xf numFmtId="0" fontId="16" fillId="16" borderId="1" xfId="0" applyFont="1" applyFill="1" applyBorder="1" applyAlignment="1">
      <alignment wrapText="1"/>
    </xf>
    <xf numFmtId="14" fontId="0" fillId="0" borderId="1" xfId="0" applyNumberFormat="1" applyBorder="1"/>
    <xf numFmtId="0" fontId="0" fillId="17" borderId="1" xfId="0" applyFill="1" applyBorder="1"/>
    <xf numFmtId="14" fontId="0" fillId="17" borderId="1" xfId="0" applyNumberFormat="1" applyFill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169" fontId="0" fillId="0" borderId="1" xfId="0" applyNumberFormat="1" applyBorder="1"/>
    <xf numFmtId="0" fontId="0" fillId="18" borderId="1" xfId="0" applyFill="1" applyBorder="1"/>
    <xf numFmtId="14" fontId="0" fillId="18" borderId="1" xfId="0" applyNumberFormat="1" applyFill="1" applyBorder="1"/>
    <xf numFmtId="166" fontId="0" fillId="18" borderId="1" xfId="0" applyNumberFormat="1" applyFill="1" applyBorder="1"/>
    <xf numFmtId="0" fontId="16" fillId="16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8" fillId="0" borderId="28" xfId="6" applyFont="1" applyBorder="1" applyAlignment="1">
      <alignment horizontal="center" wrapText="1"/>
    </xf>
    <xf numFmtId="0" fontId="8" fillId="0" borderId="29" xfId="6" applyFont="1" applyBorder="1" applyAlignment="1">
      <alignment horizontal="center" wrapText="1"/>
    </xf>
    <xf numFmtId="0" fontId="8" fillId="0" borderId="30" xfId="6" applyFont="1" applyBorder="1" applyAlignment="1">
      <alignment horizontal="center" wrapText="1"/>
    </xf>
    <xf numFmtId="0" fontId="18" fillId="0" borderId="31" xfId="7" applyFont="1" applyBorder="1" applyAlignment="1">
      <alignment horizontal="center"/>
    </xf>
    <xf numFmtId="0" fontId="18" fillId="0" borderId="1" xfId="7" applyFont="1" applyBorder="1" applyAlignment="1">
      <alignment horizontal="center"/>
    </xf>
    <xf numFmtId="172" fontId="18" fillId="0" borderId="1" xfId="7" applyNumberFormat="1" applyFont="1" applyBorder="1" applyAlignment="1">
      <alignment horizontal="center"/>
    </xf>
    <xf numFmtId="172" fontId="19" fillId="0" borderId="32" xfId="7" applyNumberFormat="1" applyFont="1" applyBorder="1" applyAlignment="1">
      <alignment horizontal="right"/>
    </xf>
    <xf numFmtId="0" fontId="18" fillId="0" borderId="33" xfId="7" applyFont="1" applyBorder="1" applyAlignment="1">
      <alignment horizontal="center"/>
    </xf>
    <xf numFmtId="0" fontId="18" fillId="0" borderId="34" xfId="7" applyFont="1" applyBorder="1" applyAlignment="1">
      <alignment horizontal="center"/>
    </xf>
    <xf numFmtId="172" fontId="18" fillId="0" borderId="34" xfId="7" applyNumberFormat="1" applyFont="1" applyBorder="1" applyAlignment="1">
      <alignment horizontal="center"/>
    </xf>
    <xf numFmtId="0" fontId="17" fillId="0" borderId="35" xfId="6" applyBorder="1" applyAlignment="1">
      <alignment horizontal="center"/>
    </xf>
    <xf numFmtId="0" fontId="18" fillId="0" borderId="36" xfId="7" applyFont="1" applyBorder="1" applyAlignment="1">
      <alignment horizontal="center"/>
    </xf>
    <xf numFmtId="0" fontId="0" fillId="0" borderId="0" xfId="0" applyAlignment="1">
      <alignment horizontal="left"/>
    </xf>
    <xf numFmtId="0" fontId="2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19" fillId="3" borderId="1" xfId="7" applyNumberFormat="1" applyFont="1" applyFill="1" applyBorder="1" applyAlignment="1">
      <alignment horizontal="center"/>
    </xf>
    <xf numFmtId="0" fontId="17" fillId="0" borderId="25" xfId="6" applyBorder="1"/>
    <xf numFmtId="0" fontId="17" fillId="0" borderId="26" xfId="6" applyBorder="1"/>
    <xf numFmtId="0" fontId="17" fillId="0" borderId="26" xfId="6" applyBorder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14" fillId="20" borderId="1" xfId="0" applyFont="1" applyFill="1" applyBorder="1"/>
    <xf numFmtId="0" fontId="0" fillId="13" borderId="1" xfId="0" applyFill="1" applyBorder="1" applyAlignment="1">
      <alignment wrapText="1"/>
    </xf>
    <xf numFmtId="0" fontId="16" fillId="16" borderId="47" xfId="0" applyFont="1" applyFill="1" applyBorder="1"/>
    <xf numFmtId="173" fontId="0" fillId="0" borderId="1" xfId="0" applyNumberFormat="1" applyBorder="1"/>
    <xf numFmtId="0" fontId="0" fillId="0" borderId="43" xfId="0" applyBorder="1"/>
    <xf numFmtId="0" fontId="14" fillId="20" borderId="48" xfId="0" applyFont="1" applyFill="1" applyBorder="1"/>
    <xf numFmtId="0" fontId="0" fillId="13" borderId="48" xfId="0" applyFill="1" applyBorder="1" applyAlignment="1">
      <alignment wrapText="1"/>
    </xf>
    <xf numFmtId="0" fontId="16" fillId="16" borderId="49" xfId="0" applyFont="1" applyFill="1" applyBorder="1"/>
    <xf numFmtId="0" fontId="16" fillId="16" borderId="43" xfId="0" applyFont="1" applyFill="1" applyBorder="1"/>
    <xf numFmtId="173" fontId="0" fillId="17" borderId="48" xfId="0" applyNumberFormat="1" applyFill="1" applyBorder="1"/>
    <xf numFmtId="14" fontId="0" fillId="0" borderId="43" xfId="0" applyNumberFormat="1" applyBorder="1"/>
    <xf numFmtId="0" fontId="4" fillId="0" borderId="0" xfId="0" applyFont="1" applyAlignment="1">
      <alignment wrapText="1"/>
    </xf>
    <xf numFmtId="0" fontId="4" fillId="0" borderId="42" xfId="0" applyFont="1" applyBorder="1"/>
    <xf numFmtId="0" fontId="0" fillId="13" borderId="42" xfId="0" applyFill="1" applyBorder="1" applyAlignment="1">
      <alignment wrapText="1"/>
    </xf>
    <xf numFmtId="0" fontId="16" fillId="16" borderId="42" xfId="0" applyFont="1" applyFill="1" applyBorder="1"/>
    <xf numFmtId="173" fontId="0" fillId="17" borderId="42" xfId="0" applyNumberFormat="1" applyFill="1" applyBorder="1"/>
    <xf numFmtId="0" fontId="16" fillId="19" borderId="1" xfId="0" applyFont="1" applyFill="1" applyBorder="1"/>
    <xf numFmtId="171" fontId="0" fillId="0" borderId="1" xfId="1" applyNumberFormat="1" applyFont="1" applyBorder="1"/>
    <xf numFmtId="171" fontId="0" fillId="17" borderId="1" xfId="1" applyNumberFormat="1" applyFont="1" applyFill="1" applyBorder="1"/>
    <xf numFmtId="10" fontId="0" fillId="17" borderId="1" xfId="5" applyNumberFormat="1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6" fillId="16" borderId="53" xfId="0" applyFont="1" applyFill="1" applyBorder="1"/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17" fillId="0" borderId="58" xfId="6" applyBorder="1" applyAlignment="1">
      <alignment horizontal="left"/>
    </xf>
    <xf numFmtId="0" fontId="4" fillId="4" borderId="0" xfId="0" applyFont="1" applyFill="1"/>
    <xf numFmtId="0" fontId="0" fillId="20" borderId="0" xfId="0" applyFill="1"/>
    <xf numFmtId="14" fontId="0" fillId="20" borderId="0" xfId="0" applyNumberFormat="1" applyFill="1"/>
    <xf numFmtId="0" fontId="0" fillId="13" borderId="25" xfId="0" applyFill="1" applyBorder="1"/>
    <xf numFmtId="0" fontId="0" fillId="13" borderId="26" xfId="0" applyFill="1" applyBorder="1"/>
    <xf numFmtId="0" fontId="0" fillId="13" borderId="27" xfId="0" applyFill="1" applyBorder="1"/>
    <xf numFmtId="0" fontId="0" fillId="3" borderId="25" xfId="0" applyFill="1" applyBorder="1"/>
    <xf numFmtId="0" fontId="0" fillId="3" borderId="27" xfId="0" applyFill="1" applyBorder="1"/>
    <xf numFmtId="174" fontId="0" fillId="0" borderId="1" xfId="0" applyNumberFormat="1" applyBorder="1"/>
    <xf numFmtId="0" fontId="16" fillId="21" borderId="1" xfId="0" applyFont="1" applyFill="1" applyBorder="1"/>
    <xf numFmtId="170" fontId="0" fillId="0" borderId="1" xfId="0" applyNumberFormat="1" applyBorder="1"/>
    <xf numFmtId="0" fontId="0" fillId="0" borderId="59" xfId="0" applyBorder="1"/>
    <xf numFmtId="0" fontId="4" fillId="0" borderId="59" xfId="0" applyFont="1" applyBorder="1"/>
    <xf numFmtId="0" fontId="0" fillId="22" borderId="50" xfId="0" applyFill="1" applyBorder="1"/>
    <xf numFmtId="0" fontId="0" fillId="22" borderId="51" xfId="0" applyFill="1" applyBorder="1"/>
    <xf numFmtId="0" fontId="0" fillId="22" borderId="52" xfId="0" applyFill="1" applyBorder="1"/>
    <xf numFmtId="0" fontId="0" fillId="22" borderId="0" xfId="0" applyFill="1"/>
    <xf numFmtId="0" fontId="0" fillId="22" borderId="54" xfId="0" applyFill="1" applyBorder="1"/>
    <xf numFmtId="0" fontId="16" fillId="22" borderId="53" xfId="0" applyFont="1" applyFill="1" applyBorder="1"/>
    <xf numFmtId="0" fontId="16" fillId="22" borderId="1" xfId="0" applyFont="1" applyFill="1" applyBorder="1"/>
    <xf numFmtId="0" fontId="16" fillId="22" borderId="60" xfId="0" applyFont="1" applyFill="1" applyBorder="1"/>
    <xf numFmtId="0" fontId="0" fillId="22" borderId="53" xfId="0" applyFill="1" applyBorder="1"/>
    <xf numFmtId="170" fontId="0" fillId="22" borderId="1" xfId="0" applyNumberFormat="1" applyFill="1" applyBorder="1"/>
    <xf numFmtId="0" fontId="0" fillId="22" borderId="1" xfId="0" applyFill="1" applyBorder="1"/>
    <xf numFmtId="170" fontId="0" fillId="22" borderId="60" xfId="0" applyNumberFormat="1" applyFill="1" applyBorder="1"/>
    <xf numFmtId="0" fontId="0" fillId="22" borderId="59" xfId="0" applyFill="1" applyBorder="1"/>
    <xf numFmtId="0" fontId="0" fillId="22" borderId="55" xfId="0" applyFill="1" applyBorder="1"/>
    <xf numFmtId="0" fontId="0" fillId="22" borderId="56" xfId="0" applyFill="1" applyBorder="1"/>
    <xf numFmtId="0" fontId="0" fillId="22" borderId="57" xfId="0" applyFill="1" applyBorder="1"/>
    <xf numFmtId="10" fontId="1" fillId="17" borderId="1" xfId="5" applyNumberFormat="1" applyFont="1" applyFill="1" applyBorder="1"/>
    <xf numFmtId="10" fontId="0" fillId="0" borderId="1" xfId="0" applyNumberFormat="1" applyBorder="1"/>
    <xf numFmtId="0" fontId="23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11" fillId="11" borderId="8" xfId="3" applyFont="1" applyFill="1" applyBorder="1"/>
    <xf numFmtId="0" fontId="7" fillId="0" borderId="10" xfId="3" applyBorder="1"/>
    <xf numFmtId="0" fontId="7" fillId="0" borderId="17" xfId="3" applyBorder="1"/>
    <xf numFmtId="15" fontId="7" fillId="0" borderId="17" xfId="3" applyNumberFormat="1" applyBorder="1"/>
    <xf numFmtId="0" fontId="11" fillId="11" borderId="61" xfId="3" applyFont="1" applyFill="1" applyBorder="1"/>
    <xf numFmtId="0" fontId="11" fillId="11" borderId="62" xfId="3" applyFont="1" applyFill="1" applyBorder="1"/>
    <xf numFmtId="0" fontId="7" fillId="0" borderId="47" xfId="3" applyBorder="1"/>
    <xf numFmtId="15" fontId="7" fillId="0" borderId="47" xfId="3" applyNumberFormat="1" applyBorder="1"/>
    <xf numFmtId="0" fontId="7" fillId="0" borderId="63" xfId="3" applyBorder="1"/>
    <xf numFmtId="0" fontId="0" fillId="0" borderId="0" xfId="0" pivotButton="1"/>
    <xf numFmtId="0" fontId="0" fillId="0" borderId="0" xfId="0" applyAlignment="1">
      <alignment wrapText="1"/>
    </xf>
    <xf numFmtId="0" fontId="11" fillId="11" borderId="0" xfId="3" applyFont="1" applyFill="1"/>
    <xf numFmtId="0" fontId="0" fillId="3" borderId="0" xfId="0" applyFill="1"/>
    <xf numFmtId="9" fontId="0" fillId="0" borderId="0" xfId="5" applyFont="1"/>
    <xf numFmtId="0" fontId="0" fillId="3" borderId="5" xfId="0" applyFill="1" applyBorder="1"/>
    <xf numFmtId="0" fontId="0" fillId="3" borderId="7" xfId="0" applyFill="1" applyBorder="1"/>
    <xf numFmtId="0" fontId="0" fillId="23" borderId="0" xfId="0" applyFill="1"/>
    <xf numFmtId="0" fontId="9" fillId="11" borderId="22" xfId="0" applyFont="1" applyFill="1" applyBorder="1"/>
    <xf numFmtId="0" fontId="9" fillId="11" borderId="23" xfId="0" applyFont="1" applyFill="1" applyBorder="1"/>
    <xf numFmtId="0" fontId="9" fillId="11" borderId="23" xfId="0" applyFont="1" applyFill="1" applyBorder="1" applyAlignment="1">
      <alignment horizontal="right"/>
    </xf>
    <xf numFmtId="0" fontId="0" fillId="11" borderId="7" xfId="0" applyFill="1" applyBorder="1"/>
    <xf numFmtId="0" fontId="9" fillId="11" borderId="12" xfId="0" applyFont="1" applyFill="1" applyBorder="1"/>
    <xf numFmtId="0" fontId="9" fillId="11" borderId="12" xfId="0" applyFont="1" applyFill="1" applyBorder="1" applyAlignment="1">
      <alignment horizontal="right"/>
    </xf>
    <xf numFmtId="0" fontId="0" fillId="11" borderId="0" xfId="0" applyFill="1"/>
    <xf numFmtId="0" fontId="17" fillId="0" borderId="0" xfId="6" applyBorder="1" applyAlignment="1">
      <alignment horizontal="center"/>
    </xf>
    <xf numFmtId="0" fontId="18" fillId="0" borderId="0" xfId="7" applyFont="1" applyBorder="1" applyAlignment="1">
      <alignment horizontal="center"/>
    </xf>
    <xf numFmtId="0" fontId="17" fillId="0" borderId="5" xfId="6" applyBorder="1" applyAlignment="1">
      <alignment horizontal="center"/>
    </xf>
    <xf numFmtId="0" fontId="11" fillId="0" borderId="0" xfId="3" applyFont="1"/>
    <xf numFmtId="0" fontId="0" fillId="25" borderId="0" xfId="0" applyFill="1"/>
    <xf numFmtId="0" fontId="9" fillId="0" borderId="0" xfId="0" applyFont="1" applyAlignment="1">
      <alignment horizontal="right"/>
    </xf>
    <xf numFmtId="0" fontId="4" fillId="3" borderId="59" xfId="0" applyFont="1" applyFill="1" applyBorder="1"/>
    <xf numFmtId="0" fontId="4" fillId="3" borderId="0" xfId="0" applyFont="1" applyFill="1"/>
    <xf numFmtId="0" fontId="0" fillId="0" borderId="58" xfId="0" applyBorder="1"/>
    <xf numFmtId="0" fontId="0" fillId="0" borderId="64" xfId="0" applyBorder="1"/>
    <xf numFmtId="0" fontId="0" fillId="0" borderId="65" xfId="0" applyBorder="1"/>
    <xf numFmtId="0" fontId="9" fillId="0" borderId="0" xfId="0" applyFont="1" applyAlignment="1">
      <alignment horizontal="center"/>
    </xf>
    <xf numFmtId="0" fontId="0" fillId="24" borderId="0" xfId="0" applyFill="1"/>
    <xf numFmtId="175" fontId="0" fillId="0" borderId="0" xfId="0" applyNumberFormat="1"/>
    <xf numFmtId="0" fontId="0" fillId="26" borderId="0" xfId="0" applyFill="1" applyAlignment="1">
      <alignment horizontal="center" vertical="center"/>
    </xf>
    <xf numFmtId="14" fontId="18" fillId="0" borderId="1" xfId="7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2" fillId="4" borderId="18" xfId="3" applyFont="1" applyFill="1" applyBorder="1" applyAlignment="1">
      <alignment horizontal="center"/>
    </xf>
    <xf numFmtId="0" fontId="12" fillId="4" borderId="19" xfId="3" applyFont="1" applyFill="1" applyBorder="1" applyAlignment="1">
      <alignment horizontal="center"/>
    </xf>
    <xf numFmtId="0" fontId="12" fillId="4" borderId="20" xfId="3" applyFont="1" applyFill="1" applyBorder="1" applyAlignment="1">
      <alignment horizontal="center"/>
    </xf>
    <xf numFmtId="0" fontId="19" fillId="0" borderId="1" xfId="7" applyNumberFormat="1" applyFont="1" applyBorder="1" applyAlignment="1">
      <alignment horizontal="center"/>
    </xf>
  </cellXfs>
  <cellStyles count="8">
    <cellStyle name="Bad" xfId="2" builtinId="27"/>
    <cellStyle name="Comma" xfId="1" builtinId="3"/>
    <cellStyle name="GreyOrWhite" xfId="6" xr:uid="{00000000-0005-0000-0000-000002000000}"/>
    <cellStyle name="Normal" xfId="0" builtinId="0"/>
    <cellStyle name="Normal 2" xfId="3" xr:uid="{00000000-0005-0000-0000-000004000000}"/>
    <cellStyle name="Normal_EMPLOYEE" xfId="4" xr:uid="{00000000-0005-0000-0000-000005000000}"/>
    <cellStyle name="Percent" xfId="5" builtinId="5"/>
    <cellStyle name="Yellow" xfId="7" xr:uid="{00000000-0005-0000-0000-000007000000}"/>
  </cellStyles>
  <dxfs count="3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numFmt numFmtId="20" formatCode="dd/mmm/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</dxf>
    <dxf>
      <numFmt numFmtId="20" formatCode="dd/mmm/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indexed="22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4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[MS Excel concepts.xlsx]Pivot!PivotTable24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N"/>
              <a:t>Emp</a:t>
            </a:r>
            <a:r>
              <a:rPr lang="en-US"/>
              <a:t>loyee</a:t>
            </a:r>
            <a:r>
              <a:rPr lang="en-US" baseline="0"/>
              <a:t> count</a:t>
            </a:r>
            <a:r>
              <a:rPr lang="en-PN"/>
              <a:t>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27-484A-B26A-644B631CE6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27-484A-B26A-644B631CE6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27-484A-B26A-644B631CE6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C27-484A-B26A-644B631CE68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BC27-484A-B26A-644B631CE68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BC27-484A-B26A-644B631CE68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C27-484A-B26A-644B631CE68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BC27-484A-B26A-644B631CE6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P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Pivot!$A$4:$A$7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Pivot!$B$4:$B$7</c:f>
              <c:numCache>
                <c:formatCode>General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20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27-484A-B26A-644B631CE68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[MS Excel concepts.xlsx]Pivot!PivotTable39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N"/>
              <a:t>Salary </a:t>
            </a:r>
            <a:r>
              <a:rPr lang="en-US"/>
              <a:t>Distribution </a:t>
            </a:r>
            <a:r>
              <a:rPr lang="en-PN"/>
              <a:t>by Dept and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Pivot!$B$13:$B$14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Pivot!$A$15:$A$22</c:f>
              <c:strCache>
                <c:ptCount val="8"/>
                <c:pt idx="0">
                  <c:v>Admin</c:v>
                </c:pt>
                <c:pt idx="1">
                  <c:v>CCD</c:v>
                </c:pt>
                <c:pt idx="2">
                  <c:v>Director</c:v>
                </c:pt>
                <c:pt idx="3">
                  <c:v>Finance</c:v>
                </c:pt>
                <c:pt idx="4">
                  <c:v>Mktg</c:v>
                </c:pt>
                <c:pt idx="5">
                  <c:v>Personnel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Pivot!$B$15:$B$22</c:f>
              <c:numCache>
                <c:formatCode>General</c:formatCode>
                <c:ptCount val="8"/>
                <c:pt idx="0">
                  <c:v>41125</c:v>
                </c:pt>
                <c:pt idx="1">
                  <c:v>49000</c:v>
                </c:pt>
                <c:pt idx="3">
                  <c:v>19250</c:v>
                </c:pt>
                <c:pt idx="4">
                  <c:v>54950</c:v>
                </c:pt>
                <c:pt idx="5">
                  <c:v>28000</c:v>
                </c:pt>
                <c:pt idx="6">
                  <c:v>37800</c:v>
                </c:pt>
                <c:pt idx="7">
                  <c:v>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2-4E21-801B-33D2E189DBCC}"/>
            </c:ext>
          </c:extLst>
        </c:ser>
        <c:ser>
          <c:idx val="1"/>
          <c:order val="1"/>
          <c:tx>
            <c:strRef>
              <c:f>Pivot!$C$13:$C$14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Pivot!$A$15:$A$22</c:f>
              <c:strCache>
                <c:ptCount val="8"/>
                <c:pt idx="0">
                  <c:v>Admin</c:v>
                </c:pt>
                <c:pt idx="1">
                  <c:v>CCD</c:v>
                </c:pt>
                <c:pt idx="2">
                  <c:v>Director</c:v>
                </c:pt>
                <c:pt idx="3">
                  <c:v>Finance</c:v>
                </c:pt>
                <c:pt idx="4">
                  <c:v>Mktg</c:v>
                </c:pt>
                <c:pt idx="5">
                  <c:v>Personnel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Pivot!$C$15:$C$22</c:f>
              <c:numCache>
                <c:formatCode>General</c:formatCode>
                <c:ptCount val="8"/>
                <c:pt idx="0">
                  <c:v>65625</c:v>
                </c:pt>
                <c:pt idx="1">
                  <c:v>94325</c:v>
                </c:pt>
                <c:pt idx="3">
                  <c:v>49000</c:v>
                </c:pt>
                <c:pt idx="4">
                  <c:v>81200</c:v>
                </c:pt>
                <c:pt idx="5">
                  <c:v>81375</c:v>
                </c:pt>
                <c:pt idx="6">
                  <c:v>137725</c:v>
                </c:pt>
                <c:pt idx="7">
                  <c:v>124251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2-4E21-801B-33D2E189DBCC}"/>
            </c:ext>
          </c:extLst>
        </c:ser>
        <c:ser>
          <c:idx val="2"/>
          <c:order val="2"/>
          <c:tx>
            <c:strRef>
              <c:f>Pivot!$D$13:$D$14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Pivot!$A$15:$A$22</c:f>
              <c:strCache>
                <c:ptCount val="8"/>
                <c:pt idx="0">
                  <c:v>Admin</c:v>
                </c:pt>
                <c:pt idx="1">
                  <c:v>CCD</c:v>
                </c:pt>
                <c:pt idx="2">
                  <c:v>Director</c:v>
                </c:pt>
                <c:pt idx="3">
                  <c:v>Finance</c:v>
                </c:pt>
                <c:pt idx="4">
                  <c:v>Mktg</c:v>
                </c:pt>
                <c:pt idx="5">
                  <c:v>Personnel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Pivot!$D$15:$D$22</c:f>
              <c:numCache>
                <c:formatCode>General</c:formatCode>
                <c:ptCount val="8"/>
                <c:pt idx="0">
                  <c:v>26250</c:v>
                </c:pt>
                <c:pt idx="1">
                  <c:v>49000</c:v>
                </c:pt>
                <c:pt idx="2">
                  <c:v>49000</c:v>
                </c:pt>
                <c:pt idx="3">
                  <c:v>32375</c:v>
                </c:pt>
                <c:pt idx="4">
                  <c:v>63350</c:v>
                </c:pt>
                <c:pt idx="5">
                  <c:v>17500</c:v>
                </c:pt>
                <c:pt idx="6">
                  <c:v>42700</c:v>
                </c:pt>
                <c:pt idx="7">
                  <c:v>55825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72-4E21-801B-33D2E189DBCC}"/>
            </c:ext>
          </c:extLst>
        </c:ser>
        <c:ser>
          <c:idx val="3"/>
          <c:order val="3"/>
          <c:tx>
            <c:strRef>
              <c:f>Pivot!$E$13:$E$14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Pivot!$A$15:$A$22</c:f>
              <c:strCache>
                <c:ptCount val="8"/>
                <c:pt idx="0">
                  <c:v>Admin</c:v>
                </c:pt>
                <c:pt idx="1">
                  <c:v>CCD</c:v>
                </c:pt>
                <c:pt idx="2">
                  <c:v>Director</c:v>
                </c:pt>
                <c:pt idx="3">
                  <c:v>Finance</c:v>
                </c:pt>
                <c:pt idx="4">
                  <c:v>Mktg</c:v>
                </c:pt>
                <c:pt idx="5">
                  <c:v>Personnel</c:v>
                </c:pt>
                <c:pt idx="6">
                  <c:v>R&amp;D</c:v>
                </c:pt>
                <c:pt idx="7">
                  <c:v>Sales</c:v>
                </c:pt>
              </c:strCache>
            </c:strRef>
          </c:cat>
          <c:val>
            <c:numRef>
              <c:f>Pivot!$E$15:$E$22</c:f>
              <c:numCache>
                <c:formatCode>General</c:formatCode>
                <c:ptCount val="8"/>
                <c:pt idx="0">
                  <c:v>15750</c:v>
                </c:pt>
                <c:pt idx="1">
                  <c:v>49000</c:v>
                </c:pt>
                <c:pt idx="3">
                  <c:v>25375</c:v>
                </c:pt>
                <c:pt idx="4">
                  <c:v>40950</c:v>
                </c:pt>
                <c:pt idx="5">
                  <c:v>55650</c:v>
                </c:pt>
                <c:pt idx="6">
                  <c:v>41825</c:v>
                </c:pt>
                <c:pt idx="7">
                  <c:v>47250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72-4E21-801B-33D2E189D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442672"/>
        <c:axId val="432446032"/>
      </c:barChart>
      <c:catAx>
        <c:axId val="43244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N"/>
          </a:p>
        </c:txPr>
        <c:crossAx val="432446032"/>
        <c:crosses val="autoZero"/>
        <c:auto val="1"/>
        <c:lblAlgn val="ctr"/>
        <c:lblOffset val="100"/>
        <c:noMultiLvlLbl val="0"/>
      </c:catAx>
      <c:valAx>
        <c:axId val="4324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N"/>
          </a:p>
        </c:txPr>
        <c:crossAx val="43244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207545931758527"/>
          <c:y val="0.85099919801691459"/>
          <c:w val="0.54196019247594052"/>
          <c:h val="0.14539187809857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8</xdr:row>
      <xdr:rowOff>180975</xdr:rowOff>
    </xdr:from>
    <xdr:to>
      <xdr:col>13</xdr:col>
      <xdr:colOff>342900</xdr:colOff>
      <xdr:row>13</xdr:row>
      <xdr:rowOff>85725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BC923A7D-D998-4544-8B86-1D07790304D2}"/>
            </a:ext>
          </a:extLst>
        </xdr:cNvPr>
        <xdr:cNvSpPr/>
      </xdr:nvSpPr>
      <xdr:spPr>
        <a:xfrm>
          <a:off x="11468100" y="1752600"/>
          <a:ext cx="1257300" cy="1057275"/>
        </a:xfrm>
        <a:prstGeom prst="wedgeEllipseCallout">
          <a:avLst>
            <a:gd name="adj1" fmla="val 88258"/>
            <a:gd name="adj2" fmla="val 12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IF</a:t>
          </a:r>
          <a:r>
            <a:rPr lang="en-US" sz="1200" baseline="0"/>
            <a:t> FORMULA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54</xdr:row>
      <xdr:rowOff>104775</xdr:rowOff>
    </xdr:from>
    <xdr:to>
      <xdr:col>1</xdr:col>
      <xdr:colOff>236154</xdr:colOff>
      <xdr:row>65</xdr:row>
      <xdr:rowOff>157326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97F3526-64D1-460E-9C6F-A0B50166A158}"/>
            </a:ext>
          </a:extLst>
        </xdr:cNvPr>
        <xdr:cNvCxnSpPr/>
      </xdr:nvCxnSpPr>
      <xdr:spPr>
        <a:xfrm>
          <a:off x="914400" y="12811125"/>
          <a:ext cx="1274379" cy="2148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14963-FB4A-4A2F-9603-BB0D87050C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17</xdr:col>
      <xdr:colOff>304800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A0BF27-E97D-4AF3-8403-7B31ABC30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shnavi Gajinkar" refreshedDate="45418.659300115738" createdVersion="8" refreshedVersion="8" minRefreshableVersion="3" recordCount="100" xr:uid="{50036A1D-9D3A-411C-9623-88F288BDFDCA}">
  <cacheSource type="worksheet">
    <worksheetSource ref="B3:I103" sheet="Graph"/>
  </cacheSource>
  <cacheFields count="8">
    <cacheField name="Empcode" numFmtId="0">
      <sharedItems containsSemiMixedTypes="0" containsString="0" containsNumber="1" containsInteger="1" minValue="1" maxValue="100"/>
    </cacheField>
    <cacheField name="First Name" numFmtId="0">
      <sharedItems/>
    </cacheField>
    <cacheField name="Last Name" numFmtId="0">
      <sharedItems/>
    </cacheField>
    <cacheField name="Dept" numFmtId="0">
      <sharedItems/>
    </cacheField>
    <cacheField name="Region" numFmtId="0">
      <sharedItems count="4">
        <s v="east"/>
        <s v="north"/>
        <s v="south"/>
        <s v="west"/>
      </sharedItems>
    </cacheField>
    <cacheField name="Branch" numFmtId="0">
      <sharedItems/>
    </cacheField>
    <cacheField name="Hiredate" numFmtId="15">
      <sharedItems containsSemiMixedTypes="0" containsNonDate="0" containsDate="1" containsString="0" minDate="1977-01-01T00:00:00" maxDate="1999-12-13T00:00:00"/>
    </cacheField>
    <cacheField name="Salary" numFmtId="0">
      <sharedItems containsSemiMixedTypes="0" containsString="0" containsNumber="1" containsInteger="1" minValue="5950" maxValue="4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ishnavi Gajinkar" refreshedDate="45418.663173842593" createdVersion="8" refreshedVersion="8" minRefreshableVersion="3" recordCount="100" xr:uid="{814A9296-716C-4391-BD91-31507981E356}">
  <cacheSource type="worksheet">
    <worksheetSource ref="B3:I103" sheet="Graph"/>
  </cacheSource>
  <cacheFields count="8">
    <cacheField name="Empcode" numFmtId="0">
      <sharedItems containsSemiMixedTypes="0" containsString="0" containsNumber="1" containsInteger="1" minValue="1" maxValue="100"/>
    </cacheField>
    <cacheField name="First Name" numFmtId="0">
      <sharedItems/>
    </cacheField>
    <cacheField name="Last Name" numFmtId="0">
      <sharedItems/>
    </cacheField>
    <cacheField name="Dept" numFmtId="0">
      <sharedItems count="8">
        <s v="Sales"/>
        <s v="Mktg"/>
        <s v="Finance"/>
        <s v="Admin"/>
        <s v="Personnel"/>
        <s v="R&amp;D"/>
        <s v="CCD"/>
        <s v="Director"/>
      </sharedItems>
    </cacheField>
    <cacheField name="Region" numFmtId="0">
      <sharedItems count="4">
        <s v="east"/>
        <s v="north"/>
        <s v="south"/>
        <s v="west"/>
      </sharedItems>
    </cacheField>
    <cacheField name="Branch" numFmtId="0">
      <sharedItems/>
    </cacheField>
    <cacheField name="Hiredate" numFmtId="15">
      <sharedItems containsSemiMixedTypes="0" containsNonDate="0" containsDate="1" containsString="0" minDate="1977-01-01T00:00:00" maxDate="1999-12-13T00:00:00"/>
    </cacheField>
    <cacheField name="Salary" numFmtId="0">
      <sharedItems containsSemiMixedTypes="0" containsString="0" containsNumber="1" containsInteger="1" minValue="5950" maxValue="4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2"/>
    <s v="Suman"/>
    <s v="Shinde"/>
    <s v="Sales"/>
    <x v="0"/>
    <s v="Cuttack"/>
    <d v="1977-01-01T00:00:00"/>
    <n v="17500"/>
  </r>
  <r>
    <n v="10"/>
    <s v="Andre"/>
    <s v="Fernendes"/>
    <s v="Mktg"/>
    <x v="0"/>
    <s v="Darjeeling"/>
    <d v="1977-07-20T00:00:00"/>
    <n v="15750"/>
  </r>
  <r>
    <n v="13"/>
    <s v="Meera"/>
    <s v="Lalwani"/>
    <s v="Finance"/>
    <x v="0"/>
    <s v="Calcutta"/>
    <d v="1984-12-11T00:00:00"/>
    <n v="19250"/>
  </r>
  <r>
    <n v="17"/>
    <s v="aalok"/>
    <s v="Trivedi"/>
    <s v="Admin"/>
    <x v="0"/>
    <s v="Cuttack"/>
    <d v="1983-03-01T00:00:00"/>
    <n v="15750"/>
  </r>
  <r>
    <n v="21"/>
    <s v="Satinder Kaur"/>
    <s v="Sasan"/>
    <s v="Mktg"/>
    <x v="0"/>
    <s v="Patna"/>
    <d v="1999-06-06T00:00:00"/>
    <n v="7875"/>
  </r>
  <r>
    <n v="26"/>
    <s v="Bharat"/>
    <s v="Shetty"/>
    <s v="Sales"/>
    <x v="0"/>
    <s v="Cuttack"/>
    <d v="1982-10-01T00:00:00"/>
    <n v="19250"/>
  </r>
  <r>
    <n v="30"/>
    <s v="Aalam"/>
    <s v="Qureshi"/>
    <s v="Personnel"/>
    <x v="0"/>
    <s v="Patna"/>
    <d v="1988-10-19T00:00:00"/>
    <n v="14175"/>
  </r>
  <r>
    <n v="41"/>
    <s v="Kirtikar"/>
    <s v="Sardesai"/>
    <s v="Admin"/>
    <x v="0"/>
    <s v="Darjeeling"/>
    <d v="1997-06-14T00:00:00"/>
    <n v="7875"/>
  </r>
  <r>
    <n v="42"/>
    <s v="Pooja"/>
    <s v="Gokhale"/>
    <s v="R&amp;D"/>
    <x v="0"/>
    <s v="Calcutta"/>
    <d v="1991-09-29T00:00:00"/>
    <n v="13300"/>
  </r>
  <r>
    <n v="44"/>
    <s v="Shaheen"/>
    <s v="Khan"/>
    <s v="Personnel"/>
    <x v="0"/>
    <s v="Cuttack"/>
    <d v="1990-11-17T00:00:00"/>
    <n v="13825"/>
  </r>
  <r>
    <n v="54"/>
    <s v="Vishal"/>
    <s v="Virsinghani"/>
    <s v="CCD"/>
    <x v="0"/>
    <s v="Gangtok"/>
    <d v="1995-03-03T00:00:00"/>
    <n v="15750"/>
  </r>
  <r>
    <n v="55"/>
    <s v="Lalita"/>
    <s v="Rao"/>
    <s v="CCD"/>
    <x v="0"/>
    <s v="Guwahati"/>
    <d v="1986-11-01T00:00:00"/>
    <n v="15750"/>
  </r>
  <r>
    <n v="65"/>
    <s v="Timsi"/>
    <s v="Desai"/>
    <s v="CCD"/>
    <x v="0"/>
    <s v="Calcutta"/>
    <d v="1988-10-26T00:00:00"/>
    <n v="17500"/>
  </r>
  <r>
    <n v="70"/>
    <s v="Reeta"/>
    <s v="Naik"/>
    <s v="Mktg"/>
    <x v="0"/>
    <s v="Calcutta"/>
    <d v="1995-03-04T00:00:00"/>
    <n v="14000"/>
  </r>
  <r>
    <n v="74"/>
    <s v="Nita"/>
    <s v="Pandhya"/>
    <s v="Sales"/>
    <x v="0"/>
    <s v="Darjeeling"/>
    <d v="1988-10-24T00:00:00"/>
    <n v="17500"/>
  </r>
  <r>
    <n v="75"/>
    <s v="Suraj"/>
    <s v="Saksena"/>
    <s v="Admin"/>
    <x v="0"/>
    <s v="Calcutta"/>
    <d v="1988-10-25T00:00:00"/>
    <n v="17500"/>
  </r>
  <r>
    <n v="82"/>
    <s v="Kalpana"/>
    <s v="Shirishkar"/>
    <s v="R&amp;D"/>
    <x v="0"/>
    <s v="Cuttack"/>
    <d v="1988-11-01T00:00:00"/>
    <n v="17500"/>
  </r>
  <r>
    <n v="84"/>
    <s v="Pinky"/>
    <s v="Robert"/>
    <s v="R&amp;D"/>
    <x v="0"/>
    <s v="Calcutta"/>
    <d v="1999-03-03T00:00:00"/>
    <n v="7000"/>
  </r>
  <r>
    <n v="91"/>
    <s v="Niki"/>
    <s v="Digaria"/>
    <s v="Sales"/>
    <x v="0"/>
    <s v="Calcutta"/>
    <d v="1979-11-13T00:00:00"/>
    <n v="22750"/>
  </r>
  <r>
    <n v="92"/>
    <s v="Payal"/>
    <s v="Singhani"/>
    <s v="Mktg"/>
    <x v="0"/>
    <s v="Gangtok"/>
    <d v="1989-04-05T00:00:00"/>
    <n v="17325"/>
  </r>
  <r>
    <n v="1"/>
    <s v="Raja"/>
    <s v="Raymondekar"/>
    <s v="Sales"/>
    <x v="1"/>
    <s v="Ferozepur"/>
    <d v="1977-01-01T00:00:00"/>
    <n v="21875"/>
  </r>
  <r>
    <n v="4"/>
    <s v="Beena"/>
    <s v="Mavadia"/>
    <s v="Mktg"/>
    <x v="1"/>
    <s v="Delhi"/>
    <d v="1979-11-24T00:00:00"/>
    <n v="12250"/>
  </r>
  <r>
    <n v="5"/>
    <s v="Seema"/>
    <s v="Ranganathan"/>
    <s v="R&amp;D"/>
    <x v="1"/>
    <s v="Kanpur"/>
    <d v="1989-09-04T00:00:00"/>
    <n v="21000"/>
  </r>
  <r>
    <n v="6"/>
    <s v="Julie"/>
    <s v="D'Souza"/>
    <s v="R&amp;D"/>
    <x v="1"/>
    <s v="Mathura"/>
    <d v="1988-09-04T00:00:00"/>
    <n v="12425"/>
  </r>
  <r>
    <n v="8"/>
    <s v="Neena"/>
    <s v="Mukherjee"/>
    <s v="R&amp;D"/>
    <x v="1"/>
    <s v="Agra"/>
    <d v="1989-09-04T00:00:00"/>
    <n v="12425"/>
  </r>
  <r>
    <n v="9"/>
    <s v="Pankaj"/>
    <s v="Sutradhar"/>
    <s v="Sales"/>
    <x v="1"/>
    <s v="Ambala"/>
    <d v="1999-12-12T00:00:00"/>
    <n v="14875"/>
  </r>
  <r>
    <n v="12"/>
    <s v="Shilpa"/>
    <s v="Lele"/>
    <s v="Admin"/>
    <x v="1"/>
    <s v="Jammu"/>
    <d v="1983-03-01T00:00:00"/>
    <n v="21000"/>
  </r>
  <r>
    <n v="15"/>
    <s v="K. Sita"/>
    <s v="Narayanan"/>
    <s v="Personnel"/>
    <x v="1"/>
    <s v="Jammu"/>
    <d v="1984-12-13T00:00:00"/>
    <n v="14875"/>
  </r>
  <r>
    <n v="16"/>
    <s v="Priya"/>
    <s v="Shirodkar"/>
    <s v="Personnel"/>
    <x v="1"/>
    <s v="Jaipur"/>
    <d v="1984-12-14T00:00:00"/>
    <n v="14875"/>
  </r>
  <r>
    <n v="19"/>
    <s v="Parvati"/>
    <s v="Khanna"/>
    <s v="Mktg"/>
    <x v="1"/>
    <s v="Mathura"/>
    <d v="1986-08-13T00:00:00"/>
    <n v="10500"/>
  </r>
  <r>
    <n v="20"/>
    <s v="Farhan"/>
    <s v="Sadiq"/>
    <s v="Mktg"/>
    <x v="1"/>
    <s v="Jaipur"/>
    <d v="1999-06-05T00:00:00"/>
    <n v="5950"/>
  </r>
  <r>
    <n v="29"/>
    <s v="Hajra"/>
    <s v="Hoonjan"/>
    <s v="Admin"/>
    <x v="1"/>
    <s v="Jaipur"/>
    <d v="1996-05-04T00:00:00"/>
    <n v="9625"/>
  </r>
  <r>
    <n v="31"/>
    <s v="Giriraj"/>
    <s v="Gupta"/>
    <s v="R&amp;D"/>
    <x v="1"/>
    <s v="Agra"/>
    <d v="1982-10-01T00:00:00"/>
    <n v="15750"/>
  </r>
  <r>
    <n v="33"/>
    <s v="Tapan"/>
    <s v="Ghoshal"/>
    <s v="CCD"/>
    <x v="1"/>
    <s v="Ambala"/>
    <d v="1997-07-07T00:00:00"/>
    <n v="7000"/>
  </r>
  <r>
    <n v="34"/>
    <s v="Zarina"/>
    <s v="Vora"/>
    <s v="CCD"/>
    <x v="1"/>
    <s v="Lucknow"/>
    <d v="1991-09-29T00:00:00"/>
    <n v="8750"/>
  </r>
  <r>
    <n v="38"/>
    <s v="Chitra"/>
    <s v="Pednekar"/>
    <s v="Finance"/>
    <x v="1"/>
    <s v="Aligarh"/>
    <d v="1982-10-01T00:00:00"/>
    <n v="24500"/>
  </r>
  <r>
    <n v="39"/>
    <s v="Sheetal"/>
    <s v="Dodhia"/>
    <s v="Finance"/>
    <x v="1"/>
    <s v="Delhi"/>
    <d v="1982-10-01T00:00:00"/>
    <n v="24500"/>
  </r>
  <r>
    <n v="45"/>
    <s v="Kinnari"/>
    <s v="Mehta"/>
    <s v="R&amp;D"/>
    <x v="1"/>
    <s v="Ferozepur"/>
    <d v="1997-07-07T00:00:00"/>
    <n v="11375"/>
  </r>
  <r>
    <n v="46"/>
    <s v="Jeena"/>
    <s v="Baig"/>
    <s v="Sales"/>
    <x v="1"/>
    <s v="Lucknow"/>
    <d v="1991-09-29T00:00:00"/>
    <n v="15750"/>
  </r>
  <r>
    <n v="47"/>
    <s v="Vicky"/>
    <s v="Joshi"/>
    <s v="Admin"/>
    <x v="1"/>
    <s v="Kanpur"/>
    <d v="1988-02-07T00:00:00"/>
    <n v="15750"/>
  </r>
  <r>
    <n v="51"/>
    <s v="Mario"/>
    <s v="Fernandes"/>
    <s v="Sales"/>
    <x v="1"/>
    <s v="Jammu"/>
    <d v="1988-10-20T00:00:00"/>
    <n v="15750"/>
  </r>
  <r>
    <n v="52"/>
    <s v="Heena"/>
    <s v="Godbole"/>
    <s v="CCD"/>
    <x v="1"/>
    <s v="Lucknow"/>
    <d v="1988-10-21T00:00:00"/>
    <n v="19250"/>
  </r>
  <r>
    <n v="58"/>
    <s v="Maya"/>
    <s v="Panchal"/>
    <s v="Mktg"/>
    <x v="1"/>
    <s v="Agra"/>
    <d v="1990-11-05T00:00:00"/>
    <n v="17500"/>
  </r>
  <r>
    <n v="61"/>
    <s v="Anuradha"/>
    <s v="Zha"/>
    <s v="Admin"/>
    <x v="1"/>
    <s v="Agra"/>
    <d v="1987-11-25T00:00:00"/>
    <n v="19250"/>
  </r>
  <r>
    <n v="62"/>
    <s v="Asha"/>
    <s v="Trivedi"/>
    <s v="Sales"/>
    <x v="1"/>
    <s v="Kanpur"/>
    <d v="1987-11-26T00:00:00"/>
    <n v="19251"/>
  </r>
  <r>
    <n v="63"/>
    <s v="Waheda"/>
    <s v="Sheikh"/>
    <s v="R&amp;D"/>
    <x v="1"/>
    <s v="Jammu"/>
    <d v="1988-10-24T00:00:00"/>
    <n v="17500"/>
  </r>
  <r>
    <n v="66"/>
    <s v="Parul"/>
    <s v="Shah"/>
    <s v="Personnel"/>
    <x v="1"/>
    <s v="Agra"/>
    <d v="1988-10-27T00:00:00"/>
    <n v="17500"/>
  </r>
  <r>
    <n v="67"/>
    <s v="Uday"/>
    <s v="Naik"/>
    <s v="Personnel"/>
    <x v="1"/>
    <s v="Lucknow"/>
    <d v="1988-10-28T00:00:00"/>
    <n v="20125"/>
  </r>
  <r>
    <n v="68"/>
    <s v="Mandakini"/>
    <s v="Desai"/>
    <s v="Sales"/>
    <x v="1"/>
    <s v="Delhi"/>
    <d v="1995-12-01T00:00:00"/>
    <n v="14000"/>
  </r>
  <r>
    <n v="69"/>
    <s v="Pravin"/>
    <s v="Joshi"/>
    <s v="Personnel"/>
    <x v="1"/>
    <s v="Delhi"/>
    <d v="1995-03-03T00:00:00"/>
    <n v="14000"/>
  </r>
  <r>
    <n v="73"/>
    <s v="Laveena"/>
    <s v="Shenoy"/>
    <s v="CCD"/>
    <x v="1"/>
    <s v="Jaipur"/>
    <d v="1988-10-23T00:00:00"/>
    <n v="17500"/>
  </r>
  <r>
    <n v="77"/>
    <s v="Drishti"/>
    <s v="Shah"/>
    <s v="R&amp;D"/>
    <x v="1"/>
    <s v="Delhi"/>
    <d v="1988-10-27T00:00:00"/>
    <n v="17500"/>
  </r>
  <r>
    <n v="79"/>
    <s v="Sagar"/>
    <s v="Bidkar"/>
    <s v="Mktg"/>
    <x v="1"/>
    <s v="Delhi"/>
    <d v="1988-10-29T00:00:00"/>
    <n v="17500"/>
  </r>
  <r>
    <n v="80"/>
    <s v="Dayanand"/>
    <s v="Gandhi"/>
    <s v="Mktg"/>
    <x v="1"/>
    <s v="Ferozepur"/>
    <d v="1988-10-30T00:00:00"/>
    <n v="17500"/>
  </r>
  <r>
    <n v="83"/>
    <s v="Kunal"/>
    <s v="Shah"/>
    <s v="CCD"/>
    <x v="1"/>
    <s v="Aligarh"/>
    <d v="1999-03-02T00:00:00"/>
    <n v="7000"/>
  </r>
  <r>
    <n v="85"/>
    <s v="Ruby"/>
    <s v="Joseph"/>
    <s v="R&amp;D"/>
    <x v="1"/>
    <s v="Agra"/>
    <d v="1998-01-14T00:00:00"/>
    <n v="7000"/>
  </r>
  <r>
    <n v="86"/>
    <s v="Sonia"/>
    <s v="Sasan"/>
    <s v="CCD"/>
    <x v="1"/>
    <s v="Jammu"/>
    <d v="1998-01-15T00:00:00"/>
    <n v="17500"/>
  </r>
  <r>
    <n v="89"/>
    <s v="Tejal"/>
    <s v="Patel"/>
    <s v="Sales"/>
    <x v="1"/>
    <s v="Aligarh"/>
    <d v="1979-02-21T00:00:00"/>
    <n v="22750"/>
  </r>
  <r>
    <n v="90"/>
    <s v="Priyanka"/>
    <s v="Mehta"/>
    <s v="R&amp;D"/>
    <x v="1"/>
    <s v="Jaipur"/>
    <d v="1980-01-06T00:00:00"/>
    <n v="22750"/>
  </r>
  <r>
    <n v="98"/>
    <s v="Chetan"/>
    <s v="Dalvi"/>
    <s v="CCD"/>
    <x v="1"/>
    <s v="Delhi"/>
    <d v="1989-04-11T00:00:00"/>
    <n v="17325"/>
  </r>
  <r>
    <n v="3"/>
    <s v="Kuldeep"/>
    <s v="Sharma"/>
    <s v="Admin"/>
    <x v="2"/>
    <s v="Hydrabad"/>
    <d v="1999-03-01T00:00:00"/>
    <n v="7000"/>
  </r>
  <r>
    <n v="14"/>
    <s v="Sheetal"/>
    <s v="Desai"/>
    <s v="Director"/>
    <x v="2"/>
    <s v="cochin"/>
    <d v="1984-12-12T00:00:00"/>
    <n v="49000"/>
  </r>
  <r>
    <n v="25"/>
    <s v="Jasbinder"/>
    <s v="Khurana"/>
    <s v="R&amp;D"/>
    <x v="2"/>
    <s v="Manglore"/>
    <d v="1999-04-24T00:00:00"/>
    <n v="7875"/>
  </r>
  <r>
    <n v="27"/>
    <s v="Rishi"/>
    <s v="Malik"/>
    <s v="Sales"/>
    <x v="2"/>
    <s v="Banglore"/>
    <d v="1992-07-02T00:00:00"/>
    <n v="13125"/>
  </r>
  <r>
    <n v="32"/>
    <s v="Ankur"/>
    <s v="Joshi"/>
    <s v="CCD"/>
    <x v="2"/>
    <s v="Manglore"/>
    <d v="1982-10-01T00:00:00"/>
    <n v="15750"/>
  </r>
  <r>
    <n v="35"/>
    <s v="Arun"/>
    <s v="Joshi"/>
    <s v="Mktg"/>
    <x v="2"/>
    <s v="Manglore"/>
    <d v="1992-05-05T00:00:00"/>
    <n v="9275"/>
  </r>
  <r>
    <n v="37"/>
    <s v="Shilpa"/>
    <s v="Parikh"/>
    <s v="Finance"/>
    <x v="2"/>
    <s v="Mysore"/>
    <d v="1982-10-01T00:00:00"/>
    <n v="24500"/>
  </r>
  <r>
    <n v="40"/>
    <s v="Richa"/>
    <s v="Raje"/>
    <s v="Sales"/>
    <x v="2"/>
    <s v="Manglore"/>
    <d v="1991-09-29T00:00:00"/>
    <n v="10500"/>
  </r>
  <r>
    <n v="49"/>
    <s v="Rakesh"/>
    <s v="Kumar"/>
    <s v="CCD"/>
    <x v="2"/>
    <s v="cochin"/>
    <d v="1988-10-19T00:00:00"/>
    <n v="15750"/>
  </r>
  <r>
    <n v="57"/>
    <s v="Katti"/>
    <s v="Surti"/>
    <s v="Sales"/>
    <x v="2"/>
    <s v="chennai"/>
    <d v="1993-05-09T00:00:00"/>
    <n v="14875"/>
  </r>
  <r>
    <n v="59"/>
    <s v="Disha"/>
    <s v="Parmar"/>
    <s v="Admin"/>
    <x v="2"/>
    <s v="Banglore"/>
    <d v="1987-01-14T00:00:00"/>
    <n v="19250"/>
  </r>
  <r>
    <n v="60"/>
    <s v="Geeta"/>
    <s v="Darekar"/>
    <s v="Mktg"/>
    <x v="2"/>
    <s v="Trivanadrum"/>
    <d v="1987-11-24T00:00:00"/>
    <n v="19250"/>
  </r>
  <r>
    <n v="64"/>
    <s v="Veena"/>
    <s v="Patil"/>
    <s v="Personnel"/>
    <x v="2"/>
    <s v="Hydrabad"/>
    <d v="1988-10-25T00:00:00"/>
    <n v="17500"/>
  </r>
  <r>
    <n v="72"/>
    <s v="Yamini"/>
    <s v="Gupta"/>
    <s v="R&amp;D"/>
    <x v="2"/>
    <s v="Mysore"/>
    <d v="1988-10-22T00:00:00"/>
    <n v="17500"/>
  </r>
  <r>
    <n v="81"/>
    <s v="Tara"/>
    <s v="Phule"/>
    <s v="CCD"/>
    <x v="2"/>
    <s v="chennai"/>
    <d v="1988-10-31T00:00:00"/>
    <n v="17500"/>
  </r>
  <r>
    <n v="87"/>
    <s v="Jignesh"/>
    <s v="Tripathi"/>
    <s v="Mktg"/>
    <x v="2"/>
    <s v="Hydrabad"/>
    <d v="1998-01-16T00:00:00"/>
    <n v="17500"/>
  </r>
  <r>
    <n v="93"/>
    <s v="Harsha"/>
    <s v="Trivedi"/>
    <s v="Sales"/>
    <x v="2"/>
    <s v="Banglore"/>
    <d v="1989-04-06T00:00:00"/>
    <n v="17325"/>
  </r>
  <r>
    <n v="95"/>
    <s v="Kabir"/>
    <s v="Vora"/>
    <s v="Mktg"/>
    <x v="2"/>
    <s v="Banglore"/>
    <d v="1989-04-08T00:00:00"/>
    <n v="17325"/>
  </r>
  <r>
    <n v="97"/>
    <s v="Pushpa"/>
    <s v="Raut"/>
    <s v="R&amp;D"/>
    <x v="2"/>
    <s v="Trivanadrum"/>
    <d v="1989-04-10T00:00:00"/>
    <n v="17325"/>
  </r>
  <r>
    <n v="100"/>
    <s v="Rupesh"/>
    <s v="Sawant"/>
    <s v="Finance"/>
    <x v="2"/>
    <s v="Hydrabad"/>
    <d v="1999-02-02T00:00:00"/>
    <n v="7875"/>
  </r>
  <r>
    <n v="7"/>
    <s v="Deepak"/>
    <s v="Jain"/>
    <s v="Personnel"/>
    <x v="3"/>
    <s v="Pune"/>
    <d v="1990-08-17T00:00:00"/>
    <n v="12425"/>
  </r>
  <r>
    <n v="11"/>
    <s v="Sujay"/>
    <s v="Madhrani"/>
    <s v="Finance"/>
    <x v="3"/>
    <s v="Pune"/>
    <d v="1985-12-21T00:00:00"/>
    <n v="14875"/>
  </r>
  <r>
    <n v="18"/>
    <s v="Aakash"/>
    <s v="Dixit"/>
    <s v="Admin"/>
    <x v="3"/>
    <s v="Nasik"/>
    <d v="1983-03-01T00:00:00"/>
    <n v="15750"/>
  </r>
  <r>
    <n v="22"/>
    <s v="Suchita"/>
    <s v="Panchal"/>
    <s v="Mktg"/>
    <x v="3"/>
    <s v="Nasik"/>
    <d v="1999-06-07T00:00:00"/>
    <n v="7875"/>
  </r>
  <r>
    <n v="23"/>
    <s v="Shazia"/>
    <s v="Sheikh"/>
    <s v="Mktg"/>
    <x v="3"/>
    <s v="Pune"/>
    <d v="1999-06-08T00:00:00"/>
    <n v="7875"/>
  </r>
  <r>
    <n v="24"/>
    <s v="Pooja"/>
    <s v="Nimkar"/>
    <s v="Sales"/>
    <x v="3"/>
    <s v="Nasik"/>
    <d v="1980-05-21T00:00:00"/>
    <n v="14875"/>
  </r>
  <r>
    <n v="28"/>
    <s v="Mala"/>
    <s v="Bhaduri"/>
    <s v="R&amp;D"/>
    <x v="3"/>
    <s v="Mumbai"/>
    <d v="1995-03-19T00:00:00"/>
    <n v="10500"/>
  </r>
  <r>
    <n v="36"/>
    <s v="Pooja"/>
    <s v="Khetan"/>
    <s v="Personnel"/>
    <x v="3"/>
    <s v="Surat"/>
    <d v="1994-09-03T00:00:00"/>
    <n v="11725"/>
  </r>
  <r>
    <n v="43"/>
    <s v="Piyush"/>
    <s v="Surti"/>
    <s v="Personnel"/>
    <x v="3"/>
    <s v="Mumbai"/>
    <d v="1988-10-19T00:00:00"/>
    <n v="15750"/>
  </r>
  <r>
    <n v="48"/>
    <s v="Neha"/>
    <s v="Joshi"/>
    <s v="CCD"/>
    <x v="3"/>
    <s v="Baroda"/>
    <d v="1988-10-19T00:00:00"/>
    <n v="15750"/>
  </r>
  <r>
    <n v="50"/>
    <s v="Ruheal"/>
    <s v="Baig"/>
    <s v="Personnel"/>
    <x v="3"/>
    <s v="Baroda"/>
    <d v="1988-10-19T00:00:00"/>
    <n v="15750"/>
  </r>
  <r>
    <n v="53"/>
    <s v="Mehul"/>
    <s v="Sheth"/>
    <s v="CCD"/>
    <x v="3"/>
    <s v="Nagpur"/>
    <d v="1995-12-01T00:00:00"/>
    <n v="15750"/>
  </r>
  <r>
    <n v="56"/>
    <s v="Kajal"/>
    <s v="Joglekar"/>
    <s v="Sales"/>
    <x v="3"/>
    <s v="Nagpur"/>
    <d v="1992-10-01T00:00:00"/>
    <n v="14875"/>
  </r>
  <r>
    <n v="71"/>
    <s v="Surendra"/>
    <s v="Godse"/>
    <s v="R&amp;D"/>
    <x v="3"/>
    <s v="Panji"/>
    <d v="1995-03-05T00:00:00"/>
    <n v="14000"/>
  </r>
  <r>
    <n v="76"/>
    <s v="Nayeem"/>
    <s v="Khan"/>
    <s v="CCD"/>
    <x v="3"/>
    <s v="Panji"/>
    <d v="1988-10-26T00:00:00"/>
    <n v="17500"/>
  </r>
  <r>
    <n v="78"/>
    <s v="Deep"/>
    <s v="Chhaya"/>
    <s v="Sales"/>
    <x v="3"/>
    <s v="Mumbai"/>
    <d v="1988-10-28T00:00:00"/>
    <n v="17500"/>
  </r>
  <r>
    <n v="88"/>
    <s v="Vinit"/>
    <s v="Shrivastava"/>
    <s v="Mktg"/>
    <x v="3"/>
    <s v="Pune"/>
    <d v="1997-12-30T00:00:00"/>
    <n v="7875"/>
  </r>
  <r>
    <n v="94"/>
    <s v="Radhika"/>
    <s v="Kulkarni"/>
    <s v="Mktg"/>
    <x v="3"/>
    <s v="Surat"/>
    <d v="1989-04-07T00:00:00"/>
    <n v="17325"/>
  </r>
  <r>
    <n v="96"/>
    <s v="Beena"/>
    <s v="Sharma"/>
    <s v="R&amp;D"/>
    <x v="3"/>
    <s v="Nagpur"/>
    <d v="1989-04-09T00:00:00"/>
    <n v="17325"/>
  </r>
  <r>
    <n v="99"/>
    <s v="Indu"/>
    <s v="Shah"/>
    <s v="Finance"/>
    <x v="3"/>
    <s v="Mumbai"/>
    <d v="1997-12-30T00:00:00"/>
    <n v="10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2"/>
    <s v="Suman"/>
    <s v="Shinde"/>
    <x v="0"/>
    <x v="0"/>
    <s v="Cuttack"/>
    <d v="1977-01-01T00:00:00"/>
    <n v="17500"/>
  </r>
  <r>
    <n v="10"/>
    <s v="Andre"/>
    <s v="Fernendes"/>
    <x v="1"/>
    <x v="0"/>
    <s v="Darjeeling"/>
    <d v="1977-07-20T00:00:00"/>
    <n v="15750"/>
  </r>
  <r>
    <n v="13"/>
    <s v="Meera"/>
    <s v="Lalwani"/>
    <x v="2"/>
    <x v="0"/>
    <s v="Calcutta"/>
    <d v="1984-12-11T00:00:00"/>
    <n v="19250"/>
  </r>
  <r>
    <n v="17"/>
    <s v="aalok"/>
    <s v="Trivedi"/>
    <x v="3"/>
    <x v="0"/>
    <s v="Cuttack"/>
    <d v="1983-03-01T00:00:00"/>
    <n v="15750"/>
  </r>
  <r>
    <n v="21"/>
    <s v="Satinder Kaur"/>
    <s v="Sasan"/>
    <x v="1"/>
    <x v="0"/>
    <s v="Patna"/>
    <d v="1999-06-06T00:00:00"/>
    <n v="7875"/>
  </r>
  <r>
    <n v="26"/>
    <s v="Bharat"/>
    <s v="Shetty"/>
    <x v="0"/>
    <x v="0"/>
    <s v="Cuttack"/>
    <d v="1982-10-01T00:00:00"/>
    <n v="19250"/>
  </r>
  <r>
    <n v="30"/>
    <s v="Aalam"/>
    <s v="Qureshi"/>
    <x v="4"/>
    <x v="0"/>
    <s v="Patna"/>
    <d v="1988-10-19T00:00:00"/>
    <n v="14175"/>
  </r>
  <r>
    <n v="41"/>
    <s v="Kirtikar"/>
    <s v="Sardesai"/>
    <x v="3"/>
    <x v="0"/>
    <s v="Darjeeling"/>
    <d v="1997-06-14T00:00:00"/>
    <n v="7875"/>
  </r>
  <r>
    <n v="42"/>
    <s v="Pooja"/>
    <s v="Gokhale"/>
    <x v="5"/>
    <x v="0"/>
    <s v="Calcutta"/>
    <d v="1991-09-29T00:00:00"/>
    <n v="13300"/>
  </r>
  <r>
    <n v="44"/>
    <s v="Shaheen"/>
    <s v="Khan"/>
    <x v="4"/>
    <x v="0"/>
    <s v="Cuttack"/>
    <d v="1990-11-17T00:00:00"/>
    <n v="13825"/>
  </r>
  <r>
    <n v="54"/>
    <s v="Vishal"/>
    <s v="Virsinghani"/>
    <x v="6"/>
    <x v="0"/>
    <s v="Gangtok"/>
    <d v="1995-03-03T00:00:00"/>
    <n v="15750"/>
  </r>
  <r>
    <n v="55"/>
    <s v="Lalita"/>
    <s v="Rao"/>
    <x v="6"/>
    <x v="0"/>
    <s v="Guwahati"/>
    <d v="1986-11-01T00:00:00"/>
    <n v="15750"/>
  </r>
  <r>
    <n v="65"/>
    <s v="Timsi"/>
    <s v="Desai"/>
    <x v="6"/>
    <x v="0"/>
    <s v="Calcutta"/>
    <d v="1988-10-26T00:00:00"/>
    <n v="17500"/>
  </r>
  <r>
    <n v="70"/>
    <s v="Reeta"/>
    <s v="Naik"/>
    <x v="1"/>
    <x v="0"/>
    <s v="Calcutta"/>
    <d v="1995-03-04T00:00:00"/>
    <n v="14000"/>
  </r>
  <r>
    <n v="74"/>
    <s v="Nita"/>
    <s v="Pandhya"/>
    <x v="0"/>
    <x v="0"/>
    <s v="Darjeeling"/>
    <d v="1988-10-24T00:00:00"/>
    <n v="17500"/>
  </r>
  <r>
    <n v="75"/>
    <s v="Suraj"/>
    <s v="Saksena"/>
    <x v="3"/>
    <x v="0"/>
    <s v="Calcutta"/>
    <d v="1988-10-25T00:00:00"/>
    <n v="17500"/>
  </r>
  <r>
    <n v="82"/>
    <s v="Kalpana"/>
    <s v="Shirishkar"/>
    <x v="5"/>
    <x v="0"/>
    <s v="Cuttack"/>
    <d v="1988-11-01T00:00:00"/>
    <n v="17500"/>
  </r>
  <r>
    <n v="84"/>
    <s v="Pinky"/>
    <s v="Robert"/>
    <x v="5"/>
    <x v="0"/>
    <s v="Calcutta"/>
    <d v="1999-03-03T00:00:00"/>
    <n v="7000"/>
  </r>
  <r>
    <n v="91"/>
    <s v="Niki"/>
    <s v="Digaria"/>
    <x v="0"/>
    <x v="0"/>
    <s v="Calcutta"/>
    <d v="1979-11-13T00:00:00"/>
    <n v="22750"/>
  </r>
  <r>
    <n v="92"/>
    <s v="Payal"/>
    <s v="Singhani"/>
    <x v="1"/>
    <x v="0"/>
    <s v="Gangtok"/>
    <d v="1989-04-05T00:00:00"/>
    <n v="17325"/>
  </r>
  <r>
    <n v="1"/>
    <s v="Raja"/>
    <s v="Raymondekar"/>
    <x v="0"/>
    <x v="1"/>
    <s v="Ferozepur"/>
    <d v="1977-01-01T00:00:00"/>
    <n v="21875"/>
  </r>
  <r>
    <n v="4"/>
    <s v="Beena"/>
    <s v="Mavadia"/>
    <x v="1"/>
    <x v="1"/>
    <s v="Delhi"/>
    <d v="1979-11-24T00:00:00"/>
    <n v="12250"/>
  </r>
  <r>
    <n v="5"/>
    <s v="Seema"/>
    <s v="Ranganathan"/>
    <x v="5"/>
    <x v="1"/>
    <s v="Kanpur"/>
    <d v="1989-09-04T00:00:00"/>
    <n v="21000"/>
  </r>
  <r>
    <n v="6"/>
    <s v="Julie"/>
    <s v="D'Souza"/>
    <x v="5"/>
    <x v="1"/>
    <s v="Mathura"/>
    <d v="1988-09-04T00:00:00"/>
    <n v="12425"/>
  </r>
  <r>
    <n v="8"/>
    <s v="Neena"/>
    <s v="Mukherjee"/>
    <x v="5"/>
    <x v="1"/>
    <s v="Agra"/>
    <d v="1989-09-04T00:00:00"/>
    <n v="12425"/>
  </r>
  <r>
    <n v="9"/>
    <s v="Pankaj"/>
    <s v="Sutradhar"/>
    <x v="0"/>
    <x v="1"/>
    <s v="Ambala"/>
    <d v="1999-12-12T00:00:00"/>
    <n v="14875"/>
  </r>
  <r>
    <n v="12"/>
    <s v="Shilpa"/>
    <s v="Lele"/>
    <x v="3"/>
    <x v="1"/>
    <s v="Jammu"/>
    <d v="1983-03-01T00:00:00"/>
    <n v="21000"/>
  </r>
  <r>
    <n v="15"/>
    <s v="K. Sita"/>
    <s v="Narayanan"/>
    <x v="4"/>
    <x v="1"/>
    <s v="Jammu"/>
    <d v="1984-12-13T00:00:00"/>
    <n v="14875"/>
  </r>
  <r>
    <n v="16"/>
    <s v="Priya"/>
    <s v="Shirodkar"/>
    <x v="4"/>
    <x v="1"/>
    <s v="Jaipur"/>
    <d v="1984-12-14T00:00:00"/>
    <n v="14875"/>
  </r>
  <r>
    <n v="19"/>
    <s v="Parvati"/>
    <s v="Khanna"/>
    <x v="1"/>
    <x v="1"/>
    <s v="Mathura"/>
    <d v="1986-08-13T00:00:00"/>
    <n v="10500"/>
  </r>
  <r>
    <n v="20"/>
    <s v="Farhan"/>
    <s v="Sadiq"/>
    <x v="1"/>
    <x v="1"/>
    <s v="Jaipur"/>
    <d v="1999-06-05T00:00:00"/>
    <n v="5950"/>
  </r>
  <r>
    <n v="29"/>
    <s v="Hajra"/>
    <s v="Hoonjan"/>
    <x v="3"/>
    <x v="1"/>
    <s v="Jaipur"/>
    <d v="1996-05-04T00:00:00"/>
    <n v="9625"/>
  </r>
  <r>
    <n v="31"/>
    <s v="Giriraj"/>
    <s v="Gupta"/>
    <x v="5"/>
    <x v="1"/>
    <s v="Agra"/>
    <d v="1982-10-01T00:00:00"/>
    <n v="15750"/>
  </r>
  <r>
    <n v="33"/>
    <s v="Tapan"/>
    <s v="Ghoshal"/>
    <x v="6"/>
    <x v="1"/>
    <s v="Ambala"/>
    <d v="1997-07-07T00:00:00"/>
    <n v="7000"/>
  </r>
  <r>
    <n v="34"/>
    <s v="Zarina"/>
    <s v="Vora"/>
    <x v="6"/>
    <x v="1"/>
    <s v="Lucknow"/>
    <d v="1991-09-29T00:00:00"/>
    <n v="8750"/>
  </r>
  <r>
    <n v="38"/>
    <s v="Chitra"/>
    <s v="Pednekar"/>
    <x v="2"/>
    <x v="1"/>
    <s v="Aligarh"/>
    <d v="1982-10-01T00:00:00"/>
    <n v="24500"/>
  </r>
  <r>
    <n v="39"/>
    <s v="Sheetal"/>
    <s v="Dodhia"/>
    <x v="2"/>
    <x v="1"/>
    <s v="Delhi"/>
    <d v="1982-10-01T00:00:00"/>
    <n v="24500"/>
  </r>
  <r>
    <n v="45"/>
    <s v="Kinnari"/>
    <s v="Mehta"/>
    <x v="5"/>
    <x v="1"/>
    <s v="Ferozepur"/>
    <d v="1997-07-07T00:00:00"/>
    <n v="11375"/>
  </r>
  <r>
    <n v="46"/>
    <s v="Jeena"/>
    <s v="Baig"/>
    <x v="0"/>
    <x v="1"/>
    <s v="Lucknow"/>
    <d v="1991-09-29T00:00:00"/>
    <n v="15750"/>
  </r>
  <r>
    <n v="47"/>
    <s v="Vicky"/>
    <s v="Joshi"/>
    <x v="3"/>
    <x v="1"/>
    <s v="Kanpur"/>
    <d v="1988-02-07T00:00:00"/>
    <n v="15750"/>
  </r>
  <r>
    <n v="51"/>
    <s v="Mario"/>
    <s v="Fernandes"/>
    <x v="0"/>
    <x v="1"/>
    <s v="Jammu"/>
    <d v="1988-10-20T00:00:00"/>
    <n v="15750"/>
  </r>
  <r>
    <n v="52"/>
    <s v="Heena"/>
    <s v="Godbole"/>
    <x v="6"/>
    <x v="1"/>
    <s v="Lucknow"/>
    <d v="1988-10-21T00:00:00"/>
    <n v="19250"/>
  </r>
  <r>
    <n v="58"/>
    <s v="Maya"/>
    <s v="Panchal"/>
    <x v="1"/>
    <x v="1"/>
    <s v="Agra"/>
    <d v="1990-11-05T00:00:00"/>
    <n v="17500"/>
  </r>
  <r>
    <n v="61"/>
    <s v="Anuradha"/>
    <s v="Zha"/>
    <x v="3"/>
    <x v="1"/>
    <s v="Agra"/>
    <d v="1987-11-25T00:00:00"/>
    <n v="19250"/>
  </r>
  <r>
    <n v="62"/>
    <s v="Asha"/>
    <s v="Trivedi"/>
    <x v="0"/>
    <x v="1"/>
    <s v="Kanpur"/>
    <d v="1987-11-26T00:00:00"/>
    <n v="19251"/>
  </r>
  <r>
    <n v="63"/>
    <s v="Waheda"/>
    <s v="Sheikh"/>
    <x v="5"/>
    <x v="1"/>
    <s v="Jammu"/>
    <d v="1988-10-24T00:00:00"/>
    <n v="17500"/>
  </r>
  <r>
    <n v="66"/>
    <s v="Parul"/>
    <s v="Shah"/>
    <x v="4"/>
    <x v="1"/>
    <s v="Agra"/>
    <d v="1988-10-27T00:00:00"/>
    <n v="17500"/>
  </r>
  <r>
    <n v="67"/>
    <s v="Uday"/>
    <s v="Naik"/>
    <x v="4"/>
    <x v="1"/>
    <s v="Lucknow"/>
    <d v="1988-10-28T00:00:00"/>
    <n v="20125"/>
  </r>
  <r>
    <n v="68"/>
    <s v="Mandakini"/>
    <s v="Desai"/>
    <x v="0"/>
    <x v="1"/>
    <s v="Delhi"/>
    <d v="1995-12-01T00:00:00"/>
    <n v="14000"/>
  </r>
  <r>
    <n v="69"/>
    <s v="Pravin"/>
    <s v="Joshi"/>
    <x v="4"/>
    <x v="1"/>
    <s v="Delhi"/>
    <d v="1995-03-03T00:00:00"/>
    <n v="14000"/>
  </r>
  <r>
    <n v="73"/>
    <s v="Laveena"/>
    <s v="Shenoy"/>
    <x v="6"/>
    <x v="1"/>
    <s v="Jaipur"/>
    <d v="1988-10-23T00:00:00"/>
    <n v="17500"/>
  </r>
  <r>
    <n v="77"/>
    <s v="Drishti"/>
    <s v="Shah"/>
    <x v="5"/>
    <x v="1"/>
    <s v="Delhi"/>
    <d v="1988-10-27T00:00:00"/>
    <n v="17500"/>
  </r>
  <r>
    <n v="79"/>
    <s v="Sagar"/>
    <s v="Bidkar"/>
    <x v="1"/>
    <x v="1"/>
    <s v="Delhi"/>
    <d v="1988-10-29T00:00:00"/>
    <n v="17500"/>
  </r>
  <r>
    <n v="80"/>
    <s v="Dayanand"/>
    <s v="Gandhi"/>
    <x v="1"/>
    <x v="1"/>
    <s v="Ferozepur"/>
    <d v="1988-10-30T00:00:00"/>
    <n v="17500"/>
  </r>
  <r>
    <n v="83"/>
    <s v="Kunal"/>
    <s v="Shah"/>
    <x v="6"/>
    <x v="1"/>
    <s v="Aligarh"/>
    <d v="1999-03-02T00:00:00"/>
    <n v="7000"/>
  </r>
  <r>
    <n v="85"/>
    <s v="Ruby"/>
    <s v="Joseph"/>
    <x v="5"/>
    <x v="1"/>
    <s v="Agra"/>
    <d v="1998-01-14T00:00:00"/>
    <n v="7000"/>
  </r>
  <r>
    <n v="86"/>
    <s v="Sonia"/>
    <s v="Sasan"/>
    <x v="6"/>
    <x v="1"/>
    <s v="Jammu"/>
    <d v="1998-01-15T00:00:00"/>
    <n v="17500"/>
  </r>
  <r>
    <n v="89"/>
    <s v="Tejal"/>
    <s v="Patel"/>
    <x v="0"/>
    <x v="1"/>
    <s v="Aligarh"/>
    <d v="1979-02-21T00:00:00"/>
    <n v="22750"/>
  </r>
  <r>
    <n v="90"/>
    <s v="Priyanka"/>
    <s v="Mehta"/>
    <x v="5"/>
    <x v="1"/>
    <s v="Jaipur"/>
    <d v="1980-01-06T00:00:00"/>
    <n v="22750"/>
  </r>
  <r>
    <n v="98"/>
    <s v="Chetan"/>
    <s v="Dalvi"/>
    <x v="6"/>
    <x v="1"/>
    <s v="Delhi"/>
    <d v="1989-04-11T00:00:00"/>
    <n v="17325"/>
  </r>
  <r>
    <n v="3"/>
    <s v="Kuldeep"/>
    <s v="Sharma"/>
    <x v="3"/>
    <x v="2"/>
    <s v="Hydrabad"/>
    <d v="1999-03-01T00:00:00"/>
    <n v="7000"/>
  </r>
  <r>
    <n v="14"/>
    <s v="Sheetal"/>
    <s v="Desai"/>
    <x v="7"/>
    <x v="2"/>
    <s v="cochin"/>
    <d v="1984-12-12T00:00:00"/>
    <n v="49000"/>
  </r>
  <r>
    <n v="25"/>
    <s v="Jasbinder"/>
    <s v="Khurana"/>
    <x v="5"/>
    <x v="2"/>
    <s v="Manglore"/>
    <d v="1999-04-24T00:00:00"/>
    <n v="7875"/>
  </r>
  <r>
    <n v="27"/>
    <s v="Rishi"/>
    <s v="Malik"/>
    <x v="0"/>
    <x v="2"/>
    <s v="Banglore"/>
    <d v="1992-07-02T00:00:00"/>
    <n v="13125"/>
  </r>
  <r>
    <n v="32"/>
    <s v="Ankur"/>
    <s v="Joshi"/>
    <x v="6"/>
    <x v="2"/>
    <s v="Manglore"/>
    <d v="1982-10-01T00:00:00"/>
    <n v="15750"/>
  </r>
  <r>
    <n v="35"/>
    <s v="Arun"/>
    <s v="Joshi"/>
    <x v="1"/>
    <x v="2"/>
    <s v="Manglore"/>
    <d v="1992-05-05T00:00:00"/>
    <n v="9275"/>
  </r>
  <r>
    <n v="37"/>
    <s v="Shilpa"/>
    <s v="Parikh"/>
    <x v="2"/>
    <x v="2"/>
    <s v="Mysore"/>
    <d v="1982-10-01T00:00:00"/>
    <n v="24500"/>
  </r>
  <r>
    <n v="40"/>
    <s v="Richa"/>
    <s v="Raje"/>
    <x v="0"/>
    <x v="2"/>
    <s v="Manglore"/>
    <d v="1991-09-29T00:00:00"/>
    <n v="10500"/>
  </r>
  <r>
    <n v="49"/>
    <s v="Rakesh"/>
    <s v="Kumar"/>
    <x v="6"/>
    <x v="2"/>
    <s v="cochin"/>
    <d v="1988-10-19T00:00:00"/>
    <n v="15750"/>
  </r>
  <r>
    <n v="57"/>
    <s v="Katti"/>
    <s v="Surti"/>
    <x v="0"/>
    <x v="2"/>
    <s v="chennai"/>
    <d v="1993-05-09T00:00:00"/>
    <n v="14875"/>
  </r>
  <r>
    <n v="59"/>
    <s v="Disha"/>
    <s v="Parmar"/>
    <x v="3"/>
    <x v="2"/>
    <s v="Banglore"/>
    <d v="1987-01-14T00:00:00"/>
    <n v="19250"/>
  </r>
  <r>
    <n v="60"/>
    <s v="Geeta"/>
    <s v="Darekar"/>
    <x v="1"/>
    <x v="2"/>
    <s v="Trivanadrum"/>
    <d v="1987-11-24T00:00:00"/>
    <n v="19250"/>
  </r>
  <r>
    <n v="64"/>
    <s v="Veena"/>
    <s v="Patil"/>
    <x v="4"/>
    <x v="2"/>
    <s v="Hydrabad"/>
    <d v="1988-10-25T00:00:00"/>
    <n v="17500"/>
  </r>
  <r>
    <n v="72"/>
    <s v="Yamini"/>
    <s v="Gupta"/>
    <x v="5"/>
    <x v="2"/>
    <s v="Mysore"/>
    <d v="1988-10-22T00:00:00"/>
    <n v="17500"/>
  </r>
  <r>
    <n v="81"/>
    <s v="Tara"/>
    <s v="Phule"/>
    <x v="6"/>
    <x v="2"/>
    <s v="chennai"/>
    <d v="1988-10-31T00:00:00"/>
    <n v="17500"/>
  </r>
  <r>
    <n v="87"/>
    <s v="Jignesh"/>
    <s v="Tripathi"/>
    <x v="1"/>
    <x v="2"/>
    <s v="Hydrabad"/>
    <d v="1998-01-16T00:00:00"/>
    <n v="17500"/>
  </r>
  <r>
    <n v="93"/>
    <s v="Harsha"/>
    <s v="Trivedi"/>
    <x v="0"/>
    <x v="2"/>
    <s v="Banglore"/>
    <d v="1989-04-06T00:00:00"/>
    <n v="17325"/>
  </r>
  <r>
    <n v="95"/>
    <s v="Kabir"/>
    <s v="Vora"/>
    <x v="1"/>
    <x v="2"/>
    <s v="Banglore"/>
    <d v="1989-04-08T00:00:00"/>
    <n v="17325"/>
  </r>
  <r>
    <n v="97"/>
    <s v="Pushpa"/>
    <s v="Raut"/>
    <x v="5"/>
    <x v="2"/>
    <s v="Trivanadrum"/>
    <d v="1989-04-10T00:00:00"/>
    <n v="17325"/>
  </r>
  <r>
    <n v="100"/>
    <s v="Rupesh"/>
    <s v="Sawant"/>
    <x v="2"/>
    <x v="2"/>
    <s v="Hydrabad"/>
    <d v="1999-02-02T00:00:00"/>
    <n v="7875"/>
  </r>
  <r>
    <n v="7"/>
    <s v="Deepak"/>
    <s v="Jain"/>
    <x v="4"/>
    <x v="3"/>
    <s v="Pune"/>
    <d v="1990-08-17T00:00:00"/>
    <n v="12425"/>
  </r>
  <r>
    <n v="11"/>
    <s v="Sujay"/>
    <s v="Madhrani"/>
    <x v="2"/>
    <x v="3"/>
    <s v="Pune"/>
    <d v="1985-12-21T00:00:00"/>
    <n v="14875"/>
  </r>
  <r>
    <n v="18"/>
    <s v="Aakash"/>
    <s v="Dixit"/>
    <x v="3"/>
    <x v="3"/>
    <s v="Nasik"/>
    <d v="1983-03-01T00:00:00"/>
    <n v="15750"/>
  </r>
  <r>
    <n v="22"/>
    <s v="Suchita"/>
    <s v="Panchal"/>
    <x v="1"/>
    <x v="3"/>
    <s v="Nasik"/>
    <d v="1999-06-07T00:00:00"/>
    <n v="7875"/>
  </r>
  <r>
    <n v="23"/>
    <s v="Shazia"/>
    <s v="Sheikh"/>
    <x v="1"/>
    <x v="3"/>
    <s v="Pune"/>
    <d v="1999-06-08T00:00:00"/>
    <n v="7875"/>
  </r>
  <r>
    <n v="24"/>
    <s v="Pooja"/>
    <s v="Nimkar"/>
    <x v="0"/>
    <x v="3"/>
    <s v="Nasik"/>
    <d v="1980-05-21T00:00:00"/>
    <n v="14875"/>
  </r>
  <r>
    <n v="28"/>
    <s v="Mala"/>
    <s v="Bhaduri"/>
    <x v="5"/>
    <x v="3"/>
    <s v="Mumbai"/>
    <d v="1995-03-19T00:00:00"/>
    <n v="10500"/>
  </r>
  <r>
    <n v="36"/>
    <s v="Pooja"/>
    <s v="Khetan"/>
    <x v="4"/>
    <x v="3"/>
    <s v="Surat"/>
    <d v="1994-09-03T00:00:00"/>
    <n v="11725"/>
  </r>
  <r>
    <n v="43"/>
    <s v="Piyush"/>
    <s v="Surti"/>
    <x v="4"/>
    <x v="3"/>
    <s v="Mumbai"/>
    <d v="1988-10-19T00:00:00"/>
    <n v="15750"/>
  </r>
  <r>
    <n v="48"/>
    <s v="Neha"/>
    <s v="Joshi"/>
    <x v="6"/>
    <x v="3"/>
    <s v="Baroda"/>
    <d v="1988-10-19T00:00:00"/>
    <n v="15750"/>
  </r>
  <r>
    <n v="50"/>
    <s v="Ruheal"/>
    <s v="Baig"/>
    <x v="4"/>
    <x v="3"/>
    <s v="Baroda"/>
    <d v="1988-10-19T00:00:00"/>
    <n v="15750"/>
  </r>
  <r>
    <n v="53"/>
    <s v="Mehul"/>
    <s v="Sheth"/>
    <x v="6"/>
    <x v="3"/>
    <s v="Nagpur"/>
    <d v="1995-12-01T00:00:00"/>
    <n v="15750"/>
  </r>
  <r>
    <n v="56"/>
    <s v="Kajal"/>
    <s v="Joglekar"/>
    <x v="0"/>
    <x v="3"/>
    <s v="Nagpur"/>
    <d v="1992-10-01T00:00:00"/>
    <n v="14875"/>
  </r>
  <r>
    <n v="71"/>
    <s v="Surendra"/>
    <s v="Godse"/>
    <x v="5"/>
    <x v="3"/>
    <s v="Panji"/>
    <d v="1995-03-05T00:00:00"/>
    <n v="14000"/>
  </r>
  <r>
    <n v="76"/>
    <s v="Nayeem"/>
    <s v="Khan"/>
    <x v="6"/>
    <x v="3"/>
    <s v="Panji"/>
    <d v="1988-10-26T00:00:00"/>
    <n v="17500"/>
  </r>
  <r>
    <n v="78"/>
    <s v="Deep"/>
    <s v="Chhaya"/>
    <x v="0"/>
    <x v="3"/>
    <s v="Mumbai"/>
    <d v="1988-10-28T00:00:00"/>
    <n v="17500"/>
  </r>
  <r>
    <n v="88"/>
    <s v="Vinit"/>
    <s v="Shrivastava"/>
    <x v="1"/>
    <x v="3"/>
    <s v="Pune"/>
    <d v="1997-12-30T00:00:00"/>
    <n v="7875"/>
  </r>
  <r>
    <n v="94"/>
    <s v="Radhika"/>
    <s v="Kulkarni"/>
    <x v="1"/>
    <x v="3"/>
    <s v="Surat"/>
    <d v="1989-04-07T00:00:00"/>
    <n v="17325"/>
  </r>
  <r>
    <n v="96"/>
    <s v="Beena"/>
    <s v="Sharma"/>
    <x v="5"/>
    <x v="3"/>
    <s v="Nagpur"/>
    <d v="1989-04-09T00:00:00"/>
    <n v="17325"/>
  </r>
  <r>
    <n v="99"/>
    <s v="Indu"/>
    <s v="Shah"/>
    <x v="2"/>
    <x v="3"/>
    <s v="Mumbai"/>
    <d v="1997-12-30T00:00:00"/>
    <n v="10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D76D9-2245-4352-BCB5-D6461435F944}" name="PivotTable3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13:E22" firstHeaderRow="1" firstDataRow="2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3"/>
        <item x="6"/>
        <item x="7"/>
        <item x="2"/>
        <item x="1"/>
        <item x="4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Salary" fld="7" baseField="0" baseItem="0"/>
  </dataFields>
  <chartFormats count="4"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05F9C8-B19D-44BE-BF88-2E3D48750A16}" name="PivotTable2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6">
  <location ref="A3:B7" firstHeaderRow="1" firstDataRow="1" firstDataCol="1"/>
  <pivotFields count="8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mpcode" fld="0" subtotal="count" baseField="0" baseItem="0"/>
  </dataFields>
  <chartFormats count="5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28:C39" totalsRowShown="0" headerRowDxfId="34" headerRowCellStyle="Normal 2">
  <autoFilter ref="A28:C39" xr:uid="{00000000-0009-0000-0100-000002000000}"/>
  <tableColumns count="3">
    <tableColumn id="1" xr3:uid="{00000000-0010-0000-0000-000001000000}" name="Date Functions" dataDxfId="33" dataCellStyle="Normal 2"/>
    <tableColumn id="2" xr3:uid="{00000000-0010-0000-0000-000002000000}" name="Description" dataDxfId="32" dataCellStyle="Normal 2"/>
    <tableColumn id="3" xr3:uid="{00000000-0010-0000-0000-000003000000}" name="Example" dataDxfId="31" dataCellStyle="Normal 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3948E-6D6A-4F2A-B46B-6E705B3BDA3C}" name="Table1" displayName="Table1" ref="A3:H103" totalsRowShown="0" headerRowDxfId="30" headerRowBorderDxfId="29" tableBorderDxfId="28" headerRowCellStyle="Normal 2" dataCellStyle="Normal 2">
  <autoFilter ref="A3:H103" xr:uid="{B033948E-6D6A-4F2A-B46B-6E705B3BDA3C}"/>
  <tableColumns count="8">
    <tableColumn id="1" xr3:uid="{EAE354EE-B8DE-4307-B113-3046A4B0687F}" name="Empcode" dataDxfId="27" dataCellStyle="Normal 2"/>
    <tableColumn id="2" xr3:uid="{BD6BCB52-C08D-4E20-84CC-8BF30EC4481D}" name="First Name" dataDxfId="26" dataCellStyle="Normal 2"/>
    <tableColumn id="3" xr3:uid="{A886B80E-4E10-4E52-9D9F-403536A56534}" name="Last Name" dataDxfId="25" dataCellStyle="Normal 2"/>
    <tableColumn id="4" xr3:uid="{F38905A2-352B-4D77-879A-A78742151FE9}" name="Dept" dataDxfId="24" dataCellStyle="Normal 2"/>
    <tableColumn id="5" xr3:uid="{FC41218F-1007-43D3-A850-797A5D42CC2A}" name="Region" dataDxfId="23" dataCellStyle="Normal 2"/>
    <tableColumn id="6" xr3:uid="{6F303D8F-FA65-4EFD-BABC-28ECD3389DCC}" name="Branch" dataDxfId="22" dataCellStyle="Normal 2"/>
    <tableColumn id="7" xr3:uid="{D96A3CC4-828D-4622-9220-09199E84C436}" name="Hiredate" dataDxfId="21" dataCellStyle="Normal 2"/>
    <tableColumn id="8" xr3:uid="{BB7BF307-DD72-429D-A23E-6B9CC630E9C0}" name="Salary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852DE-3731-4CB0-A409-3E191B92467E}" name="Table4" displayName="Table4" ref="A1:H101" totalsRowShown="0" headerRowDxfId="20" dataDxfId="18" headerRowBorderDxfId="19" tableBorderDxfId="17" headerRowCellStyle="Normal 2" dataCellStyle="Normal 2">
  <autoFilter ref="A1:H101" xr:uid="{291852DE-3731-4CB0-A409-3E191B92467E}"/>
  <tableColumns count="8">
    <tableColumn id="1" xr3:uid="{EC3FC7E1-2DEC-487D-861E-A515AC861181}" name="Empcode" dataDxfId="16" dataCellStyle="Normal 2"/>
    <tableColumn id="2" xr3:uid="{37FC4178-50BD-4FB8-84F4-C09144E1CA15}" name="First Name" dataDxfId="15" dataCellStyle="Normal 2"/>
    <tableColumn id="3" xr3:uid="{1EB369B2-E86C-474E-B890-71B8B8251858}" name="Last Name" dataDxfId="14" dataCellStyle="Normal 2"/>
    <tableColumn id="4" xr3:uid="{70D8E240-A332-4351-9265-EFAEF1CB49FA}" name="Dept" dataDxfId="13" dataCellStyle="Normal 2"/>
    <tableColumn id="5" xr3:uid="{8FD5FB0B-0426-46B9-806B-0D3BACC55B5E}" name="Region" dataDxfId="12" dataCellStyle="Normal 2"/>
    <tableColumn id="6" xr3:uid="{1306491F-3FBC-483B-BE69-23E321C4B20A}" name="Branch" dataDxfId="11" dataCellStyle="Normal 2"/>
    <tableColumn id="7" xr3:uid="{617A137A-E8BD-44A8-AEEF-601162635A03}" name="Hiredate" dataDxfId="10" dataCellStyle="Normal 2"/>
    <tableColumn id="8" xr3:uid="{FDA45DB6-DE7A-46C7-AA8E-0522AA38161E}" name="Salary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workbookViewId="0">
      <selection activeCell="N7" sqref="N7"/>
    </sheetView>
  </sheetViews>
  <sheetFormatPr defaultRowHeight="14.4" x14ac:dyDescent="0.3"/>
  <cols>
    <col min="1" max="1" width="11.88671875" customWidth="1"/>
    <col min="2" max="2" width="4" bestFit="1" customWidth="1"/>
    <col min="3" max="3" width="3.88671875" bestFit="1" customWidth="1"/>
    <col min="4" max="5" width="3" bestFit="1" customWidth="1"/>
    <col min="6" max="6" width="7.109375" customWidth="1"/>
    <col min="8" max="8" width="14.44140625" bestFit="1" customWidth="1"/>
    <col min="9" max="9" width="18.5546875" bestFit="1" customWidth="1"/>
    <col min="13" max="13" width="12" bestFit="1" customWidth="1"/>
    <col min="16" max="16" width="18.5546875" bestFit="1" customWidth="1"/>
    <col min="18" max="18" width="9.88671875" bestFit="1" customWidth="1"/>
    <col min="20" max="20" width="9.88671875" bestFit="1" customWidth="1"/>
  </cols>
  <sheetData>
    <row r="1" spans="1:21" ht="18" x14ac:dyDescent="0.35">
      <c r="A1" s="234" t="s">
        <v>7</v>
      </c>
      <c r="B1" s="234"/>
      <c r="C1" s="234"/>
      <c r="D1" s="234"/>
      <c r="E1" s="234"/>
      <c r="F1" s="234"/>
      <c r="G1" s="234"/>
    </row>
    <row r="2" spans="1:21" ht="18.600000000000001" thickBot="1" x14ac:dyDescent="0.4">
      <c r="A2" s="187"/>
      <c r="B2" s="187"/>
      <c r="C2" s="187"/>
      <c r="D2" s="187"/>
      <c r="E2" s="187"/>
      <c r="F2" s="187"/>
      <c r="G2" s="187"/>
    </row>
    <row r="3" spans="1:21" x14ac:dyDescent="0.3">
      <c r="A3" s="210" t="s">
        <v>0</v>
      </c>
      <c r="B3" s="210" t="s">
        <v>1</v>
      </c>
      <c r="C3" s="210" t="s">
        <v>2</v>
      </c>
      <c r="D3" s="210" t="s">
        <v>3</v>
      </c>
      <c r="E3" s="210" t="s">
        <v>4</v>
      </c>
      <c r="F3" s="210" t="s">
        <v>568</v>
      </c>
      <c r="G3" s="206" t="s">
        <v>12</v>
      </c>
      <c r="I3" s="16" t="s">
        <v>39</v>
      </c>
      <c r="J3" s="5"/>
      <c r="K3" s="17"/>
      <c r="L3" s="6"/>
      <c r="P3" s="16" t="s">
        <v>48</v>
      </c>
      <c r="Q3" s="5"/>
      <c r="R3" s="17"/>
      <c r="S3" s="6"/>
    </row>
    <row r="4" spans="1:21" x14ac:dyDescent="0.3">
      <c r="A4" t="s">
        <v>181</v>
      </c>
      <c r="B4">
        <v>95</v>
      </c>
      <c r="C4">
        <v>83</v>
      </c>
      <c r="D4">
        <v>45</v>
      </c>
      <c r="E4">
        <v>90</v>
      </c>
      <c r="F4">
        <f>SUM(B4:E4)</f>
        <v>313</v>
      </c>
      <c r="G4">
        <f>RANK(F4,$F$4:$F$27,0)</f>
        <v>6</v>
      </c>
      <c r="I4" s="9"/>
      <c r="L4" s="8"/>
      <c r="P4" s="9"/>
      <c r="S4" s="8"/>
    </row>
    <row r="5" spans="1:21" x14ac:dyDescent="0.3">
      <c r="A5" t="s">
        <v>185</v>
      </c>
      <c r="B5">
        <v>61</v>
      </c>
      <c r="C5">
        <v>74</v>
      </c>
      <c r="D5">
        <v>45</v>
      </c>
      <c r="E5">
        <v>63</v>
      </c>
      <c r="F5">
        <f t="shared" ref="F5:F27" si="0">SUM(B5:E5)</f>
        <v>243</v>
      </c>
      <c r="G5">
        <f t="shared" ref="G5:G27" si="1">RANK(F5,$F$4:$F$27,0)</f>
        <v>17</v>
      </c>
      <c r="I5" s="9" t="s">
        <v>40</v>
      </c>
      <c r="J5" s="188" t="s">
        <v>41</v>
      </c>
      <c r="K5" s="188"/>
      <c r="L5" s="189"/>
      <c r="P5" s="9" t="s">
        <v>40</v>
      </c>
      <c r="Q5" s="239" t="s">
        <v>41</v>
      </c>
      <c r="R5" s="239"/>
      <c r="S5" s="240"/>
    </row>
    <row r="6" spans="1:21" x14ac:dyDescent="0.3">
      <c r="A6" t="s">
        <v>187</v>
      </c>
      <c r="B6">
        <v>40</v>
      </c>
      <c r="C6">
        <v>72</v>
      </c>
      <c r="D6">
        <v>70</v>
      </c>
      <c r="E6">
        <v>39</v>
      </c>
      <c r="F6">
        <f t="shared" si="0"/>
        <v>221</v>
      </c>
      <c r="G6">
        <f t="shared" si="1"/>
        <v>22</v>
      </c>
      <c r="I6" s="9" t="s">
        <v>42</v>
      </c>
      <c r="J6" s="190">
        <v>0.26</v>
      </c>
      <c r="K6" s="190"/>
      <c r="L6" s="191"/>
      <c r="P6" s="9" t="s">
        <v>42</v>
      </c>
      <c r="Q6" s="235">
        <v>0.26</v>
      </c>
      <c r="R6" s="235"/>
      <c r="S6" s="236"/>
    </row>
    <row r="7" spans="1:21" x14ac:dyDescent="0.3">
      <c r="A7" t="s">
        <v>190</v>
      </c>
      <c r="B7">
        <v>76</v>
      </c>
      <c r="C7">
        <v>57</v>
      </c>
      <c r="D7">
        <v>46</v>
      </c>
      <c r="E7">
        <v>88</v>
      </c>
      <c r="F7">
        <f t="shared" si="0"/>
        <v>267</v>
      </c>
      <c r="G7">
        <f t="shared" si="1"/>
        <v>15</v>
      </c>
      <c r="I7" s="9" t="s">
        <v>43</v>
      </c>
      <c r="J7" s="190">
        <v>0.22</v>
      </c>
      <c r="K7" s="190"/>
      <c r="L7" s="191"/>
      <c r="M7" t="s">
        <v>704</v>
      </c>
      <c r="N7" s="207">
        <f>SMALL($J$6:$J$11,1)</f>
        <v>0.1</v>
      </c>
      <c r="P7" s="9" t="s">
        <v>43</v>
      </c>
      <c r="Q7" s="235">
        <v>0.22</v>
      </c>
      <c r="R7" s="235"/>
      <c r="S7" s="236"/>
      <c r="T7" t="s">
        <v>701</v>
      </c>
      <c r="U7" s="207">
        <f>LARGE($Q$6:$S$11,1)</f>
        <v>0.26</v>
      </c>
    </row>
    <row r="8" spans="1:21" x14ac:dyDescent="0.3">
      <c r="A8" t="s">
        <v>193</v>
      </c>
      <c r="B8">
        <v>85</v>
      </c>
      <c r="C8">
        <v>82</v>
      </c>
      <c r="D8">
        <v>54</v>
      </c>
      <c r="E8">
        <v>82</v>
      </c>
      <c r="F8">
        <f t="shared" si="0"/>
        <v>303</v>
      </c>
      <c r="G8">
        <f t="shared" si="1"/>
        <v>10</v>
      </c>
      <c r="I8" s="9" t="s">
        <v>44</v>
      </c>
      <c r="J8" s="190">
        <v>0.16</v>
      </c>
      <c r="K8" s="190"/>
      <c r="L8" s="191"/>
      <c r="M8" t="s">
        <v>705</v>
      </c>
      <c r="N8" s="207">
        <f>SMALL($J$6:$J$11,2)</f>
        <v>0.12</v>
      </c>
      <c r="P8" s="9" t="s">
        <v>44</v>
      </c>
      <c r="Q8" s="235">
        <v>0.16</v>
      </c>
      <c r="R8" s="235"/>
      <c r="S8" s="236"/>
      <c r="T8" t="s">
        <v>703</v>
      </c>
      <c r="U8" s="207">
        <f>LARGE($Q$6:$S$11,2)</f>
        <v>0.22</v>
      </c>
    </row>
    <row r="9" spans="1:21" x14ac:dyDescent="0.3">
      <c r="A9" t="s">
        <v>132</v>
      </c>
      <c r="B9">
        <v>43</v>
      </c>
      <c r="C9">
        <v>55</v>
      </c>
      <c r="D9">
        <v>93</v>
      </c>
      <c r="E9">
        <v>45</v>
      </c>
      <c r="F9">
        <f t="shared" si="0"/>
        <v>236</v>
      </c>
      <c r="G9">
        <f t="shared" si="1"/>
        <v>18</v>
      </c>
      <c r="I9" s="9" t="s">
        <v>45</v>
      </c>
      <c r="J9" s="190">
        <v>0.14000000000000001</v>
      </c>
      <c r="K9" s="190"/>
      <c r="L9" s="191"/>
      <c r="M9" t="s">
        <v>706</v>
      </c>
      <c r="N9" s="207">
        <f>SMALL($J$6:$J$11,3)</f>
        <v>0.14000000000000001</v>
      </c>
      <c r="P9" s="9" t="s">
        <v>45</v>
      </c>
      <c r="Q9" s="235">
        <v>0.14000000000000001</v>
      </c>
      <c r="R9" s="235"/>
      <c r="S9" s="236"/>
      <c r="T9" t="s">
        <v>702</v>
      </c>
      <c r="U9" s="207">
        <f>LARGE($Q$6:$S$11,3)</f>
        <v>0.16</v>
      </c>
    </row>
    <row r="10" spans="1:21" x14ac:dyDescent="0.3">
      <c r="A10" t="s">
        <v>136</v>
      </c>
      <c r="B10">
        <v>39</v>
      </c>
      <c r="C10">
        <v>90</v>
      </c>
      <c r="D10">
        <v>57</v>
      </c>
      <c r="E10">
        <v>91</v>
      </c>
      <c r="F10">
        <f t="shared" si="0"/>
        <v>277</v>
      </c>
      <c r="G10">
        <f t="shared" si="1"/>
        <v>11</v>
      </c>
      <c r="I10" s="9" t="s">
        <v>46</v>
      </c>
      <c r="J10" s="190">
        <v>0.1</v>
      </c>
      <c r="K10" s="190"/>
      <c r="L10" s="191"/>
      <c r="P10" s="9" t="s">
        <v>46</v>
      </c>
      <c r="Q10" s="235">
        <v>0.1</v>
      </c>
      <c r="R10" s="235"/>
      <c r="S10" s="236"/>
    </row>
    <row r="11" spans="1:21" ht="15" thickBot="1" x14ac:dyDescent="0.35">
      <c r="A11" t="s">
        <v>140</v>
      </c>
      <c r="B11">
        <v>99</v>
      </c>
      <c r="C11">
        <v>88</v>
      </c>
      <c r="D11">
        <v>97</v>
      </c>
      <c r="E11">
        <v>43</v>
      </c>
      <c r="F11">
        <f t="shared" si="0"/>
        <v>327</v>
      </c>
      <c r="G11">
        <f t="shared" si="1"/>
        <v>4</v>
      </c>
      <c r="I11" s="10" t="s">
        <v>47</v>
      </c>
      <c r="J11" s="192">
        <v>0.12</v>
      </c>
      <c r="K11" s="192"/>
      <c r="L11" s="193"/>
      <c r="P11" s="10" t="s">
        <v>47</v>
      </c>
      <c r="Q11" s="237">
        <v>0.12</v>
      </c>
      <c r="R11" s="237"/>
      <c r="S11" s="238"/>
    </row>
    <row r="12" spans="1:21" x14ac:dyDescent="0.3">
      <c r="A12" t="s">
        <v>692</v>
      </c>
      <c r="B12">
        <v>67</v>
      </c>
      <c r="C12">
        <v>75</v>
      </c>
      <c r="D12">
        <v>53</v>
      </c>
      <c r="E12">
        <v>40</v>
      </c>
      <c r="F12">
        <f t="shared" si="0"/>
        <v>235</v>
      </c>
      <c r="G12">
        <f t="shared" si="1"/>
        <v>19</v>
      </c>
    </row>
    <row r="13" spans="1:21" x14ac:dyDescent="0.3">
      <c r="A13" t="s">
        <v>146</v>
      </c>
      <c r="B13">
        <v>53</v>
      </c>
      <c r="C13">
        <v>43</v>
      </c>
      <c r="D13">
        <v>53</v>
      </c>
      <c r="E13">
        <v>46</v>
      </c>
      <c r="F13">
        <f t="shared" si="0"/>
        <v>195</v>
      </c>
      <c r="G13">
        <f t="shared" si="1"/>
        <v>24</v>
      </c>
    </row>
    <row r="14" spans="1:21" ht="15" thickBot="1" x14ac:dyDescent="0.35">
      <c r="A14" t="s">
        <v>148</v>
      </c>
      <c r="B14">
        <v>51</v>
      </c>
      <c r="C14">
        <v>81</v>
      </c>
      <c r="D14">
        <v>72</v>
      </c>
      <c r="E14">
        <v>71</v>
      </c>
      <c r="F14">
        <f t="shared" si="0"/>
        <v>275</v>
      </c>
      <c r="G14">
        <f t="shared" si="1"/>
        <v>12</v>
      </c>
    </row>
    <row r="15" spans="1:21" x14ac:dyDescent="0.3">
      <c r="A15" t="s">
        <v>151</v>
      </c>
      <c r="B15">
        <v>75</v>
      </c>
      <c r="C15">
        <v>85</v>
      </c>
      <c r="D15">
        <v>98</v>
      </c>
      <c r="E15">
        <v>88</v>
      </c>
      <c r="F15">
        <f t="shared" si="0"/>
        <v>346</v>
      </c>
      <c r="G15">
        <f t="shared" si="1"/>
        <v>3</v>
      </c>
      <c r="I15" s="16" t="s">
        <v>563</v>
      </c>
      <c r="J15" s="5">
        <f>SUM(B4:B27)</f>
        <v>1597</v>
      </c>
      <c r="K15" s="5">
        <f t="shared" ref="K15:M15" si="2">SUM(C4:C27)</f>
        <v>1780</v>
      </c>
      <c r="L15" s="5">
        <f t="shared" si="2"/>
        <v>1559</v>
      </c>
      <c r="M15" s="6">
        <f t="shared" si="2"/>
        <v>1727</v>
      </c>
    </row>
    <row r="16" spans="1:21" x14ac:dyDescent="0.3">
      <c r="A16" t="s">
        <v>153</v>
      </c>
      <c r="B16">
        <v>61</v>
      </c>
      <c r="C16">
        <v>79</v>
      </c>
      <c r="D16">
        <v>46</v>
      </c>
      <c r="E16">
        <v>89</v>
      </c>
      <c r="F16">
        <f t="shared" si="0"/>
        <v>275</v>
      </c>
      <c r="G16">
        <f t="shared" si="1"/>
        <v>12</v>
      </c>
      <c r="I16" s="208" t="s">
        <v>693</v>
      </c>
      <c r="J16">
        <f>AVERAGE(B4:B27)</f>
        <v>66.541666666666671</v>
      </c>
      <c r="K16">
        <f t="shared" ref="K16:M16" si="3">AVERAGE(C4:C27)</f>
        <v>74.166666666666671</v>
      </c>
      <c r="L16">
        <f t="shared" si="3"/>
        <v>64.958333333333329</v>
      </c>
      <c r="M16" s="8">
        <f t="shared" si="3"/>
        <v>71.958333333333329</v>
      </c>
    </row>
    <row r="17" spans="1:13" x14ac:dyDescent="0.3">
      <c r="A17" t="s">
        <v>156</v>
      </c>
      <c r="B17">
        <v>86</v>
      </c>
      <c r="C17">
        <v>84</v>
      </c>
      <c r="D17">
        <v>94</v>
      </c>
      <c r="E17">
        <v>96</v>
      </c>
      <c r="F17">
        <f t="shared" si="0"/>
        <v>360</v>
      </c>
      <c r="G17">
        <f t="shared" si="1"/>
        <v>1</v>
      </c>
      <c r="I17" s="208" t="s">
        <v>694</v>
      </c>
      <c r="J17">
        <f>MIN(B4:B27)</f>
        <v>39</v>
      </c>
      <c r="K17">
        <f t="shared" ref="K17:M17" si="4">MIN(C4:C27)</f>
        <v>43</v>
      </c>
      <c r="L17">
        <f t="shared" si="4"/>
        <v>42</v>
      </c>
      <c r="M17" s="8">
        <f t="shared" si="4"/>
        <v>38</v>
      </c>
    </row>
    <row r="18" spans="1:13" x14ac:dyDescent="0.3">
      <c r="A18" t="s">
        <v>158</v>
      </c>
      <c r="B18">
        <v>69</v>
      </c>
      <c r="C18">
        <v>73</v>
      </c>
      <c r="D18">
        <v>42</v>
      </c>
      <c r="E18">
        <v>38</v>
      </c>
      <c r="F18">
        <f t="shared" si="0"/>
        <v>222</v>
      </c>
      <c r="G18">
        <f t="shared" si="1"/>
        <v>20</v>
      </c>
      <c r="I18" s="208" t="s">
        <v>695</v>
      </c>
      <c r="J18">
        <f>MAX(B4:B27)</f>
        <v>99</v>
      </c>
      <c r="K18">
        <f t="shared" ref="K18:M18" si="5">MAX(C4:C27)</f>
        <v>99</v>
      </c>
      <c r="L18">
        <f t="shared" si="5"/>
        <v>98</v>
      </c>
      <c r="M18" s="8">
        <f t="shared" si="5"/>
        <v>98</v>
      </c>
    </row>
    <row r="19" spans="1:13" x14ac:dyDescent="0.3">
      <c r="A19" t="s">
        <v>162</v>
      </c>
      <c r="B19">
        <v>85</v>
      </c>
      <c r="C19">
        <v>56</v>
      </c>
      <c r="D19">
        <v>68</v>
      </c>
      <c r="E19">
        <v>98</v>
      </c>
      <c r="F19">
        <f t="shared" si="0"/>
        <v>307</v>
      </c>
      <c r="G19">
        <f t="shared" si="1"/>
        <v>7</v>
      </c>
      <c r="I19" s="208" t="s">
        <v>562</v>
      </c>
      <c r="J19">
        <f>COUNT(B4:B27)</f>
        <v>24</v>
      </c>
      <c r="K19">
        <f t="shared" ref="K19:M19" si="6">COUNT(C4:C27)</f>
        <v>24</v>
      </c>
      <c r="L19">
        <f t="shared" si="6"/>
        <v>24</v>
      </c>
      <c r="M19" s="8">
        <f t="shared" si="6"/>
        <v>24</v>
      </c>
    </row>
    <row r="20" spans="1:13" x14ac:dyDescent="0.3">
      <c r="A20" t="s">
        <v>165</v>
      </c>
      <c r="B20">
        <v>61</v>
      </c>
      <c r="C20">
        <v>79</v>
      </c>
      <c r="D20">
        <v>46</v>
      </c>
      <c r="E20">
        <v>89</v>
      </c>
      <c r="F20">
        <f t="shared" si="0"/>
        <v>275</v>
      </c>
      <c r="G20">
        <f t="shared" si="1"/>
        <v>12</v>
      </c>
      <c r="I20" s="208" t="s">
        <v>696</v>
      </c>
      <c r="J20">
        <f>MEDIAN(B4:B27)</f>
        <v>64</v>
      </c>
      <c r="K20">
        <f t="shared" ref="K20:M20" si="7">MEDIAN(C4:C27)</f>
        <v>79</v>
      </c>
      <c r="L20">
        <f t="shared" si="7"/>
        <v>62.5</v>
      </c>
      <c r="M20" s="8">
        <f t="shared" si="7"/>
        <v>85</v>
      </c>
    </row>
    <row r="21" spans="1:13" x14ac:dyDescent="0.3">
      <c r="A21" t="s">
        <v>167</v>
      </c>
      <c r="B21">
        <v>86</v>
      </c>
      <c r="C21">
        <v>84</v>
      </c>
      <c r="D21">
        <v>94</v>
      </c>
      <c r="E21">
        <v>96</v>
      </c>
      <c r="F21">
        <f t="shared" si="0"/>
        <v>360</v>
      </c>
      <c r="G21">
        <f t="shared" si="1"/>
        <v>1</v>
      </c>
      <c r="I21" s="208" t="s">
        <v>697</v>
      </c>
      <c r="J21">
        <f>MODE(B4:B27)</f>
        <v>61</v>
      </c>
      <c r="K21">
        <f t="shared" ref="K21:M21" si="8">MODE(C4:C27)</f>
        <v>79</v>
      </c>
      <c r="L21">
        <f t="shared" si="8"/>
        <v>46</v>
      </c>
      <c r="M21" s="8">
        <f t="shared" si="8"/>
        <v>88</v>
      </c>
    </row>
    <row r="22" spans="1:13" x14ac:dyDescent="0.3">
      <c r="A22" t="s">
        <v>169</v>
      </c>
      <c r="B22">
        <v>69</v>
      </c>
      <c r="C22">
        <v>73</v>
      </c>
      <c r="D22">
        <v>42</v>
      </c>
      <c r="E22">
        <v>38</v>
      </c>
      <c r="F22">
        <f t="shared" si="0"/>
        <v>222</v>
      </c>
      <c r="G22">
        <f t="shared" si="1"/>
        <v>20</v>
      </c>
      <c r="I22" s="208" t="s">
        <v>700</v>
      </c>
      <c r="J22">
        <f>PERCENTILE(B4:B27,0.25)</f>
        <v>53</v>
      </c>
      <c r="K22">
        <f t="shared" ref="K22:M22" si="9">PERCENTILE(C4:C27,0.25)</f>
        <v>68.25</v>
      </c>
      <c r="L22">
        <f t="shared" si="9"/>
        <v>46</v>
      </c>
      <c r="M22" s="8">
        <f t="shared" si="9"/>
        <v>45.75</v>
      </c>
    </row>
    <row r="23" spans="1:13" x14ac:dyDescent="0.3">
      <c r="A23" t="s">
        <v>171</v>
      </c>
      <c r="B23">
        <v>85</v>
      </c>
      <c r="C23">
        <v>56</v>
      </c>
      <c r="D23">
        <v>68</v>
      </c>
      <c r="E23">
        <v>98</v>
      </c>
      <c r="F23">
        <f t="shared" si="0"/>
        <v>307</v>
      </c>
      <c r="G23">
        <f t="shared" si="1"/>
        <v>7</v>
      </c>
      <c r="I23" s="208" t="s">
        <v>698</v>
      </c>
      <c r="J23">
        <f>STDEV(B4:B27)</f>
        <v>17.675773561982869</v>
      </c>
      <c r="K23">
        <f t="shared" ref="K23:M23" si="10">STDEV(C4:C27)</f>
        <v>13.845943266081104</v>
      </c>
      <c r="L23">
        <f t="shared" si="10"/>
        <v>19.168541181177364</v>
      </c>
      <c r="M23" s="8">
        <f t="shared" si="10"/>
        <v>23.261236960392626</v>
      </c>
    </row>
    <row r="24" spans="1:13" ht="15" thickBot="1" x14ac:dyDescent="0.35">
      <c r="A24" t="s">
        <v>173</v>
      </c>
      <c r="B24">
        <v>54</v>
      </c>
      <c r="C24">
        <v>79</v>
      </c>
      <c r="D24">
        <v>69</v>
      </c>
      <c r="E24">
        <v>60</v>
      </c>
      <c r="F24">
        <f t="shared" si="0"/>
        <v>262</v>
      </c>
      <c r="G24">
        <f t="shared" si="1"/>
        <v>16</v>
      </c>
      <c r="I24" s="209" t="s">
        <v>699</v>
      </c>
      <c r="J24" s="11">
        <f>VAR(B4:B27)</f>
        <v>312.43297101449252</v>
      </c>
      <c r="K24" s="11">
        <f t="shared" ref="K24:M24" si="11">VAR(C4:C27)</f>
        <v>191.71014492753665</v>
      </c>
      <c r="L24" s="11">
        <f t="shared" si="11"/>
        <v>367.43297101449252</v>
      </c>
      <c r="M24" s="13">
        <f t="shared" si="11"/>
        <v>541.08514492753602</v>
      </c>
    </row>
    <row r="25" spans="1:13" x14ac:dyDescent="0.3">
      <c r="A25" t="s">
        <v>175</v>
      </c>
      <c r="B25">
        <v>53</v>
      </c>
      <c r="C25">
        <v>99</v>
      </c>
      <c r="D25">
        <v>74</v>
      </c>
      <c r="E25">
        <v>94</v>
      </c>
      <c r="F25">
        <f t="shared" si="0"/>
        <v>320</v>
      </c>
      <c r="G25">
        <f t="shared" si="1"/>
        <v>5</v>
      </c>
    </row>
    <row r="26" spans="1:13" x14ac:dyDescent="0.3">
      <c r="A26" t="s">
        <v>177</v>
      </c>
      <c r="B26">
        <v>58</v>
      </c>
      <c r="C26">
        <v>80</v>
      </c>
      <c r="D26">
        <v>78</v>
      </c>
      <c r="E26">
        <v>91</v>
      </c>
      <c r="F26">
        <f t="shared" si="0"/>
        <v>307</v>
      </c>
      <c r="G26">
        <f t="shared" si="1"/>
        <v>7</v>
      </c>
    </row>
    <row r="27" spans="1:13" x14ac:dyDescent="0.3">
      <c r="A27" t="s">
        <v>179</v>
      </c>
      <c r="B27">
        <v>46</v>
      </c>
      <c r="C27">
        <v>53</v>
      </c>
      <c r="D27">
        <v>55</v>
      </c>
      <c r="E27">
        <v>54</v>
      </c>
      <c r="F27">
        <f t="shared" si="0"/>
        <v>208</v>
      </c>
      <c r="G27">
        <f t="shared" si="1"/>
        <v>23</v>
      </c>
    </row>
  </sheetData>
  <mergeCells count="8">
    <mergeCell ref="A1:G1"/>
    <mergeCell ref="Q8:S8"/>
    <mergeCell ref="Q9:S9"/>
    <mergeCell ref="Q10:S10"/>
    <mergeCell ref="Q11:S11"/>
    <mergeCell ref="Q5:S5"/>
    <mergeCell ref="Q6:S6"/>
    <mergeCell ref="Q7:S7"/>
  </mergeCells>
  <conditionalFormatting sqref="J6:J11 Q6:Q11">
    <cfRule type="cellIs" dxfId="9" priority="4" operator="equal">
      <formula>#REF!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"/>
  <sheetViews>
    <sheetView workbookViewId="0">
      <selection activeCell="B10" sqref="B10"/>
    </sheetView>
  </sheetViews>
  <sheetFormatPr defaultRowHeight="14.4" x14ac:dyDescent="0.3"/>
  <cols>
    <col min="1" max="1" width="19.88671875" bestFit="1" customWidth="1"/>
    <col min="2" max="2" width="19" bestFit="1" customWidth="1"/>
    <col min="3" max="3" width="10.44140625" bestFit="1" customWidth="1"/>
    <col min="6" max="6" width="10.5546875" bestFit="1" customWidth="1"/>
    <col min="7" max="8" width="16.6640625" bestFit="1" customWidth="1"/>
    <col min="9" max="9" width="21.6640625" bestFit="1" customWidth="1"/>
  </cols>
  <sheetData>
    <row r="1" spans="1:17" x14ac:dyDescent="0.3">
      <c r="A1" s="241" t="s">
        <v>6</v>
      </c>
      <c r="B1" s="241"/>
      <c r="C1" s="241"/>
      <c r="L1" s="158" t="s">
        <v>586</v>
      </c>
      <c r="M1" s="159"/>
      <c r="N1" s="159"/>
      <c r="O1" s="159"/>
      <c r="P1" s="159"/>
      <c r="Q1" s="160"/>
    </row>
    <row r="3" spans="1:17" x14ac:dyDescent="0.3">
      <c r="A3" s="2" t="s">
        <v>8</v>
      </c>
      <c r="B3" s="2" t="s">
        <v>682</v>
      </c>
      <c r="L3" s="161" t="s">
        <v>587</v>
      </c>
      <c r="M3" s="162"/>
    </row>
    <row r="4" spans="1:17" ht="15" thickBot="1" x14ac:dyDescent="0.35"/>
    <row r="5" spans="1:17" ht="15" thickBot="1" x14ac:dyDescent="0.35">
      <c r="A5" s="14" t="s">
        <v>9</v>
      </c>
      <c r="B5" s="5" t="s">
        <v>10</v>
      </c>
      <c r="C5" s="15" t="str">
        <f>_xlfn.CONCAT(TRIM(A5)," ",TRIM(B5))</f>
        <v>RAJ SINGH</v>
      </c>
      <c r="E5" s="4" t="s">
        <v>12</v>
      </c>
      <c r="F5" s="5" t="s">
        <v>13</v>
      </c>
      <c r="G5" s="5" t="s">
        <v>14</v>
      </c>
      <c r="H5" s="5" t="s">
        <v>15</v>
      </c>
      <c r="I5" s="6" t="s">
        <v>16</v>
      </c>
      <c r="L5" s="79" t="s">
        <v>588</v>
      </c>
      <c r="M5" s="79" t="s">
        <v>129</v>
      </c>
    </row>
    <row r="6" spans="1:17" ht="15" thickBot="1" x14ac:dyDescent="0.35">
      <c r="A6" s="9"/>
      <c r="C6" s="15" t="str">
        <f t="shared" ref="C6:C9" si="0">_xlfn.CONCAT(TRIM(A6)," ",TRIM(B6))</f>
        <v xml:space="preserve"> </v>
      </c>
      <c r="E6" s="7">
        <v>1</v>
      </c>
      <c r="F6" t="s">
        <v>17</v>
      </c>
      <c r="G6" s="3">
        <v>12442373</v>
      </c>
      <c r="H6" s="3">
        <v>11978450</v>
      </c>
      <c r="I6" s="8" t="s">
        <v>18</v>
      </c>
      <c r="L6" s="86" t="s">
        <v>556</v>
      </c>
      <c r="M6" s="163">
        <v>171</v>
      </c>
    </row>
    <row r="7" spans="1:17" ht="15" thickBot="1" x14ac:dyDescent="0.35">
      <c r="A7" s="9" t="s">
        <v>5</v>
      </c>
      <c r="B7" t="s">
        <v>11</v>
      </c>
      <c r="C7" s="15" t="str">
        <f t="shared" si="0"/>
        <v>raj singh</v>
      </c>
      <c r="E7" s="7">
        <v>2</v>
      </c>
      <c r="F7" t="s">
        <v>19</v>
      </c>
      <c r="G7" s="3">
        <v>11007835</v>
      </c>
      <c r="H7" s="3">
        <v>9879172</v>
      </c>
      <c r="I7" s="8" t="s">
        <v>19</v>
      </c>
      <c r="L7" s="86" t="s">
        <v>574</v>
      </c>
      <c r="M7" s="163">
        <v>207</v>
      </c>
    </row>
    <row r="8" spans="1:17" ht="15" thickBot="1" x14ac:dyDescent="0.35">
      <c r="A8" s="9"/>
      <c r="C8" s="15" t="str">
        <f t="shared" si="0"/>
        <v xml:space="preserve"> </v>
      </c>
      <c r="E8" s="9">
        <v>3</v>
      </c>
      <c r="F8" t="s">
        <v>20</v>
      </c>
      <c r="G8" s="3">
        <v>8425970</v>
      </c>
      <c r="H8" s="3">
        <v>4301326</v>
      </c>
      <c r="I8" s="8" t="s">
        <v>21</v>
      </c>
      <c r="L8" s="86" t="s">
        <v>589</v>
      </c>
      <c r="M8" s="163">
        <v>286</v>
      </c>
    </row>
    <row r="9" spans="1:17" ht="15" thickBot="1" x14ac:dyDescent="0.35">
      <c r="A9" s="10" t="s">
        <v>683</v>
      </c>
      <c r="B9" s="11" t="s">
        <v>684</v>
      </c>
      <c r="C9" s="15" t="str">
        <f t="shared" si="0"/>
        <v>ravi sharma</v>
      </c>
      <c r="E9" s="10">
        <v>4</v>
      </c>
      <c r="F9" s="11" t="s">
        <v>22</v>
      </c>
      <c r="G9" s="12">
        <v>6809970</v>
      </c>
      <c r="H9" s="12">
        <v>3637483</v>
      </c>
      <c r="I9" s="13" t="s">
        <v>23</v>
      </c>
      <c r="L9" s="86" t="s">
        <v>590</v>
      </c>
      <c r="M9" s="163">
        <v>184</v>
      </c>
    </row>
    <row r="10" spans="1:17" x14ac:dyDescent="0.3">
      <c r="L10" s="86" t="s">
        <v>576</v>
      </c>
      <c r="M10" s="163">
        <v>272</v>
      </c>
    </row>
    <row r="13" spans="1:17" ht="15" thickBot="1" x14ac:dyDescent="0.35">
      <c r="A13" s="2" t="s">
        <v>24</v>
      </c>
    </row>
    <row r="14" spans="1:17" x14ac:dyDescent="0.3">
      <c r="A14" s="14"/>
      <c r="B14" s="6"/>
    </row>
    <row r="15" spans="1:17" x14ac:dyDescent="0.3">
      <c r="A15" s="9" t="s">
        <v>25</v>
      </c>
      <c r="B15" s="8" t="str">
        <f>LOWER(A15)</f>
        <v>smith, mike</v>
      </c>
    </row>
    <row r="16" spans="1:17" x14ac:dyDescent="0.3">
      <c r="A16" s="9" t="s">
        <v>26</v>
      </c>
      <c r="B16" s="8" t="str">
        <f t="shared" ref="B16:B20" si="1">LOWER(A16)</f>
        <v>johnson, matthew</v>
      </c>
    </row>
    <row r="17" spans="1:2" x14ac:dyDescent="0.3">
      <c r="A17" s="9" t="s">
        <v>27</v>
      </c>
      <c r="B17" s="8" t="str">
        <f t="shared" si="1"/>
        <v>williams, janet</v>
      </c>
    </row>
    <row r="18" spans="1:2" x14ac:dyDescent="0.3">
      <c r="A18" s="9" t="s">
        <v>28</v>
      </c>
      <c r="B18" s="8" t="str">
        <f t="shared" si="1"/>
        <v>brown, sandra</v>
      </c>
    </row>
    <row r="19" spans="1:2" x14ac:dyDescent="0.3">
      <c r="A19" s="9" t="s">
        <v>29</v>
      </c>
      <c r="B19" s="8" t="str">
        <f t="shared" si="1"/>
        <v>jones, lisa</v>
      </c>
    </row>
    <row r="20" spans="1:2" ht="15" thickBot="1" x14ac:dyDescent="0.35">
      <c r="A20" s="10" t="s">
        <v>30</v>
      </c>
      <c r="B20" s="8" t="str">
        <f t="shared" si="1"/>
        <v>millar, peter</v>
      </c>
    </row>
    <row r="22" spans="1:2" x14ac:dyDescent="0.3">
      <c r="A22" s="2" t="s">
        <v>31</v>
      </c>
    </row>
    <row r="23" spans="1:2" ht="15" thickBot="1" x14ac:dyDescent="0.35"/>
    <row r="24" spans="1:2" ht="15" thickBot="1" x14ac:dyDescent="0.35">
      <c r="A24" s="14" t="s">
        <v>25</v>
      </c>
      <c r="B24" s="6" t="str">
        <f>UPPER(A24)</f>
        <v>SMITH, MIKE</v>
      </c>
    </row>
    <row r="25" spans="1:2" ht="15" thickBot="1" x14ac:dyDescent="0.35">
      <c r="A25" s="9" t="s">
        <v>26</v>
      </c>
      <c r="B25" s="6" t="str">
        <f t="shared" ref="B25:B29" si="2">UPPER(A25)</f>
        <v>JOHNSON, MATTHEW</v>
      </c>
    </row>
    <row r="26" spans="1:2" ht="15" thickBot="1" x14ac:dyDescent="0.35">
      <c r="A26" s="9" t="s">
        <v>27</v>
      </c>
      <c r="B26" s="6" t="str">
        <f t="shared" si="2"/>
        <v>WILLIAMS, JANET</v>
      </c>
    </row>
    <row r="27" spans="1:2" ht="15" thickBot="1" x14ac:dyDescent="0.35">
      <c r="A27" s="9" t="s">
        <v>28</v>
      </c>
      <c r="B27" s="6" t="str">
        <f t="shared" si="2"/>
        <v>BROWN, SANDRA</v>
      </c>
    </row>
    <row r="28" spans="1:2" ht="15" thickBot="1" x14ac:dyDescent="0.35">
      <c r="A28" s="9" t="s">
        <v>29</v>
      </c>
      <c r="B28" s="6" t="str">
        <f t="shared" si="2"/>
        <v>JONES, LISA</v>
      </c>
    </row>
    <row r="29" spans="1:2" ht="15" thickBot="1" x14ac:dyDescent="0.35">
      <c r="A29" s="10" t="s">
        <v>30</v>
      </c>
      <c r="B29" s="6" t="str">
        <f t="shared" si="2"/>
        <v>MILLAR, PETER</v>
      </c>
    </row>
    <row r="31" spans="1:2" x14ac:dyDescent="0.3">
      <c r="A31" s="2" t="s">
        <v>32</v>
      </c>
    </row>
    <row r="32" spans="1:2" ht="15" thickBot="1" x14ac:dyDescent="0.35"/>
    <row r="33" spans="1:2" ht="15" thickBot="1" x14ac:dyDescent="0.35">
      <c r="A33" s="14" t="s">
        <v>33</v>
      </c>
      <c r="B33" s="6" t="str">
        <f>PROPER(A33)</f>
        <v>Smith, Mike</v>
      </c>
    </row>
    <row r="34" spans="1:2" ht="15" thickBot="1" x14ac:dyDescent="0.35">
      <c r="A34" s="9" t="s">
        <v>34</v>
      </c>
      <c r="B34" s="6" t="str">
        <f t="shared" ref="B34:B38" si="3">PROPER(A34)</f>
        <v>Johnson, Matthew</v>
      </c>
    </row>
    <row r="35" spans="1:2" ht="15" thickBot="1" x14ac:dyDescent="0.35">
      <c r="A35" s="9" t="s">
        <v>35</v>
      </c>
      <c r="B35" s="6" t="str">
        <f t="shared" si="3"/>
        <v>Williams, Janet</v>
      </c>
    </row>
    <row r="36" spans="1:2" ht="15" thickBot="1" x14ac:dyDescent="0.35">
      <c r="A36" s="9" t="s">
        <v>36</v>
      </c>
      <c r="B36" s="6" t="str">
        <f t="shared" si="3"/>
        <v>Brown, Sandra</v>
      </c>
    </row>
    <row r="37" spans="1:2" ht="15" thickBot="1" x14ac:dyDescent="0.35">
      <c r="A37" s="9" t="s">
        <v>37</v>
      </c>
      <c r="B37" s="6" t="str">
        <f t="shared" si="3"/>
        <v>Jones, Lisa</v>
      </c>
    </row>
    <row r="38" spans="1:2" ht="15" thickBot="1" x14ac:dyDescent="0.35">
      <c r="A38" s="10" t="s">
        <v>38</v>
      </c>
      <c r="B38" s="6" t="str">
        <f t="shared" si="3"/>
        <v>Millar, Peter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workbookViewId="0">
      <selection activeCell="B15" sqref="B15"/>
    </sheetView>
  </sheetViews>
  <sheetFormatPr defaultRowHeight="14.4" x14ac:dyDescent="0.3"/>
  <cols>
    <col min="1" max="1" width="15.44140625" bestFit="1" customWidth="1"/>
    <col min="2" max="2" width="29.44140625" bestFit="1" customWidth="1"/>
    <col min="3" max="3" width="34.5546875" bestFit="1" customWidth="1"/>
    <col min="5" max="5" width="34.5546875" bestFit="1" customWidth="1"/>
  </cols>
  <sheetData>
    <row r="1" spans="1:7" ht="15" thickBot="1" x14ac:dyDescent="0.35"/>
    <row r="2" spans="1:7" x14ac:dyDescent="0.3">
      <c r="A2" s="242" t="s">
        <v>49</v>
      </c>
      <c r="B2" s="243"/>
      <c r="C2" s="5"/>
      <c r="D2" s="5"/>
      <c r="E2" s="5"/>
      <c r="F2" s="5"/>
      <c r="G2" s="6"/>
    </row>
    <row r="3" spans="1:7" x14ac:dyDescent="0.3">
      <c r="A3" s="9"/>
      <c r="G3" s="8"/>
    </row>
    <row r="4" spans="1:7" x14ac:dyDescent="0.3">
      <c r="A4" s="9" t="s">
        <v>50</v>
      </c>
      <c r="B4" t="s">
        <v>51</v>
      </c>
      <c r="C4" t="s">
        <v>52</v>
      </c>
      <c r="D4" t="s">
        <v>689</v>
      </c>
      <c r="E4" t="s">
        <v>51</v>
      </c>
      <c r="F4" t="s">
        <v>52</v>
      </c>
      <c r="G4" s="8"/>
    </row>
    <row r="5" spans="1:7" x14ac:dyDescent="0.3">
      <c r="A5" s="9">
        <v>8.6789000000000005</v>
      </c>
      <c r="B5">
        <v>1</v>
      </c>
      <c r="C5">
        <f>ROUND(A5,B5)</f>
        <v>8.6999999999999993</v>
      </c>
      <c r="D5">
        <v>87654</v>
      </c>
      <c r="E5">
        <v>-1</v>
      </c>
      <c r="F5">
        <f>ROUND(D5,E5)</f>
        <v>87650</v>
      </c>
      <c r="G5" s="8"/>
    </row>
    <row r="6" spans="1:7" x14ac:dyDescent="0.3">
      <c r="A6" s="9">
        <v>8.7766000000000002</v>
      </c>
      <c r="B6">
        <v>2</v>
      </c>
      <c r="C6">
        <f t="shared" ref="C6:C9" si="0">ROUND(A6,B6)</f>
        <v>8.7799999999999994</v>
      </c>
      <c r="D6">
        <v>87654</v>
      </c>
      <c r="E6">
        <v>-2</v>
      </c>
      <c r="F6">
        <f t="shared" ref="F6:F9" si="1">ROUND(D6,E6)</f>
        <v>87700</v>
      </c>
      <c r="G6" s="8"/>
    </row>
    <row r="7" spans="1:7" x14ac:dyDescent="0.3">
      <c r="A7" s="9">
        <v>8.5067000000000004</v>
      </c>
      <c r="B7">
        <v>3</v>
      </c>
      <c r="C7">
        <f t="shared" si="0"/>
        <v>8.5069999999999997</v>
      </c>
      <c r="D7">
        <v>87654</v>
      </c>
      <c r="E7">
        <v>-3</v>
      </c>
      <c r="F7">
        <f t="shared" si="1"/>
        <v>88000</v>
      </c>
      <c r="G7" s="8"/>
    </row>
    <row r="8" spans="1:7" x14ac:dyDescent="0.3">
      <c r="A8" s="9">
        <v>8.2123000000000008</v>
      </c>
      <c r="B8">
        <v>4</v>
      </c>
      <c r="C8">
        <f t="shared" si="0"/>
        <v>8.2123000000000008</v>
      </c>
      <c r="D8">
        <v>87654</v>
      </c>
      <c r="E8">
        <v>-4</v>
      </c>
      <c r="F8">
        <f t="shared" si="1"/>
        <v>90000</v>
      </c>
      <c r="G8" s="8"/>
    </row>
    <row r="9" spans="1:7" x14ac:dyDescent="0.3">
      <c r="A9" s="9">
        <v>8.2123000000000008</v>
      </c>
      <c r="B9">
        <v>0</v>
      </c>
      <c r="C9">
        <f t="shared" si="0"/>
        <v>8</v>
      </c>
      <c r="D9">
        <v>87654</v>
      </c>
      <c r="E9">
        <v>-5</v>
      </c>
      <c r="F9">
        <f t="shared" si="1"/>
        <v>100000</v>
      </c>
      <c r="G9" s="8"/>
    </row>
    <row r="10" spans="1:7" ht="15" thickBot="1" x14ac:dyDescent="0.35">
      <c r="A10" s="10"/>
      <c r="B10" s="11"/>
      <c r="C10" s="11"/>
      <c r="D10" s="11"/>
      <c r="E10" s="11"/>
      <c r="F10" s="11"/>
      <c r="G10" s="13"/>
    </row>
    <row r="12" spans="1:7" ht="15" thickBot="1" x14ac:dyDescent="0.35"/>
    <row r="13" spans="1:7" x14ac:dyDescent="0.3">
      <c r="A13" s="16" t="s">
        <v>53</v>
      </c>
      <c r="B13" s="5"/>
      <c r="C13" s="5"/>
      <c r="D13" s="5"/>
      <c r="E13" s="6"/>
    </row>
    <row r="14" spans="1:7" x14ac:dyDescent="0.3">
      <c r="A14" s="9"/>
      <c r="C14" t="s">
        <v>54</v>
      </c>
      <c r="E14" s="8"/>
    </row>
    <row r="15" spans="1:7" x14ac:dyDescent="0.3">
      <c r="A15" s="9" t="s">
        <v>55</v>
      </c>
      <c r="B15" s="18">
        <f ca="1">TODAY()</f>
        <v>45419</v>
      </c>
      <c r="C15" t="s">
        <v>56</v>
      </c>
      <c r="E15" s="8"/>
    </row>
    <row r="16" spans="1:7" ht="15" thickBot="1" x14ac:dyDescent="0.35">
      <c r="A16" s="10" t="s">
        <v>57</v>
      </c>
      <c r="B16" s="19">
        <f ca="1">NOW()</f>
        <v>45419.763982060183</v>
      </c>
      <c r="C16" s="11" t="s">
        <v>58</v>
      </c>
      <c r="D16" s="11"/>
      <c r="E16" s="13"/>
    </row>
    <row r="18" spans="1:8" ht="15" thickBot="1" x14ac:dyDescent="0.35"/>
    <row r="19" spans="1:8" x14ac:dyDescent="0.3">
      <c r="A19" s="21" t="s">
        <v>59</v>
      </c>
      <c r="B19" s="20">
        <f>DATE(2010,5,13)</f>
        <v>40311</v>
      </c>
      <c r="C19" s="5"/>
      <c r="D19" s="5"/>
      <c r="E19" s="5"/>
      <c r="F19" s="6"/>
      <c r="H19" t="s">
        <v>664</v>
      </c>
    </row>
    <row r="20" spans="1:8" ht="15" thickBot="1" x14ac:dyDescent="0.35"/>
    <row r="21" spans="1:8" x14ac:dyDescent="0.3">
      <c r="A21" s="16" t="s">
        <v>60</v>
      </c>
      <c r="B21" s="22">
        <f>TIME(11,30,45)</f>
        <v>0.47968749999999999</v>
      </c>
      <c r="C21" s="5"/>
      <c r="D21" s="5"/>
      <c r="E21" s="5"/>
      <c r="F21" s="6"/>
    </row>
    <row r="28" spans="1:8" x14ac:dyDescent="0.3">
      <c r="A28" s="23" t="s">
        <v>61</v>
      </c>
      <c r="B28" s="23" t="s">
        <v>62</v>
      </c>
      <c r="C28" s="23" t="s">
        <v>63</v>
      </c>
    </row>
    <row r="29" spans="1:8" x14ac:dyDescent="0.3">
      <c r="A29" s="24" t="s">
        <v>64</v>
      </c>
      <c r="B29" s="25" t="s">
        <v>65</v>
      </c>
      <c r="C29" s="26">
        <f>DATE(2004,1,14)</f>
        <v>38000</v>
      </c>
    </row>
    <row r="30" spans="1:8" x14ac:dyDescent="0.3">
      <c r="A30" s="24" t="s">
        <v>66</v>
      </c>
      <c r="B30" s="25" t="s">
        <v>67</v>
      </c>
      <c r="C30" s="26">
        <f ca="1">TODAY()</f>
        <v>45419</v>
      </c>
    </row>
    <row r="31" spans="1:8" x14ac:dyDescent="0.3">
      <c r="A31" s="24" t="s">
        <v>68</v>
      </c>
      <c r="B31" s="25" t="s">
        <v>69</v>
      </c>
      <c r="C31" s="27">
        <f ca="1">NOW()</f>
        <v>45419.763982060183</v>
      </c>
    </row>
    <row r="32" spans="1:8" x14ac:dyDescent="0.3">
      <c r="A32" s="24" t="s">
        <v>70</v>
      </c>
      <c r="B32" s="25" t="s">
        <v>71</v>
      </c>
      <c r="C32" s="28">
        <f ca="1">DAY(TODAY())</f>
        <v>7</v>
      </c>
    </row>
    <row r="33" spans="1:3" x14ac:dyDescent="0.3">
      <c r="A33" s="24" t="s">
        <v>72</v>
      </c>
      <c r="B33" s="25" t="s">
        <v>73</v>
      </c>
      <c r="C33" s="28">
        <f ca="1">MONTH(TODAY())</f>
        <v>5</v>
      </c>
    </row>
    <row r="34" spans="1:3" x14ac:dyDescent="0.3">
      <c r="A34" s="24" t="s">
        <v>74</v>
      </c>
      <c r="B34" s="25" t="s">
        <v>75</v>
      </c>
      <c r="C34" s="28">
        <f ca="1">YEAR(TODAY())</f>
        <v>2024</v>
      </c>
    </row>
    <row r="35" spans="1:3" x14ac:dyDescent="0.3">
      <c r="A35" s="24" t="s">
        <v>76</v>
      </c>
      <c r="B35" s="25" t="s">
        <v>77</v>
      </c>
      <c r="C35" s="29">
        <f>TIME(12,30,45)</f>
        <v>0.52135416666666667</v>
      </c>
    </row>
    <row r="36" spans="1:3" x14ac:dyDescent="0.3">
      <c r="A36" s="24" t="s">
        <v>78</v>
      </c>
      <c r="B36" s="25" t="s">
        <v>79</v>
      </c>
      <c r="C36" s="28">
        <f>HOUR(C35)</f>
        <v>12</v>
      </c>
    </row>
    <row r="37" spans="1:3" x14ac:dyDescent="0.3">
      <c r="A37" s="24" t="s">
        <v>80</v>
      </c>
      <c r="B37" s="25" t="s">
        <v>81</v>
      </c>
      <c r="C37" s="28">
        <f>MINUTE(C35)</f>
        <v>30</v>
      </c>
    </row>
    <row r="38" spans="1:3" x14ac:dyDescent="0.3">
      <c r="A38" s="24" t="s">
        <v>82</v>
      </c>
      <c r="B38" s="25" t="s">
        <v>83</v>
      </c>
      <c r="C38" s="28">
        <f>SECOND(C35)</f>
        <v>45</v>
      </c>
    </row>
    <row r="39" spans="1:3" x14ac:dyDescent="0.3">
      <c r="A39" s="24" t="s">
        <v>84</v>
      </c>
      <c r="B39" s="25" t="s">
        <v>85</v>
      </c>
      <c r="C39" s="28" t="str">
        <f ca="1">TEXT(WEEKDAY(TODAY()),"dddd")</f>
        <v>Tuesday</v>
      </c>
    </row>
  </sheetData>
  <mergeCells count="1">
    <mergeCell ref="A2:B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6"/>
  <sheetViews>
    <sheetView workbookViewId="0">
      <selection activeCell="H15" sqref="H15"/>
    </sheetView>
  </sheetViews>
  <sheetFormatPr defaultRowHeight="14.4" x14ac:dyDescent="0.3"/>
  <cols>
    <col min="1" max="1" width="21.6640625" bestFit="1" customWidth="1"/>
    <col min="2" max="2" width="10.44140625" bestFit="1" customWidth="1"/>
    <col min="5" max="5" width="34.33203125" customWidth="1"/>
    <col min="6" max="6" width="16" bestFit="1" customWidth="1"/>
    <col min="7" max="7" width="17" bestFit="1" customWidth="1"/>
    <col min="8" max="8" width="17" customWidth="1"/>
    <col min="9" max="9" width="14.44140625" bestFit="1" customWidth="1"/>
    <col min="15" max="15" width="15.6640625" bestFit="1" customWidth="1"/>
    <col min="16" max="16" width="10.44140625" bestFit="1" customWidth="1"/>
    <col min="17" max="17" width="8.33203125" customWidth="1"/>
    <col min="18" max="18" width="12.88671875" customWidth="1"/>
    <col min="19" max="19" width="10" bestFit="1" customWidth="1"/>
  </cols>
  <sheetData>
    <row r="1" spans="1:19" ht="18" x14ac:dyDescent="0.35">
      <c r="A1" s="244" t="s">
        <v>86</v>
      </c>
      <c r="B1" s="244"/>
      <c r="C1" s="244"/>
      <c r="D1" s="244"/>
      <c r="E1" s="244"/>
      <c r="F1" s="244"/>
      <c r="O1" s="155" t="s">
        <v>578</v>
      </c>
      <c r="P1" s="155" t="s">
        <v>579</v>
      </c>
      <c r="Q1" s="155" t="s">
        <v>470</v>
      </c>
      <c r="R1" s="155" t="s">
        <v>580</v>
      </c>
      <c r="S1" s="155" t="s">
        <v>581</v>
      </c>
    </row>
    <row r="2" spans="1:19" x14ac:dyDescent="0.3">
      <c r="J2" s="75" t="s">
        <v>97</v>
      </c>
      <c r="K2" s="75" t="s">
        <v>129</v>
      </c>
      <c r="L2" s="75" t="s">
        <v>538</v>
      </c>
      <c r="M2" s="75" t="s">
        <v>539</v>
      </c>
      <c r="O2" s="156" t="s">
        <v>127</v>
      </c>
      <c r="P2" s="157">
        <v>44197</v>
      </c>
      <c r="Q2" s="156">
        <v>20</v>
      </c>
      <c r="R2" s="156" t="s">
        <v>582</v>
      </c>
      <c r="S2" s="156">
        <v>3</v>
      </c>
    </row>
    <row r="3" spans="1:19" x14ac:dyDescent="0.3">
      <c r="A3" t="s">
        <v>87</v>
      </c>
      <c r="J3" s="98" t="s">
        <v>540</v>
      </c>
      <c r="K3" s="98">
        <v>1000</v>
      </c>
      <c r="L3" s="98">
        <v>5000</v>
      </c>
      <c r="M3" s="77"/>
      <c r="O3" s="156" t="s">
        <v>132</v>
      </c>
      <c r="P3" s="157">
        <v>44198</v>
      </c>
      <c r="Q3" s="156">
        <v>15</v>
      </c>
      <c r="R3" s="156" t="s">
        <v>583</v>
      </c>
      <c r="S3" s="156">
        <v>2</v>
      </c>
    </row>
    <row r="4" spans="1:19" x14ac:dyDescent="0.3">
      <c r="A4" t="s">
        <v>88</v>
      </c>
      <c r="J4" s="98" t="s">
        <v>541</v>
      </c>
      <c r="K4" s="98">
        <v>6000</v>
      </c>
      <c r="L4" s="98">
        <v>5000</v>
      </c>
      <c r="M4" s="77"/>
      <c r="O4" s="156" t="s">
        <v>136</v>
      </c>
      <c r="P4" s="157">
        <v>44199</v>
      </c>
      <c r="Q4" s="156">
        <v>12</v>
      </c>
      <c r="R4" s="156" t="s">
        <v>584</v>
      </c>
      <c r="S4" s="156">
        <v>4</v>
      </c>
    </row>
    <row r="5" spans="1:19" x14ac:dyDescent="0.3">
      <c r="A5" t="s">
        <v>89</v>
      </c>
      <c r="J5" s="98" t="s">
        <v>379</v>
      </c>
      <c r="K5" s="98">
        <v>2000</v>
      </c>
      <c r="L5" s="98">
        <v>4000</v>
      </c>
      <c r="M5" s="77"/>
      <c r="O5" s="156" t="s">
        <v>140</v>
      </c>
      <c r="P5" s="157">
        <v>44200</v>
      </c>
      <c r="Q5" s="156">
        <v>10</v>
      </c>
      <c r="R5" s="156" t="s">
        <v>585</v>
      </c>
      <c r="S5" s="156">
        <v>5</v>
      </c>
    </row>
    <row r="6" spans="1:19" x14ac:dyDescent="0.3">
      <c r="A6" t="s">
        <v>90</v>
      </c>
      <c r="E6" t="s">
        <v>665</v>
      </c>
      <c r="O6" s="156" t="s">
        <v>143</v>
      </c>
      <c r="P6" s="157">
        <v>44201</v>
      </c>
      <c r="Q6" s="156">
        <v>5</v>
      </c>
      <c r="R6" s="156" t="s">
        <v>583</v>
      </c>
      <c r="S6" s="156">
        <v>4</v>
      </c>
    </row>
    <row r="7" spans="1:19" x14ac:dyDescent="0.3">
      <c r="A7" t="s">
        <v>91</v>
      </c>
      <c r="O7" s="156" t="s">
        <v>146</v>
      </c>
      <c r="P7" s="157">
        <v>44202</v>
      </c>
      <c r="Q7" s="156">
        <v>8</v>
      </c>
      <c r="R7" s="156" t="s">
        <v>582</v>
      </c>
      <c r="S7" s="156">
        <v>2</v>
      </c>
    </row>
    <row r="8" spans="1:19" x14ac:dyDescent="0.3">
      <c r="A8" t="s">
        <v>92</v>
      </c>
      <c r="O8" s="156" t="s">
        <v>148</v>
      </c>
      <c r="P8" s="157">
        <v>44203</v>
      </c>
      <c r="Q8" s="156">
        <v>11</v>
      </c>
      <c r="R8" s="156" t="s">
        <v>583</v>
      </c>
      <c r="S8" s="156">
        <v>5</v>
      </c>
    </row>
    <row r="9" spans="1:19" x14ac:dyDescent="0.3">
      <c r="A9" t="s">
        <v>93</v>
      </c>
      <c r="O9" s="156" t="s">
        <v>151</v>
      </c>
      <c r="P9" s="157">
        <v>44204</v>
      </c>
      <c r="Q9" s="156">
        <v>21</v>
      </c>
      <c r="R9" s="156" t="s">
        <v>583</v>
      </c>
      <c r="S9" s="156">
        <v>3</v>
      </c>
    </row>
    <row r="10" spans="1:19" ht="15" thickBot="1" x14ac:dyDescent="0.35">
      <c r="O10" s="156" t="s">
        <v>153</v>
      </c>
      <c r="P10" s="157">
        <v>44205</v>
      </c>
      <c r="Q10" s="156">
        <v>26</v>
      </c>
      <c r="R10" s="156" t="s">
        <v>583</v>
      </c>
      <c r="S10" s="156">
        <v>1</v>
      </c>
    </row>
    <row r="11" spans="1:19" x14ac:dyDescent="0.3">
      <c r="A11" s="117"/>
      <c r="B11" s="118"/>
      <c r="C11" s="118"/>
      <c r="D11" s="118"/>
      <c r="E11" s="118"/>
      <c r="F11" s="118"/>
      <c r="G11" s="119"/>
      <c r="H11" s="119"/>
      <c r="O11" s="156" t="s">
        <v>156</v>
      </c>
      <c r="P11" s="157">
        <v>44206</v>
      </c>
      <c r="Q11" s="156">
        <v>20</v>
      </c>
      <c r="R11" s="156" t="s">
        <v>583</v>
      </c>
      <c r="S11" s="156">
        <v>3</v>
      </c>
    </row>
    <row r="12" spans="1:19" x14ac:dyDescent="0.3">
      <c r="A12" s="129" t="s">
        <v>544</v>
      </c>
      <c r="B12" s="86"/>
      <c r="E12" s="125" t="s">
        <v>545</v>
      </c>
      <c r="F12" s="125" t="s">
        <v>546</v>
      </c>
      <c r="G12" s="130" t="s">
        <v>547</v>
      </c>
      <c r="H12" s="125" t="s">
        <v>564</v>
      </c>
      <c r="I12" s="130"/>
      <c r="O12" s="156" t="s">
        <v>158</v>
      </c>
      <c r="P12" s="157">
        <v>44207</v>
      </c>
      <c r="Q12" s="156">
        <v>15</v>
      </c>
      <c r="R12" s="156" t="s">
        <v>583</v>
      </c>
      <c r="S12" s="156">
        <v>2</v>
      </c>
    </row>
    <row r="13" spans="1:19" ht="28.8" x14ac:dyDescent="0.3">
      <c r="A13" s="129" t="s">
        <v>548</v>
      </c>
      <c r="B13" s="81">
        <f>E24</f>
        <v>43031</v>
      </c>
      <c r="E13" s="126" t="s">
        <v>549</v>
      </c>
      <c r="F13" s="126" t="s">
        <v>550</v>
      </c>
      <c r="G13" s="131" t="s">
        <v>551</v>
      </c>
      <c r="H13" s="138"/>
      <c r="O13" s="156" t="s">
        <v>162</v>
      </c>
      <c r="P13" s="157">
        <v>44208</v>
      </c>
      <c r="Q13" s="156">
        <v>12</v>
      </c>
      <c r="R13" s="156" t="s">
        <v>584</v>
      </c>
      <c r="S13" s="156">
        <v>5</v>
      </c>
    </row>
    <row r="14" spans="1:19" x14ac:dyDescent="0.3">
      <c r="A14" s="120"/>
      <c r="E14" s="127" t="s">
        <v>552</v>
      </c>
      <c r="F14" s="127" t="s">
        <v>553</v>
      </c>
      <c r="G14" s="132" t="s">
        <v>554</v>
      </c>
      <c r="H14" s="139"/>
      <c r="O14" s="156" t="s">
        <v>165</v>
      </c>
      <c r="P14" s="157">
        <v>44209</v>
      </c>
      <c r="Q14" s="156">
        <v>10</v>
      </c>
      <c r="R14" s="156" t="s">
        <v>583</v>
      </c>
      <c r="S14" s="156">
        <v>1</v>
      </c>
    </row>
    <row r="15" spans="1:19" x14ac:dyDescent="0.3">
      <c r="A15" s="133" t="s">
        <v>64</v>
      </c>
      <c r="B15" s="79" t="s">
        <v>510</v>
      </c>
      <c r="C15" s="79" t="s">
        <v>129</v>
      </c>
      <c r="E15" s="82"/>
      <c r="F15" s="82"/>
      <c r="G15" s="134"/>
      <c r="H15" s="140"/>
      <c r="O15" s="156" t="s">
        <v>167</v>
      </c>
      <c r="P15" s="157">
        <v>44210</v>
      </c>
      <c r="Q15" s="156">
        <v>5</v>
      </c>
      <c r="R15" s="156" t="s">
        <v>583</v>
      </c>
      <c r="S15" s="156">
        <v>5</v>
      </c>
    </row>
    <row r="16" spans="1:19" x14ac:dyDescent="0.3">
      <c r="A16" s="135">
        <v>43031</v>
      </c>
      <c r="B16" s="86" t="s">
        <v>555</v>
      </c>
      <c r="C16" s="128">
        <v>100</v>
      </c>
      <c r="G16" s="121"/>
      <c r="H16" s="121"/>
      <c r="O16" s="156" t="s">
        <v>169</v>
      </c>
      <c r="P16" s="157">
        <v>44211</v>
      </c>
      <c r="Q16" s="156">
        <v>8</v>
      </c>
      <c r="R16" s="156" t="s">
        <v>583</v>
      </c>
      <c r="S16" s="156">
        <v>1</v>
      </c>
    </row>
    <row r="17" spans="1:19" ht="43.2" x14ac:dyDescent="0.3">
      <c r="A17" s="135">
        <v>43031</v>
      </c>
      <c r="B17" s="86" t="s">
        <v>556</v>
      </c>
      <c r="C17" s="128">
        <v>200</v>
      </c>
      <c r="E17" s="136" t="s">
        <v>557</v>
      </c>
      <c r="F17" s="1"/>
      <c r="G17" s="137"/>
      <c r="H17" s="137"/>
      <c r="O17" s="156" t="s">
        <v>171</v>
      </c>
      <c r="P17" s="157">
        <v>44212</v>
      </c>
      <c r="Q17" s="156">
        <v>11</v>
      </c>
      <c r="R17" s="156" t="s">
        <v>583</v>
      </c>
      <c r="S17" s="156">
        <v>1</v>
      </c>
    </row>
    <row r="18" spans="1:19" ht="28.8" x14ac:dyDescent="0.3">
      <c r="A18" s="135">
        <v>43032</v>
      </c>
      <c r="B18" s="86" t="s">
        <v>517</v>
      </c>
      <c r="C18" s="128">
        <v>100</v>
      </c>
      <c r="E18" s="136" t="s">
        <v>558</v>
      </c>
      <c r="F18" s="1"/>
      <c r="G18" s="137"/>
      <c r="H18" s="137"/>
      <c r="O18" s="156" t="s">
        <v>173</v>
      </c>
      <c r="P18" s="157">
        <v>44213</v>
      </c>
      <c r="Q18" s="156">
        <v>21</v>
      </c>
      <c r="R18" s="156" t="s">
        <v>584</v>
      </c>
      <c r="S18" s="156">
        <v>3</v>
      </c>
    </row>
    <row r="19" spans="1:19" x14ac:dyDescent="0.3">
      <c r="A19" s="135">
        <v>43032</v>
      </c>
      <c r="B19" s="86" t="s">
        <v>555</v>
      </c>
      <c r="C19" s="128">
        <v>300</v>
      </c>
      <c r="F19" s="125" t="s">
        <v>559</v>
      </c>
      <c r="G19" s="130" t="s">
        <v>560</v>
      </c>
      <c r="H19" s="130" t="s">
        <v>565</v>
      </c>
      <c r="O19" s="156" t="s">
        <v>175</v>
      </c>
      <c r="P19" s="157">
        <v>44214</v>
      </c>
      <c r="Q19" s="156">
        <v>26</v>
      </c>
      <c r="R19" s="156" t="s">
        <v>583</v>
      </c>
      <c r="S19" s="156">
        <v>3</v>
      </c>
    </row>
    <row r="20" spans="1:19" x14ac:dyDescent="0.3">
      <c r="A20" s="135">
        <v>43032</v>
      </c>
      <c r="B20" s="86" t="s">
        <v>555</v>
      </c>
      <c r="C20" s="128">
        <v>700</v>
      </c>
      <c r="F20" s="126"/>
      <c r="G20" s="131"/>
      <c r="H20" s="138"/>
      <c r="O20" s="156" t="s">
        <v>177</v>
      </c>
      <c r="P20" s="157">
        <v>44215</v>
      </c>
      <c r="Q20" s="156">
        <v>2</v>
      </c>
      <c r="R20" s="156" t="s">
        <v>582</v>
      </c>
      <c r="S20" s="156">
        <v>1</v>
      </c>
    </row>
    <row r="21" spans="1:19" x14ac:dyDescent="0.3">
      <c r="A21" s="135">
        <v>43031</v>
      </c>
      <c r="B21" s="86" t="s">
        <v>517</v>
      </c>
      <c r="C21" s="128">
        <v>100</v>
      </c>
      <c r="E21" s="127" t="s">
        <v>561</v>
      </c>
      <c r="F21" s="127" t="s">
        <v>562</v>
      </c>
      <c r="G21" s="132" t="s">
        <v>563</v>
      </c>
      <c r="H21" s="139" t="s">
        <v>566</v>
      </c>
      <c r="O21" s="156" t="s">
        <v>179</v>
      </c>
      <c r="P21" s="157">
        <v>44216</v>
      </c>
      <c r="Q21" s="156">
        <v>1</v>
      </c>
      <c r="R21" s="156" t="s">
        <v>583</v>
      </c>
      <c r="S21" s="156">
        <v>3</v>
      </c>
    </row>
    <row r="22" spans="1:19" x14ac:dyDescent="0.3">
      <c r="A22" s="135">
        <v>43032</v>
      </c>
      <c r="B22" s="86" t="s">
        <v>556</v>
      </c>
      <c r="C22" s="128">
        <v>200</v>
      </c>
      <c r="E22" s="86" t="s">
        <v>556</v>
      </c>
      <c r="F22" s="82">
        <f>COUNTIFS(B16:B24,E22)</f>
        <v>4</v>
      </c>
      <c r="G22" s="134"/>
      <c r="H22" s="134"/>
      <c r="O22" s="156" t="s">
        <v>181</v>
      </c>
      <c r="P22" s="157">
        <v>44217</v>
      </c>
      <c r="Q22" s="156">
        <v>3</v>
      </c>
      <c r="R22" s="156" t="s">
        <v>583</v>
      </c>
      <c r="S22" s="156">
        <v>5</v>
      </c>
    </row>
    <row r="23" spans="1:19" x14ac:dyDescent="0.3">
      <c r="A23" s="135">
        <v>43032</v>
      </c>
      <c r="B23" s="86" t="s">
        <v>556</v>
      </c>
      <c r="C23" s="128">
        <v>500</v>
      </c>
      <c r="E23" s="127" t="s">
        <v>561</v>
      </c>
      <c r="F23" s="127" t="s">
        <v>562</v>
      </c>
      <c r="G23" s="132" t="s">
        <v>563</v>
      </c>
      <c r="H23" s="139" t="s">
        <v>566</v>
      </c>
      <c r="O23" s="156" t="s">
        <v>185</v>
      </c>
      <c r="P23" s="157">
        <v>44218</v>
      </c>
      <c r="Q23" s="156">
        <v>1</v>
      </c>
      <c r="R23" s="156" t="s">
        <v>584</v>
      </c>
      <c r="S23" s="156">
        <v>4</v>
      </c>
    </row>
    <row r="24" spans="1:19" x14ac:dyDescent="0.3">
      <c r="A24" s="135">
        <v>43031</v>
      </c>
      <c r="B24" s="86" t="s">
        <v>556</v>
      </c>
      <c r="C24" s="128">
        <v>200</v>
      </c>
      <c r="E24" s="81">
        <v>43031</v>
      </c>
      <c r="F24" s="82"/>
      <c r="G24" s="134"/>
      <c r="H24" s="140"/>
      <c r="O24" s="156" t="s">
        <v>187</v>
      </c>
      <c r="P24" s="157">
        <v>44219</v>
      </c>
      <c r="Q24" s="156">
        <v>5</v>
      </c>
      <c r="R24" s="156" t="s">
        <v>583</v>
      </c>
      <c r="S24" s="156">
        <v>1</v>
      </c>
    </row>
    <row r="25" spans="1:19" ht="15" thickBot="1" x14ac:dyDescent="0.35">
      <c r="A25" s="122"/>
      <c r="B25" s="123"/>
      <c r="C25" s="123"/>
      <c r="D25" s="123"/>
      <c r="E25" s="123"/>
      <c r="F25" s="123"/>
      <c r="G25" s="124"/>
      <c r="H25" s="124"/>
      <c r="O25" s="156" t="s">
        <v>190</v>
      </c>
      <c r="P25" s="157">
        <v>44220</v>
      </c>
      <c r="Q25" s="156">
        <v>6</v>
      </c>
      <c r="R25" s="156" t="s">
        <v>583</v>
      </c>
      <c r="S25" s="156">
        <v>3</v>
      </c>
    </row>
    <row r="26" spans="1:19" ht="15" thickBot="1" x14ac:dyDescent="0.35">
      <c r="O26" s="156" t="s">
        <v>193</v>
      </c>
      <c r="P26" s="157">
        <v>44221</v>
      </c>
      <c r="Q26" s="156">
        <v>3</v>
      </c>
      <c r="R26" s="156" t="s">
        <v>584</v>
      </c>
      <c r="S26" s="156">
        <v>4</v>
      </c>
    </row>
    <row r="27" spans="1:19" x14ac:dyDescent="0.3">
      <c r="A27" s="145"/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7"/>
      <c r="O27" s="156" t="s">
        <v>196</v>
      </c>
      <c r="P27" s="157">
        <v>44222</v>
      </c>
      <c r="Q27" s="156">
        <v>22</v>
      </c>
      <c r="R27" s="156" t="s">
        <v>584</v>
      </c>
      <c r="S27" s="156">
        <v>1</v>
      </c>
    </row>
    <row r="28" spans="1:19" x14ac:dyDescent="0.3">
      <c r="A28" s="148" t="s">
        <v>567</v>
      </c>
      <c r="B28" s="79" t="s">
        <v>493</v>
      </c>
      <c r="C28" s="79" t="s">
        <v>492</v>
      </c>
      <c r="D28" s="79" t="s">
        <v>494</v>
      </c>
      <c r="E28" s="79" t="s">
        <v>495</v>
      </c>
      <c r="F28" s="79" t="s">
        <v>496</v>
      </c>
      <c r="G28" s="79" t="s">
        <v>497</v>
      </c>
      <c r="H28" s="79" t="s">
        <v>568</v>
      </c>
      <c r="I28" s="79" t="s">
        <v>569</v>
      </c>
      <c r="K28" s="141" t="s">
        <v>570</v>
      </c>
      <c r="L28" s="149"/>
    </row>
    <row r="29" spans="1:19" x14ac:dyDescent="0.3">
      <c r="A29" s="150" t="s">
        <v>571</v>
      </c>
      <c r="B29" s="142">
        <v>500</v>
      </c>
      <c r="C29" s="142">
        <v>133</v>
      </c>
      <c r="D29" s="142">
        <v>378</v>
      </c>
      <c r="E29" s="142">
        <v>527</v>
      </c>
      <c r="F29" s="142">
        <v>243</v>
      </c>
      <c r="G29" s="142">
        <v>190</v>
      </c>
      <c r="H29" s="143">
        <f>SUM(B29:G29)</f>
        <v>1971</v>
      </c>
      <c r="I29" s="144">
        <f>H29/$K$29</f>
        <v>0.98550000000000004</v>
      </c>
      <c r="K29" s="86">
        <v>2000</v>
      </c>
      <c r="L29" s="149"/>
      <c r="O29" s="154"/>
    </row>
    <row r="30" spans="1:19" x14ac:dyDescent="0.3">
      <c r="A30" s="150" t="s">
        <v>572</v>
      </c>
      <c r="B30" s="142">
        <v>188</v>
      </c>
      <c r="C30" s="142">
        <v>440</v>
      </c>
      <c r="D30" s="142">
        <v>472</v>
      </c>
      <c r="E30" s="142">
        <v>172</v>
      </c>
      <c r="F30" s="142">
        <v>271</v>
      </c>
      <c r="G30" s="142">
        <v>203</v>
      </c>
      <c r="H30" s="143">
        <f t="shared" ref="H30:H35" si="0">SUM(B30:G30)</f>
        <v>1746</v>
      </c>
      <c r="I30" s="144">
        <f t="shared" ref="I30:I35" si="1">H30/$K$29</f>
        <v>0.873</v>
      </c>
      <c r="L30" s="149"/>
      <c r="O30" s="106"/>
    </row>
    <row r="31" spans="1:19" x14ac:dyDescent="0.3">
      <c r="A31" s="150" t="s">
        <v>573</v>
      </c>
      <c r="B31" s="142">
        <v>372</v>
      </c>
      <c r="C31" s="142">
        <v>122</v>
      </c>
      <c r="D31" s="142">
        <v>538</v>
      </c>
      <c r="E31" s="142">
        <v>143</v>
      </c>
      <c r="F31" s="142">
        <v>386</v>
      </c>
      <c r="G31" s="142">
        <v>201</v>
      </c>
      <c r="H31" s="143">
        <f t="shared" si="0"/>
        <v>1762</v>
      </c>
      <c r="I31" s="144">
        <f t="shared" si="1"/>
        <v>0.88100000000000001</v>
      </c>
      <c r="L31" s="149"/>
    </row>
    <row r="32" spans="1:19" x14ac:dyDescent="0.3">
      <c r="A32" s="150" t="s">
        <v>574</v>
      </c>
      <c r="B32" s="142">
        <v>145</v>
      </c>
      <c r="C32" s="142">
        <v>293</v>
      </c>
      <c r="D32" s="142">
        <v>169</v>
      </c>
      <c r="E32" s="142">
        <v>193</v>
      </c>
      <c r="F32" s="142">
        <v>325</v>
      </c>
      <c r="G32" s="142">
        <v>424</v>
      </c>
      <c r="H32" s="143">
        <f t="shared" si="0"/>
        <v>1549</v>
      </c>
      <c r="I32" s="144">
        <f t="shared" si="1"/>
        <v>0.77449999999999997</v>
      </c>
      <c r="L32" s="149"/>
    </row>
    <row r="33" spans="1:12" x14ac:dyDescent="0.3">
      <c r="A33" s="150" t="s">
        <v>575</v>
      </c>
      <c r="B33" s="142">
        <v>457</v>
      </c>
      <c r="C33" s="142">
        <v>313</v>
      </c>
      <c r="D33" s="142">
        <v>385</v>
      </c>
      <c r="E33" s="142">
        <v>430</v>
      </c>
      <c r="F33" s="142">
        <v>374</v>
      </c>
      <c r="G33" s="142">
        <v>158</v>
      </c>
      <c r="H33" s="143">
        <f t="shared" si="0"/>
        <v>2117</v>
      </c>
      <c r="I33" s="144">
        <f t="shared" si="1"/>
        <v>1.0585</v>
      </c>
      <c r="L33" s="149"/>
    </row>
    <row r="34" spans="1:12" x14ac:dyDescent="0.3">
      <c r="A34" s="150" t="s">
        <v>576</v>
      </c>
      <c r="B34" s="142">
        <v>367</v>
      </c>
      <c r="C34" s="142">
        <v>458</v>
      </c>
      <c r="D34" s="142">
        <v>494</v>
      </c>
      <c r="E34" s="142">
        <v>146</v>
      </c>
      <c r="F34" s="142">
        <v>429</v>
      </c>
      <c r="G34" s="142">
        <v>540</v>
      </c>
      <c r="H34" s="143">
        <f t="shared" si="0"/>
        <v>2434</v>
      </c>
      <c r="I34" s="144">
        <f t="shared" si="1"/>
        <v>1.2170000000000001</v>
      </c>
      <c r="L34" s="149"/>
    </row>
    <row r="35" spans="1:12" x14ac:dyDescent="0.3">
      <c r="A35" s="150" t="s">
        <v>577</v>
      </c>
      <c r="B35" s="142">
        <v>211</v>
      </c>
      <c r="C35" s="142">
        <v>197</v>
      </c>
      <c r="D35" s="142">
        <v>274</v>
      </c>
      <c r="E35" s="142">
        <v>252</v>
      </c>
      <c r="F35" s="142">
        <v>318</v>
      </c>
      <c r="G35" s="142">
        <v>521</v>
      </c>
      <c r="H35" s="143">
        <f t="shared" si="0"/>
        <v>1773</v>
      </c>
      <c r="I35" s="144">
        <f t="shared" si="1"/>
        <v>0.88649999999999995</v>
      </c>
      <c r="L35" s="149"/>
    </row>
    <row r="36" spans="1:12" ht="15" thickBot="1" x14ac:dyDescent="0.35">
      <c r="A36" s="151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3"/>
    </row>
  </sheetData>
  <mergeCells count="1">
    <mergeCell ref="A1:F1"/>
  </mergeCells>
  <conditionalFormatting sqref="A16:C24">
    <cfRule type="expression" dxfId="8" priority="1">
      <formula>$B16=$B$1</formula>
    </cfRule>
    <cfRule type="expression" dxfId="7" priority="2">
      <formula>$A16=$B$2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5"/>
  <sheetViews>
    <sheetView zoomScale="70" zoomScaleNormal="70" workbookViewId="0">
      <selection sqref="A1:G1"/>
    </sheetView>
  </sheetViews>
  <sheetFormatPr defaultRowHeight="14.4" x14ac:dyDescent="0.3"/>
  <cols>
    <col min="1" max="1" width="29.33203125" bestFit="1" customWidth="1"/>
    <col min="2" max="2" width="14.33203125" bestFit="1" customWidth="1"/>
    <col min="4" max="4" width="14" customWidth="1"/>
    <col min="5" max="5" width="14.44140625" bestFit="1" customWidth="1"/>
    <col min="6" max="6" width="16.44140625" bestFit="1" customWidth="1"/>
    <col min="7" max="7" width="14" bestFit="1" customWidth="1"/>
    <col min="10" max="11" width="14.5546875" bestFit="1" customWidth="1"/>
    <col min="12" max="12" width="13.6640625" bestFit="1" customWidth="1"/>
    <col min="15" max="15" width="14" bestFit="1" customWidth="1"/>
    <col min="16" max="16" width="16" bestFit="1" customWidth="1"/>
    <col min="17" max="17" width="13.44140625" bestFit="1" customWidth="1"/>
  </cols>
  <sheetData>
    <row r="1" spans="1:24" x14ac:dyDescent="0.3">
      <c r="A1" s="239" t="s">
        <v>94</v>
      </c>
      <c r="B1" s="239"/>
      <c r="C1" s="239"/>
      <c r="D1" s="239"/>
      <c r="E1" s="239"/>
      <c r="F1" s="239"/>
      <c r="G1" s="239"/>
    </row>
    <row r="2" spans="1:24" x14ac:dyDescent="0.3">
      <c r="A2" s="188"/>
      <c r="B2" s="188"/>
      <c r="C2" s="188"/>
      <c r="D2" s="188"/>
      <c r="E2" s="188"/>
      <c r="F2" s="188"/>
      <c r="G2" s="188"/>
      <c r="H2" s="188"/>
      <c r="I2" s="188"/>
    </row>
    <row r="3" spans="1:24" ht="15" thickBot="1" x14ac:dyDescent="0.35">
      <c r="A3" s="206" t="s">
        <v>690</v>
      </c>
      <c r="J3" s="206" t="s">
        <v>691</v>
      </c>
    </row>
    <row r="4" spans="1:24" ht="15" thickBot="1" x14ac:dyDescent="0.35">
      <c r="A4" s="245" t="s">
        <v>95</v>
      </c>
      <c r="B4" s="246"/>
      <c r="C4" s="34" t="s">
        <v>96</v>
      </c>
      <c r="D4" s="30"/>
      <c r="E4" s="30"/>
      <c r="F4" s="30"/>
      <c r="G4" s="30"/>
      <c r="H4" s="30"/>
      <c r="I4" s="30"/>
      <c r="J4" s="245" t="s">
        <v>95</v>
      </c>
      <c r="K4" s="53" t="s">
        <v>100</v>
      </c>
      <c r="L4" s="53" t="s">
        <v>103</v>
      </c>
      <c r="M4" s="53" t="s">
        <v>106</v>
      </c>
      <c r="N4" s="53" t="s">
        <v>105</v>
      </c>
      <c r="O4" s="53" t="s">
        <v>102</v>
      </c>
      <c r="P4" s="53" t="s">
        <v>110</v>
      </c>
      <c r="Q4" s="54" t="s">
        <v>112</v>
      </c>
      <c r="R4" s="30"/>
      <c r="S4" s="30"/>
      <c r="T4" s="30"/>
      <c r="U4" s="30"/>
      <c r="V4" s="30"/>
      <c r="W4" s="30"/>
      <c r="X4" s="30"/>
    </row>
    <row r="5" spans="1:24" x14ac:dyDescent="0.3">
      <c r="A5" s="35" t="s">
        <v>100</v>
      </c>
      <c r="B5" s="31">
        <v>99</v>
      </c>
      <c r="C5" s="31">
        <v>1</v>
      </c>
      <c r="D5" s="30"/>
      <c r="E5" s="30"/>
      <c r="F5" s="30"/>
      <c r="G5" s="30"/>
      <c r="H5" s="30"/>
      <c r="I5" s="30"/>
      <c r="J5" s="247"/>
      <c r="K5" s="30">
        <v>99</v>
      </c>
      <c r="L5" s="30">
        <v>92</v>
      </c>
      <c r="M5" s="30">
        <v>85</v>
      </c>
      <c r="N5" s="30">
        <v>78</v>
      </c>
      <c r="O5" s="30">
        <v>72</v>
      </c>
      <c r="P5" s="30">
        <v>65</v>
      </c>
      <c r="Q5" s="31">
        <v>50</v>
      </c>
      <c r="R5" s="30"/>
      <c r="S5" s="30"/>
      <c r="T5" s="30"/>
      <c r="U5" s="30"/>
      <c r="V5" s="30"/>
      <c r="W5" s="30"/>
      <c r="X5" s="30"/>
    </row>
    <row r="6" spans="1:24" ht="15" thickBot="1" x14ac:dyDescent="0.35">
      <c r="A6" s="36" t="s">
        <v>103</v>
      </c>
      <c r="B6" s="31">
        <v>92</v>
      </c>
      <c r="C6" s="31">
        <v>2</v>
      </c>
      <c r="D6" s="30"/>
      <c r="E6" s="30"/>
      <c r="F6" s="30"/>
      <c r="G6" s="30"/>
      <c r="H6" s="30"/>
      <c r="I6" s="30"/>
      <c r="J6" s="55" t="s">
        <v>96</v>
      </c>
      <c r="K6" s="56">
        <v>1</v>
      </c>
      <c r="L6" s="56">
        <v>2</v>
      </c>
      <c r="M6" s="56">
        <v>3</v>
      </c>
      <c r="N6" s="56">
        <v>4</v>
      </c>
      <c r="O6" s="56">
        <v>5</v>
      </c>
      <c r="P6" s="56">
        <v>6</v>
      </c>
      <c r="Q6" s="33">
        <v>7</v>
      </c>
      <c r="R6" s="30"/>
      <c r="S6" s="30"/>
      <c r="T6" s="30"/>
      <c r="U6" s="30"/>
      <c r="V6" s="30"/>
      <c r="W6" s="30"/>
      <c r="X6" s="30"/>
    </row>
    <row r="7" spans="1:24" x14ac:dyDescent="0.3">
      <c r="A7" s="36" t="s">
        <v>106</v>
      </c>
      <c r="B7" s="31">
        <v>85</v>
      </c>
      <c r="C7" s="31">
        <v>3</v>
      </c>
      <c r="D7" s="30"/>
      <c r="E7" s="30"/>
      <c r="F7" s="30"/>
      <c r="G7" s="30"/>
      <c r="H7" s="30"/>
      <c r="I7" s="30"/>
      <c r="J7" s="2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15" thickBot="1" x14ac:dyDescent="0.35">
      <c r="A8" s="36" t="s">
        <v>105</v>
      </c>
      <c r="B8" s="31">
        <v>78</v>
      </c>
      <c r="C8" s="31">
        <v>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x14ac:dyDescent="0.3">
      <c r="A9" s="36" t="s">
        <v>102</v>
      </c>
      <c r="B9" s="31">
        <v>72</v>
      </c>
      <c r="C9" s="31">
        <v>5</v>
      </c>
      <c r="D9" s="30"/>
      <c r="E9" s="30"/>
      <c r="F9" s="30"/>
      <c r="G9" s="30"/>
      <c r="H9" s="30"/>
      <c r="I9" s="30"/>
      <c r="J9" s="211" t="s">
        <v>97</v>
      </c>
      <c r="K9" s="57" t="s">
        <v>101</v>
      </c>
      <c r="L9" s="57" t="s">
        <v>104</v>
      </c>
      <c r="M9" s="57" t="s">
        <v>107</v>
      </c>
      <c r="N9" s="57" t="s">
        <v>108</v>
      </c>
      <c r="O9" s="57" t="s">
        <v>109</v>
      </c>
      <c r="P9" s="57" t="s">
        <v>111</v>
      </c>
      <c r="Q9" s="57" t="s">
        <v>113</v>
      </c>
      <c r="R9" s="57" t="s">
        <v>114</v>
      </c>
      <c r="S9" s="57" t="s">
        <v>115</v>
      </c>
      <c r="T9" s="57" t="s">
        <v>116</v>
      </c>
      <c r="U9" s="57" t="s">
        <v>117</v>
      </c>
      <c r="V9" s="57" t="s">
        <v>118</v>
      </c>
      <c r="W9" s="54"/>
      <c r="X9" s="30"/>
    </row>
    <row r="10" spans="1:24" x14ac:dyDescent="0.3">
      <c r="A10" s="36" t="s">
        <v>110</v>
      </c>
      <c r="B10" s="31">
        <v>65</v>
      </c>
      <c r="C10" s="31">
        <v>6</v>
      </c>
      <c r="D10" s="30"/>
      <c r="E10" s="30"/>
      <c r="F10" s="30"/>
      <c r="G10" s="30"/>
      <c r="H10" s="30"/>
      <c r="I10" s="30"/>
      <c r="J10" s="212" t="s">
        <v>98</v>
      </c>
      <c r="K10" s="30" t="s">
        <v>102</v>
      </c>
      <c r="L10" s="30" t="s">
        <v>105</v>
      </c>
      <c r="M10" s="30" t="s">
        <v>105</v>
      </c>
      <c r="N10" s="30" t="s">
        <v>106</v>
      </c>
      <c r="O10" s="30" t="s">
        <v>110</v>
      </c>
      <c r="P10" s="30" t="s">
        <v>105</v>
      </c>
      <c r="Q10" s="30" t="s">
        <v>103</v>
      </c>
      <c r="R10" s="30" t="s">
        <v>112</v>
      </c>
      <c r="S10" s="30" t="s">
        <v>103</v>
      </c>
      <c r="T10" s="30" t="s">
        <v>103</v>
      </c>
      <c r="U10" s="30" t="s">
        <v>100</v>
      </c>
      <c r="V10" s="30" t="s">
        <v>110</v>
      </c>
      <c r="W10" s="31"/>
      <c r="X10" s="30"/>
    </row>
    <row r="11" spans="1:24" ht="15" thickBot="1" x14ac:dyDescent="0.35">
      <c r="A11" s="37" t="s">
        <v>112</v>
      </c>
      <c r="B11" s="33">
        <v>50</v>
      </c>
      <c r="C11" s="33">
        <v>7</v>
      </c>
      <c r="D11" s="30"/>
      <c r="E11" s="30"/>
      <c r="F11" s="30"/>
      <c r="G11" s="30"/>
      <c r="H11" s="30"/>
      <c r="I11" s="30"/>
      <c r="J11" s="213" t="s">
        <v>99</v>
      </c>
      <c r="K11" s="30">
        <f t="shared" ref="K11:V11" si="0">HLOOKUP(K10,$K$4:$Q$6,2,FALSE)</f>
        <v>72</v>
      </c>
      <c r="L11" s="30">
        <f t="shared" si="0"/>
        <v>78</v>
      </c>
      <c r="M11" s="30">
        <f t="shared" si="0"/>
        <v>78</v>
      </c>
      <c r="N11" s="30">
        <f t="shared" si="0"/>
        <v>85</v>
      </c>
      <c r="O11" s="30">
        <f t="shared" si="0"/>
        <v>65</v>
      </c>
      <c r="P11" s="30">
        <f t="shared" si="0"/>
        <v>78</v>
      </c>
      <c r="Q11" s="30">
        <f t="shared" si="0"/>
        <v>92</v>
      </c>
      <c r="R11" s="30">
        <f t="shared" si="0"/>
        <v>50</v>
      </c>
      <c r="S11" s="30">
        <f t="shared" si="0"/>
        <v>92</v>
      </c>
      <c r="T11" s="30">
        <f t="shared" si="0"/>
        <v>92</v>
      </c>
      <c r="U11" s="30">
        <f t="shared" si="0"/>
        <v>99</v>
      </c>
      <c r="V11" s="30">
        <f t="shared" si="0"/>
        <v>65</v>
      </c>
      <c r="W11" s="31"/>
      <c r="X11" s="30"/>
    </row>
    <row r="12" spans="1:24" ht="15" thickBot="1" x14ac:dyDescent="0.35">
      <c r="A12" s="30"/>
      <c r="B12" s="30"/>
      <c r="C12" s="30"/>
      <c r="D12" s="30"/>
      <c r="E12" s="30"/>
      <c r="F12" s="30"/>
      <c r="G12" s="30"/>
      <c r="H12" s="30"/>
      <c r="I12" s="30"/>
      <c r="J12" s="214" t="s">
        <v>96</v>
      </c>
      <c r="K12" s="56">
        <f t="shared" ref="K12:V12" si="1">HLOOKUP(K10,$K$4:$Q$6,3,FALSE)</f>
        <v>5</v>
      </c>
      <c r="L12" s="56">
        <f t="shared" si="1"/>
        <v>4</v>
      </c>
      <c r="M12" s="56">
        <f t="shared" si="1"/>
        <v>4</v>
      </c>
      <c r="N12" s="56">
        <f t="shared" si="1"/>
        <v>3</v>
      </c>
      <c r="O12" s="56">
        <f t="shared" si="1"/>
        <v>6</v>
      </c>
      <c r="P12" s="56">
        <f t="shared" si="1"/>
        <v>4</v>
      </c>
      <c r="Q12" s="56">
        <f t="shared" si="1"/>
        <v>2</v>
      </c>
      <c r="R12" s="56">
        <f t="shared" si="1"/>
        <v>7</v>
      </c>
      <c r="S12" s="56">
        <f t="shared" si="1"/>
        <v>2</v>
      </c>
      <c r="T12" s="56">
        <f t="shared" si="1"/>
        <v>2</v>
      </c>
      <c r="U12" s="56">
        <f t="shared" si="1"/>
        <v>1</v>
      </c>
      <c r="V12" s="56">
        <f t="shared" si="1"/>
        <v>6</v>
      </c>
      <c r="W12" s="13"/>
    </row>
    <row r="13" spans="1:24" ht="15" thickBot="1" x14ac:dyDescent="0.35">
      <c r="I13" s="30"/>
    </row>
    <row r="14" spans="1:24" x14ac:dyDescent="0.3">
      <c r="A14" s="145"/>
      <c r="B14" s="146"/>
      <c r="C14" s="146"/>
      <c r="D14" s="146"/>
      <c r="E14" s="146"/>
      <c r="F14" s="147"/>
      <c r="I14" s="30"/>
    </row>
    <row r="15" spans="1:24" x14ac:dyDescent="0.3">
      <c r="A15" s="148" t="s">
        <v>600</v>
      </c>
      <c r="B15" s="79" t="s">
        <v>601</v>
      </c>
      <c r="C15" s="79" t="s">
        <v>602</v>
      </c>
      <c r="D15" s="79" t="s">
        <v>603</v>
      </c>
      <c r="E15" s="79" t="s">
        <v>604</v>
      </c>
      <c r="F15" s="149"/>
      <c r="I15" s="30"/>
    </row>
    <row r="16" spans="1:24" x14ac:dyDescent="0.3">
      <c r="A16" s="150" t="s">
        <v>668</v>
      </c>
      <c r="B16" s="86" t="s">
        <v>605</v>
      </c>
      <c r="C16" s="86" t="s">
        <v>606</v>
      </c>
      <c r="D16" s="86" t="str">
        <f>B16&amp;UPPER(LEFT(C16,1))&amp;"@PBY.com"</f>
        <v>LeffJ@PBY.com</v>
      </c>
      <c r="E16" s="86" t="s">
        <v>607</v>
      </c>
      <c r="F16" s="149"/>
      <c r="I16" s="30"/>
      <c r="J16" s="188"/>
      <c r="K16" s="188"/>
      <c r="L16" s="188"/>
    </row>
    <row r="17" spans="1:19" x14ac:dyDescent="0.3">
      <c r="A17" s="150" t="s">
        <v>669</v>
      </c>
      <c r="B17" s="86" t="s">
        <v>608</v>
      </c>
      <c r="C17" s="86" t="s">
        <v>609</v>
      </c>
      <c r="D17" s="86" t="str">
        <f t="shared" ref="D17:D22" si="2">B17&amp;UPPER(LEFT(C17,1))&amp;"@PBY.com"</f>
        <v>PianoM@PBY.com</v>
      </c>
      <c r="E17" s="86" t="s">
        <v>610</v>
      </c>
      <c r="F17" s="149"/>
      <c r="I17" s="30"/>
    </row>
    <row r="18" spans="1:19" x14ac:dyDescent="0.3">
      <c r="A18" s="150" t="s">
        <v>670</v>
      </c>
      <c r="B18" s="86" t="s">
        <v>611</v>
      </c>
      <c r="C18" s="86" t="s">
        <v>612</v>
      </c>
      <c r="D18" s="86" t="str">
        <f t="shared" si="2"/>
        <v>CollerK@PBY.com</v>
      </c>
      <c r="E18" s="86" t="s">
        <v>613</v>
      </c>
      <c r="F18" s="149"/>
    </row>
    <row r="19" spans="1:19" x14ac:dyDescent="0.3">
      <c r="A19" s="150" t="s">
        <v>671</v>
      </c>
      <c r="B19" s="86" t="s">
        <v>614</v>
      </c>
      <c r="C19" s="86" t="s">
        <v>615</v>
      </c>
      <c r="D19" s="86" t="str">
        <f t="shared" si="2"/>
        <v>StackpoleL@PBY.com</v>
      </c>
      <c r="E19" s="86" t="s">
        <v>616</v>
      </c>
      <c r="F19" s="149"/>
      <c r="J19" s="206" t="s">
        <v>710</v>
      </c>
      <c r="O19" t="s">
        <v>714</v>
      </c>
      <c r="P19" t="s">
        <v>103</v>
      </c>
    </row>
    <row r="20" spans="1:19" x14ac:dyDescent="0.3">
      <c r="A20" s="150" t="s">
        <v>672</v>
      </c>
      <c r="B20" s="86" t="s">
        <v>617</v>
      </c>
      <c r="C20" s="86" t="s">
        <v>618</v>
      </c>
      <c r="D20" s="86" t="str">
        <f t="shared" si="2"/>
        <v>LintzK@PBY.com</v>
      </c>
      <c r="E20" s="86" t="s">
        <v>619</v>
      </c>
      <c r="F20" s="149"/>
      <c r="J20" s="215" t="s">
        <v>97</v>
      </c>
      <c r="K20" s="215" t="s">
        <v>98</v>
      </c>
      <c r="L20" s="216" t="s">
        <v>99</v>
      </c>
      <c r="M20" s="217" t="s">
        <v>96</v>
      </c>
      <c r="P20" s="215" t="s">
        <v>97</v>
      </c>
      <c r="Q20" s="215" t="s">
        <v>98</v>
      </c>
      <c r="R20" s="216" t="s">
        <v>99</v>
      </c>
      <c r="S20" s="217" t="s">
        <v>96</v>
      </c>
    </row>
    <row r="21" spans="1:19" x14ac:dyDescent="0.3">
      <c r="A21" s="150" t="s">
        <v>673</v>
      </c>
      <c r="B21" s="86" t="s">
        <v>620</v>
      </c>
      <c r="C21" s="86" t="s">
        <v>621</v>
      </c>
      <c r="D21" s="86" t="str">
        <f t="shared" si="2"/>
        <v>DudgeonP@PBY.com</v>
      </c>
      <c r="E21" s="86" t="s">
        <v>622</v>
      </c>
      <c r="F21" s="149"/>
      <c r="J21" s="32" t="s">
        <v>101</v>
      </c>
      <c r="K21" s="30" t="s">
        <v>102</v>
      </c>
      <c r="L21" s="30">
        <f>VLOOKUP(K21,$A$5:$C$11,2,FALSE)</f>
        <v>72</v>
      </c>
      <c r="M21">
        <f>VLOOKUP(K21,$A$5:$C$11,3,FALSE)</f>
        <v>5</v>
      </c>
      <c r="P21" t="str" cm="1">
        <f t="array" ref="P21:S23">_xlfn._xlws.FILTER(J21:M32,K21:K32=P19,"NA")</f>
        <v>Cabot, Sebastian</v>
      </c>
      <c r="Q21" t="str">
        <v>Very Good</v>
      </c>
      <c r="R21">
        <v>92</v>
      </c>
      <c r="S21">
        <v>2</v>
      </c>
    </row>
    <row r="22" spans="1:19" x14ac:dyDescent="0.3">
      <c r="A22" s="150" t="s">
        <v>674</v>
      </c>
      <c r="B22" s="86" t="s">
        <v>623</v>
      </c>
      <c r="C22" s="86" t="s">
        <v>624</v>
      </c>
      <c r="D22" s="86" t="str">
        <f t="shared" si="2"/>
        <v>HughsP@PBY.com</v>
      </c>
      <c r="E22" s="86" t="s">
        <v>625</v>
      </c>
      <c r="F22" s="149"/>
      <c r="J22" s="32" t="s">
        <v>104</v>
      </c>
      <c r="K22" s="30" t="s">
        <v>105</v>
      </c>
      <c r="L22" s="30">
        <f t="shared" ref="L22:L32" si="3">VLOOKUP(K22,$A$5:$C$11,2,FALSE)</f>
        <v>78</v>
      </c>
      <c r="M22">
        <f t="shared" ref="M22:M32" si="4">VLOOKUP(K22,$A$5:$C$11,3,FALSE)</f>
        <v>4</v>
      </c>
      <c r="P22" t="str">
        <v>Chauvin, Nicolas</v>
      </c>
      <c r="Q22" t="str">
        <v>Very Good</v>
      </c>
      <c r="R22">
        <v>92</v>
      </c>
      <c r="S22">
        <v>2</v>
      </c>
    </row>
    <row r="23" spans="1:19" x14ac:dyDescent="0.3">
      <c r="A23" s="166"/>
      <c r="F23" s="149"/>
      <c r="J23" s="32" t="s">
        <v>107</v>
      </c>
      <c r="K23" s="30" t="s">
        <v>105</v>
      </c>
      <c r="L23" s="30">
        <f t="shared" si="3"/>
        <v>78</v>
      </c>
      <c r="M23">
        <f t="shared" si="4"/>
        <v>4</v>
      </c>
      <c r="P23" t="str">
        <v>Bates, Norman</v>
      </c>
      <c r="Q23" t="str">
        <v>Very Good</v>
      </c>
      <c r="R23">
        <v>92</v>
      </c>
      <c r="S23">
        <v>2</v>
      </c>
    </row>
    <row r="24" spans="1:19" x14ac:dyDescent="0.3">
      <c r="A24" s="167" t="s">
        <v>626</v>
      </c>
      <c r="B24">
        <v>2</v>
      </c>
      <c r="C24">
        <v>3</v>
      </c>
      <c r="D24">
        <v>4</v>
      </c>
      <c r="E24">
        <v>5</v>
      </c>
      <c r="F24" s="149"/>
      <c r="J24" s="32" t="s">
        <v>108</v>
      </c>
      <c r="K24" s="30" t="s">
        <v>106</v>
      </c>
      <c r="L24" s="30">
        <f t="shared" si="3"/>
        <v>85</v>
      </c>
      <c r="M24">
        <f t="shared" si="4"/>
        <v>3</v>
      </c>
    </row>
    <row r="25" spans="1:19" x14ac:dyDescent="0.3">
      <c r="A25" s="148" t="s">
        <v>600</v>
      </c>
      <c r="B25" s="79" t="s">
        <v>601</v>
      </c>
      <c r="C25" s="79" t="s">
        <v>602</v>
      </c>
      <c r="D25" s="79" t="s">
        <v>603</v>
      </c>
      <c r="E25" s="79" t="s">
        <v>604</v>
      </c>
      <c r="F25" s="149"/>
      <c r="J25" s="32" t="s">
        <v>109</v>
      </c>
      <c r="K25" s="30" t="s">
        <v>110</v>
      </c>
      <c r="L25" s="30">
        <f t="shared" si="3"/>
        <v>65</v>
      </c>
      <c r="M25">
        <f t="shared" si="4"/>
        <v>6</v>
      </c>
    </row>
    <row r="26" spans="1:19" x14ac:dyDescent="0.3">
      <c r="A26" s="150" t="s">
        <v>671</v>
      </c>
      <c r="B26" s="82" t="str">
        <f>VLOOKUP($A$26,$A$16:$E$22,2,FALSE)</f>
        <v>Stackpole</v>
      </c>
      <c r="C26" s="82" t="str">
        <f>VLOOKUP($A$26,$A$16:$E$22,3,FALSE)</f>
        <v>Lonnie</v>
      </c>
      <c r="D26" s="82" t="str">
        <f>VLOOKUP($A$26,$A$16:$E$22,4,FALSE)</f>
        <v>StackpoleL@PBY.com</v>
      </c>
      <c r="E26" s="82" t="str">
        <f>VLOOKUP($A$26,$A$16:$E$22,5,FALSE)</f>
        <v>253-764-6538</v>
      </c>
      <c r="F26" s="149"/>
      <c r="J26" s="32" t="s">
        <v>111</v>
      </c>
      <c r="K26" s="30" t="s">
        <v>105</v>
      </c>
      <c r="L26" s="30">
        <f t="shared" si="3"/>
        <v>78</v>
      </c>
      <c r="M26">
        <f t="shared" si="4"/>
        <v>4</v>
      </c>
    </row>
    <row r="27" spans="1:19" ht="15" thickBot="1" x14ac:dyDescent="0.35">
      <c r="A27" s="151"/>
      <c r="B27" s="152"/>
      <c r="C27" s="152"/>
      <c r="D27" s="152"/>
      <c r="E27" s="152"/>
      <c r="F27" s="153"/>
      <c r="J27" s="32" t="s">
        <v>113</v>
      </c>
      <c r="K27" s="30" t="s">
        <v>103</v>
      </c>
      <c r="L27" s="30">
        <f t="shared" si="3"/>
        <v>92</v>
      </c>
      <c r="M27">
        <f t="shared" si="4"/>
        <v>2</v>
      </c>
    </row>
    <row r="28" spans="1:19" x14ac:dyDescent="0.3">
      <c r="J28" s="32" t="s">
        <v>114</v>
      </c>
      <c r="K28" s="30" t="s">
        <v>112</v>
      </c>
      <c r="L28" s="30">
        <f t="shared" si="3"/>
        <v>50</v>
      </c>
      <c r="M28">
        <f t="shared" si="4"/>
        <v>7</v>
      </c>
    </row>
    <row r="29" spans="1:19" ht="15" thickBot="1" x14ac:dyDescent="0.35">
      <c r="J29" s="32" t="s">
        <v>115</v>
      </c>
      <c r="K29" s="30" t="s">
        <v>103</v>
      </c>
      <c r="L29" s="30">
        <f t="shared" si="3"/>
        <v>92</v>
      </c>
      <c r="M29">
        <f t="shared" si="4"/>
        <v>2</v>
      </c>
    </row>
    <row r="30" spans="1:19" x14ac:dyDescent="0.3">
      <c r="A30" s="168"/>
      <c r="B30" s="169"/>
      <c r="C30" s="169"/>
      <c r="D30" s="169"/>
      <c r="E30" s="170"/>
      <c r="J30" s="32" t="s">
        <v>116</v>
      </c>
      <c r="K30" s="30" t="s">
        <v>103</v>
      </c>
      <c r="L30" s="30">
        <f t="shared" si="3"/>
        <v>92</v>
      </c>
      <c r="M30">
        <f t="shared" si="4"/>
        <v>2</v>
      </c>
    </row>
    <row r="31" spans="1:19" x14ac:dyDescent="0.3">
      <c r="A31" s="224" t="s">
        <v>635</v>
      </c>
      <c r="B31" s="171"/>
      <c r="C31" s="171"/>
      <c r="D31" s="171"/>
      <c r="E31" s="172"/>
      <c r="J31" s="32" t="s">
        <v>117</v>
      </c>
      <c r="K31" s="30" t="s">
        <v>100</v>
      </c>
      <c r="L31" s="30">
        <f t="shared" si="3"/>
        <v>99</v>
      </c>
      <c r="M31">
        <f t="shared" si="4"/>
        <v>1</v>
      </c>
    </row>
    <row r="32" spans="1:19" x14ac:dyDescent="0.3">
      <c r="A32" s="173" t="s">
        <v>600</v>
      </c>
      <c r="B32" s="174" t="s">
        <v>627</v>
      </c>
      <c r="C32" s="171"/>
      <c r="D32" s="174" t="s">
        <v>600</v>
      </c>
      <c r="E32" s="175" t="s">
        <v>627</v>
      </c>
      <c r="J32" s="32" t="s">
        <v>118</v>
      </c>
      <c r="K32" s="30" t="s">
        <v>110</v>
      </c>
      <c r="L32" s="30">
        <f t="shared" si="3"/>
        <v>65</v>
      </c>
      <c r="M32">
        <f t="shared" si="4"/>
        <v>6</v>
      </c>
    </row>
    <row r="33" spans="1:19" x14ac:dyDescent="0.3">
      <c r="A33" s="176" t="s">
        <v>628</v>
      </c>
      <c r="B33" s="177">
        <f>VLOOKUP(_xlfn.TEXTBEFORE(A33,"-"),$D$33:$E$35,2,0)</f>
        <v>26</v>
      </c>
      <c r="C33" s="171"/>
      <c r="D33" s="178" t="s">
        <v>512</v>
      </c>
      <c r="E33" s="179">
        <v>26</v>
      </c>
    </row>
    <row r="34" spans="1:19" x14ac:dyDescent="0.3">
      <c r="A34" s="176" t="s">
        <v>629</v>
      </c>
      <c r="B34" s="177">
        <f t="shared" ref="B34:B35" si="5">VLOOKUP(_xlfn.TEXTBEFORE(A34,"-"),$D$33:$E$35,2,0)</f>
        <v>23</v>
      </c>
      <c r="C34" s="171"/>
      <c r="D34" s="178" t="s">
        <v>514</v>
      </c>
      <c r="E34" s="179">
        <v>23</v>
      </c>
    </row>
    <row r="35" spans="1:19" x14ac:dyDescent="0.3">
      <c r="A35" s="176" t="s">
        <v>630</v>
      </c>
      <c r="B35" s="177">
        <f t="shared" si="5"/>
        <v>36</v>
      </c>
      <c r="C35" s="171"/>
      <c r="D35" s="178" t="s">
        <v>631</v>
      </c>
      <c r="E35" s="179">
        <v>36</v>
      </c>
    </row>
    <row r="36" spans="1:19" x14ac:dyDescent="0.3">
      <c r="A36" s="180"/>
      <c r="B36" s="171"/>
      <c r="C36" s="171"/>
      <c r="D36" s="171"/>
      <c r="E36" s="172"/>
    </row>
    <row r="37" spans="1:19" x14ac:dyDescent="0.3">
      <c r="A37" s="180"/>
      <c r="B37" s="171"/>
      <c r="C37" s="171"/>
      <c r="D37" s="171"/>
      <c r="E37" s="172"/>
    </row>
    <row r="38" spans="1:19" ht="15" thickBot="1" x14ac:dyDescent="0.35">
      <c r="A38" s="224" t="s">
        <v>635</v>
      </c>
      <c r="B38" s="171"/>
      <c r="C38" s="171"/>
      <c r="D38" s="171"/>
      <c r="E38" s="172"/>
      <c r="J38" s="206" t="s">
        <v>707</v>
      </c>
    </row>
    <row r="39" spans="1:19" x14ac:dyDescent="0.3">
      <c r="A39" s="173" t="s">
        <v>600</v>
      </c>
      <c r="B39" s="174" t="s">
        <v>627</v>
      </c>
      <c r="C39" s="171"/>
      <c r="D39" s="174" t="s">
        <v>600</v>
      </c>
      <c r="E39" s="175" t="s">
        <v>627</v>
      </c>
      <c r="J39" s="14"/>
      <c r="K39" s="5"/>
      <c r="L39" s="5"/>
      <c r="M39" s="5"/>
      <c r="N39" s="227"/>
      <c r="O39" s="5"/>
      <c r="P39" s="5"/>
      <c r="Q39" s="5"/>
      <c r="R39" s="6"/>
    </row>
    <row r="40" spans="1:19" x14ac:dyDescent="0.3">
      <c r="A40" s="176" t="s">
        <v>628</v>
      </c>
      <c r="B40" s="177" t="e">
        <f>VLOOKUP(AND(_xlfn.TEXTAFTER(A40,"-",1,1),_xlfn.TEXTBEFORE(A40,"-",2)),D40:E42,2,0)</f>
        <v>#VALUE!</v>
      </c>
      <c r="C40" s="171"/>
      <c r="D40" s="178">
        <v>234</v>
      </c>
      <c r="E40" s="179">
        <v>26</v>
      </c>
      <c r="J40" s="9"/>
      <c r="K40" s="218" t="s">
        <v>493</v>
      </c>
      <c r="L40" s="218" t="s">
        <v>492</v>
      </c>
      <c r="M40" s="218" t="s">
        <v>494</v>
      </c>
      <c r="N40" s="226"/>
      <c r="O40" t="s">
        <v>713</v>
      </c>
      <c r="R40" s="8"/>
    </row>
    <row r="41" spans="1:19" x14ac:dyDescent="0.3">
      <c r="A41" s="176" t="s">
        <v>629</v>
      </c>
      <c r="B41" s="177"/>
      <c r="C41" s="171"/>
      <c r="D41" s="178">
        <v>345</v>
      </c>
      <c r="E41" s="179">
        <v>23</v>
      </c>
      <c r="J41" s="220" t="s">
        <v>541</v>
      </c>
      <c r="K41" s="219">
        <v>10</v>
      </c>
      <c r="L41" s="219">
        <v>80</v>
      </c>
      <c r="M41" s="219">
        <v>97</v>
      </c>
      <c r="N41" s="226"/>
      <c r="R41" s="8"/>
    </row>
    <row r="42" spans="1:19" x14ac:dyDescent="0.3">
      <c r="A42" s="176" t="s">
        <v>630</v>
      </c>
      <c r="B42" s="177"/>
      <c r="C42" s="171"/>
      <c r="D42" s="178">
        <v>765</v>
      </c>
      <c r="E42" s="179">
        <v>36</v>
      </c>
      <c r="J42" s="220" t="s">
        <v>542</v>
      </c>
      <c r="K42" s="219">
        <v>20</v>
      </c>
      <c r="L42" s="219">
        <v>90</v>
      </c>
      <c r="M42" s="219">
        <v>69</v>
      </c>
      <c r="N42" s="226" t="s">
        <v>711</v>
      </c>
      <c r="O42" t="s">
        <v>543</v>
      </c>
      <c r="R42" s="8"/>
    </row>
    <row r="43" spans="1:19" x14ac:dyDescent="0.3">
      <c r="A43" s="180"/>
      <c r="B43" s="171"/>
      <c r="C43" s="171"/>
      <c r="D43" s="171"/>
      <c r="E43" s="172"/>
      <c r="J43" s="220" t="s">
        <v>540</v>
      </c>
      <c r="K43" s="219">
        <v>30</v>
      </c>
      <c r="L43" s="219">
        <v>100</v>
      </c>
      <c r="M43" s="219">
        <v>45</v>
      </c>
      <c r="N43" s="226"/>
      <c r="P43" t="s">
        <v>712</v>
      </c>
      <c r="Q43">
        <f>INDEX(J40:M45,MATCH(O42,J40:J45,0),MATCH(O44,J40:M40,0))</f>
        <v>77</v>
      </c>
      <c r="R43" s="8"/>
    </row>
    <row r="44" spans="1:19" x14ac:dyDescent="0.3">
      <c r="A44" s="180"/>
      <c r="B44" s="171"/>
      <c r="C44" s="171"/>
      <c r="D44" s="171"/>
      <c r="E44" s="172"/>
      <c r="J44" s="220" t="s">
        <v>379</v>
      </c>
      <c r="K44" s="219">
        <v>40</v>
      </c>
      <c r="L44" s="219">
        <v>110</v>
      </c>
      <c r="M44" s="219">
        <v>51</v>
      </c>
      <c r="N44" s="226" t="s">
        <v>72</v>
      </c>
      <c r="O44" t="s">
        <v>494</v>
      </c>
      <c r="R44" s="8"/>
    </row>
    <row r="45" spans="1:19" x14ac:dyDescent="0.3">
      <c r="A45" s="224" t="s">
        <v>635</v>
      </c>
      <c r="B45" s="171"/>
      <c r="C45" s="171"/>
      <c r="D45" s="171"/>
      <c r="E45" s="172"/>
      <c r="J45" s="220" t="s">
        <v>543</v>
      </c>
      <c r="K45" s="219">
        <v>50</v>
      </c>
      <c r="L45" s="219">
        <v>120</v>
      </c>
      <c r="M45" s="219">
        <v>77</v>
      </c>
      <c r="N45" s="226"/>
      <c r="R45" s="8"/>
    </row>
    <row r="46" spans="1:19" ht="15" thickBot="1" x14ac:dyDescent="0.35">
      <c r="A46" s="173" t="s">
        <v>600</v>
      </c>
      <c r="B46" s="174" t="s">
        <v>627</v>
      </c>
      <c r="C46" s="171"/>
      <c r="D46" s="174" t="s">
        <v>600</v>
      </c>
      <c r="E46" s="175" t="s">
        <v>627</v>
      </c>
      <c r="J46" s="10"/>
      <c r="K46" s="11"/>
      <c r="L46" s="11"/>
      <c r="M46" s="11"/>
      <c r="N46" s="228"/>
      <c r="O46" s="11"/>
      <c r="P46" s="11"/>
      <c r="Q46" s="11"/>
      <c r="R46" s="13"/>
    </row>
    <row r="47" spans="1:19" ht="15" thickBot="1" x14ac:dyDescent="0.35">
      <c r="A47" s="176" t="s">
        <v>628</v>
      </c>
      <c r="B47" s="177"/>
      <c r="C47" s="171"/>
      <c r="D47" s="178" t="s">
        <v>632</v>
      </c>
      <c r="E47" s="179">
        <v>26</v>
      </c>
    </row>
    <row r="48" spans="1:19" x14ac:dyDescent="0.3">
      <c r="A48" s="176" t="s">
        <v>629</v>
      </c>
      <c r="B48" s="177"/>
      <c r="C48" s="171"/>
      <c r="D48" s="178" t="s">
        <v>633</v>
      </c>
      <c r="E48" s="179">
        <v>23</v>
      </c>
      <c r="J48" s="14"/>
      <c r="K48" s="5"/>
      <c r="L48" s="5"/>
      <c r="M48" s="5"/>
      <c r="N48" s="5"/>
      <c r="O48" s="5"/>
      <c r="P48" s="5"/>
      <c r="Q48" s="5"/>
      <c r="R48" s="5"/>
      <c r="S48" s="6"/>
    </row>
    <row r="49" spans="1:21" x14ac:dyDescent="0.3">
      <c r="A49" s="176" t="s">
        <v>630</v>
      </c>
      <c r="B49" s="177"/>
      <c r="C49" s="171"/>
      <c r="D49" s="178" t="s">
        <v>634</v>
      </c>
      <c r="E49" s="179">
        <v>36</v>
      </c>
      <c r="J49" s="9"/>
      <c r="M49" s="75" t="s">
        <v>493</v>
      </c>
      <c r="N49" s="75" t="s">
        <v>492</v>
      </c>
      <c r="O49" s="75" t="s">
        <v>494</v>
      </c>
      <c r="P49" s="114"/>
      <c r="Q49" s="115"/>
      <c r="S49" s="8"/>
    </row>
    <row r="50" spans="1:21" ht="15" thickBot="1" x14ac:dyDescent="0.35">
      <c r="A50" s="181"/>
      <c r="B50" s="182"/>
      <c r="C50" s="182"/>
      <c r="D50" s="182"/>
      <c r="E50" s="183"/>
      <c r="J50" s="9"/>
      <c r="M50" s="98">
        <v>10</v>
      </c>
      <c r="N50" s="98">
        <v>80</v>
      </c>
      <c r="O50" s="98">
        <v>97</v>
      </c>
      <c r="P50" s="114"/>
      <c r="Q50" s="115"/>
      <c r="S50" s="8"/>
      <c r="U50" s="116"/>
    </row>
    <row r="51" spans="1:21" x14ac:dyDescent="0.3">
      <c r="J51" s="9"/>
      <c r="M51" s="98">
        <v>20</v>
      </c>
      <c r="N51" s="98">
        <v>90</v>
      </c>
      <c r="O51" s="98">
        <v>69</v>
      </c>
      <c r="P51" s="114"/>
      <c r="S51" s="8"/>
    </row>
    <row r="52" spans="1:21" x14ac:dyDescent="0.3">
      <c r="J52" s="9"/>
      <c r="M52" s="98">
        <v>30</v>
      </c>
      <c r="N52" s="98">
        <v>100</v>
      </c>
      <c r="O52" s="98">
        <v>45</v>
      </c>
      <c r="P52" s="114"/>
      <c r="S52" s="8"/>
    </row>
    <row r="53" spans="1:21" x14ac:dyDescent="0.3">
      <c r="A53" s="206" t="s">
        <v>663</v>
      </c>
      <c r="J53" s="9"/>
      <c r="M53" s="98">
        <v>40</v>
      </c>
      <c r="N53" s="98">
        <v>110</v>
      </c>
      <c r="O53" s="98">
        <v>51</v>
      </c>
      <c r="P53" s="114"/>
      <c r="S53" s="8"/>
    </row>
    <row r="54" spans="1:21" x14ac:dyDescent="0.3">
      <c r="A54" s="79" t="s">
        <v>636</v>
      </c>
      <c r="B54" s="79" t="s">
        <v>637</v>
      </c>
      <c r="C54" s="79" t="s">
        <v>638</v>
      </c>
      <c r="D54" s="79" t="s">
        <v>627</v>
      </c>
      <c r="J54" s="9"/>
      <c r="M54" s="98">
        <v>50</v>
      </c>
      <c r="N54" s="98">
        <v>120</v>
      </c>
      <c r="O54" s="98">
        <v>77</v>
      </c>
      <c r="P54" s="114"/>
      <c r="S54" s="8"/>
    </row>
    <row r="55" spans="1:21" x14ac:dyDescent="0.3">
      <c r="A55" s="86" t="s">
        <v>639</v>
      </c>
      <c r="B55" s="86" t="s">
        <v>640</v>
      </c>
      <c r="C55" s="86">
        <v>25</v>
      </c>
      <c r="D55" s="165">
        <v>26.95</v>
      </c>
      <c r="J55" s="9"/>
      <c r="S55" s="8"/>
    </row>
    <row r="56" spans="1:21" x14ac:dyDescent="0.3">
      <c r="A56" s="86" t="s">
        <v>641</v>
      </c>
      <c r="B56" s="86" t="s">
        <v>642</v>
      </c>
      <c r="C56" s="86">
        <v>20</v>
      </c>
      <c r="D56" s="165">
        <v>28.95</v>
      </c>
      <c r="J56" s="9"/>
      <c r="K56" s="111"/>
      <c r="L56" s="112"/>
      <c r="M56" s="112"/>
      <c r="N56" s="113" t="s">
        <v>535</v>
      </c>
      <c r="O56" s="98" t="s">
        <v>494</v>
      </c>
      <c r="S56" s="8"/>
    </row>
    <row r="57" spans="1:21" x14ac:dyDescent="0.3">
      <c r="A57" s="86" t="s">
        <v>643</v>
      </c>
      <c r="B57" s="86" t="s">
        <v>644</v>
      </c>
      <c r="C57" s="86">
        <v>35</v>
      </c>
      <c r="D57" s="165">
        <v>31.95</v>
      </c>
      <c r="J57" s="9"/>
      <c r="K57" s="111"/>
      <c r="L57" s="112"/>
      <c r="M57" s="112"/>
      <c r="N57" s="113" t="s">
        <v>536</v>
      </c>
      <c r="O57" s="98">
        <v>1</v>
      </c>
      <c r="S57" s="8"/>
    </row>
    <row r="58" spans="1:21" x14ac:dyDescent="0.3">
      <c r="A58" s="86" t="s">
        <v>645</v>
      </c>
      <c r="B58" s="86" t="s">
        <v>646</v>
      </c>
      <c r="C58" s="86">
        <v>20</v>
      </c>
      <c r="D58" s="165">
        <v>35.950000000000003</v>
      </c>
      <c r="J58" s="9"/>
      <c r="S58" s="8"/>
    </row>
    <row r="59" spans="1:21" x14ac:dyDescent="0.3">
      <c r="A59" s="86" t="s">
        <v>647</v>
      </c>
      <c r="B59" s="86" t="s">
        <v>648</v>
      </c>
      <c r="C59" s="86">
        <v>30</v>
      </c>
      <c r="D59" s="165">
        <v>18.95</v>
      </c>
      <c r="J59" s="9"/>
      <c r="M59" s="111"/>
      <c r="N59" s="113" t="s">
        <v>537</v>
      </c>
      <c r="O59" s="77" cm="1">
        <f t="array" ref="O59">INDEX(M49:O54,O57+1,MATCH(O56,M49:O49))</f>
        <v>97</v>
      </c>
      <c r="P59" s="109"/>
      <c r="S59" s="8"/>
    </row>
    <row r="60" spans="1:21" ht="15" thickBot="1" x14ac:dyDescent="0.35">
      <c r="A60" s="86" t="s">
        <v>649</v>
      </c>
      <c r="B60" s="86" t="s">
        <v>650</v>
      </c>
      <c r="C60" s="86">
        <v>40</v>
      </c>
      <c r="D60" s="165">
        <v>20.95</v>
      </c>
      <c r="J60" s="10"/>
      <c r="K60" s="11"/>
      <c r="L60" s="11"/>
      <c r="M60" s="11"/>
      <c r="N60" s="11"/>
      <c r="O60" s="11"/>
      <c r="P60" s="11"/>
      <c r="Q60" s="11"/>
      <c r="R60" s="11"/>
      <c r="S60" s="13"/>
    </row>
    <row r="61" spans="1:21" x14ac:dyDescent="0.3">
      <c r="A61" s="86" t="s">
        <v>651</v>
      </c>
      <c r="B61" s="86" t="s">
        <v>652</v>
      </c>
      <c r="C61" s="86">
        <v>1</v>
      </c>
      <c r="D61" s="165">
        <v>4.95</v>
      </c>
    </row>
    <row r="62" spans="1:21" x14ac:dyDescent="0.3">
      <c r="A62" s="86" t="s">
        <v>653</v>
      </c>
      <c r="B62" s="86" t="s">
        <v>654</v>
      </c>
      <c r="C62" s="86">
        <v>5</v>
      </c>
      <c r="D62" s="165">
        <v>8.9499999999999993</v>
      </c>
    </row>
    <row r="64" spans="1:21" x14ac:dyDescent="0.3">
      <c r="A64" s="225" t="s">
        <v>655</v>
      </c>
    </row>
    <row r="65" spans="1:7" x14ac:dyDescent="0.3">
      <c r="A65" s="79" t="s">
        <v>636</v>
      </c>
      <c r="B65" s="79" t="s">
        <v>627</v>
      </c>
    </row>
    <row r="66" spans="1:7" x14ac:dyDescent="0.3">
      <c r="A66" s="86" t="s">
        <v>516</v>
      </c>
      <c r="B66" s="82">
        <f>VLOOKUP("*"&amp;A66&amp;"*",$A$55:$D$62,4,FALSE)</f>
        <v>31.95</v>
      </c>
    </row>
    <row r="67" spans="1:7" x14ac:dyDescent="0.3">
      <c r="A67" s="86" t="s">
        <v>631</v>
      </c>
      <c r="B67" s="82">
        <f t="shared" ref="B67:B70" si="6">VLOOKUP("*"&amp;A67&amp;"*",$A$55:$D$62,4,FALSE)</f>
        <v>35.950000000000003</v>
      </c>
    </row>
    <row r="68" spans="1:7" x14ac:dyDescent="0.3">
      <c r="A68" s="86" t="s">
        <v>513</v>
      </c>
      <c r="B68" s="82">
        <f t="shared" si="6"/>
        <v>18.95</v>
      </c>
    </row>
    <row r="69" spans="1:7" x14ac:dyDescent="0.3">
      <c r="A69" s="86" t="s">
        <v>515</v>
      </c>
      <c r="B69" s="82">
        <f t="shared" si="6"/>
        <v>20.95</v>
      </c>
    </row>
    <row r="70" spans="1:7" x14ac:dyDescent="0.3">
      <c r="A70" s="86" t="s">
        <v>656</v>
      </c>
      <c r="B70" s="82">
        <f t="shared" si="6"/>
        <v>4.95</v>
      </c>
    </row>
    <row r="71" spans="1:7" ht="15" thickBot="1" x14ac:dyDescent="0.35"/>
    <row r="72" spans="1:7" x14ac:dyDescent="0.3">
      <c r="A72" s="145"/>
      <c r="B72" s="146"/>
      <c r="C72" s="146"/>
      <c r="D72" s="146"/>
      <c r="E72" s="146"/>
      <c r="F72" s="146"/>
      <c r="G72" s="147"/>
    </row>
    <row r="73" spans="1:7" x14ac:dyDescent="0.3">
      <c r="A73" s="224" t="s">
        <v>657</v>
      </c>
      <c r="G73" s="149"/>
    </row>
    <row r="74" spans="1:7" ht="15.6" x14ac:dyDescent="0.3">
      <c r="A74" s="166"/>
      <c r="E74" s="186" t="s">
        <v>660</v>
      </c>
      <c r="G74" s="149"/>
    </row>
    <row r="75" spans="1:7" x14ac:dyDescent="0.3">
      <c r="A75" s="166" t="s">
        <v>511</v>
      </c>
      <c r="B75" t="s">
        <v>658</v>
      </c>
      <c r="C75" t="s">
        <v>659</v>
      </c>
      <c r="E75" s="79" t="s">
        <v>658</v>
      </c>
      <c r="F75" s="79" t="s">
        <v>659</v>
      </c>
      <c r="G75" s="149"/>
    </row>
    <row r="76" spans="1:7" ht="15.6" x14ac:dyDescent="0.3">
      <c r="A76" s="186" t="s">
        <v>660</v>
      </c>
      <c r="B76">
        <v>431</v>
      </c>
      <c r="C76" s="184">
        <f>IF(A76=$E$74,VLOOKUP(B76,$E$76:$F$79,2,TRUE),IF(A76=$E$81,VLOOKUP(B76,$E$83:$F$86,2,TRUE),IF(A76=$E$88,VLOOKUP(B76,$E$90:$F$93,2,TRUE))))</f>
        <v>0.04</v>
      </c>
      <c r="E76" s="86">
        <v>0</v>
      </c>
      <c r="F76" s="185">
        <v>0.01</v>
      </c>
      <c r="G76" s="149"/>
    </row>
    <row r="77" spans="1:7" ht="15.6" x14ac:dyDescent="0.3">
      <c r="A77" s="186" t="s">
        <v>661</v>
      </c>
      <c r="B77">
        <v>65</v>
      </c>
      <c r="C77" s="184">
        <f t="shared" ref="C77:C80" si="7">IF(A77=$E$74,VLOOKUP(B77,$E$76:$F$79,2,TRUE),IF(A77=$E$81,VLOOKUP(B77,$E$83:$F$86,2,TRUE),IF(A77=$E$88,VLOOKUP(B77,$E$90:$F$93,2,TRUE))))</f>
        <v>0.01</v>
      </c>
      <c r="E77" s="86">
        <v>100</v>
      </c>
      <c r="F77" s="185">
        <v>0.02</v>
      </c>
      <c r="G77" s="149"/>
    </row>
    <row r="78" spans="1:7" x14ac:dyDescent="0.3">
      <c r="A78" t="s">
        <v>662</v>
      </c>
      <c r="B78">
        <v>563</v>
      </c>
      <c r="C78" s="184">
        <f t="shared" si="7"/>
        <v>0.04</v>
      </c>
      <c r="E78" s="86">
        <v>200</v>
      </c>
      <c r="F78" s="185">
        <v>0.04</v>
      </c>
      <c r="G78" s="149"/>
    </row>
    <row r="79" spans="1:7" ht="15.6" x14ac:dyDescent="0.3">
      <c r="A79" s="186" t="s">
        <v>660</v>
      </c>
      <c r="B79">
        <v>493</v>
      </c>
      <c r="C79" s="184">
        <f t="shared" si="7"/>
        <v>0.04</v>
      </c>
      <c r="E79" s="86">
        <v>500</v>
      </c>
      <c r="F79" s="185">
        <v>0.06</v>
      </c>
      <c r="G79" s="149"/>
    </row>
    <row r="80" spans="1:7" ht="15.6" x14ac:dyDescent="0.3">
      <c r="A80" s="186" t="s">
        <v>661</v>
      </c>
      <c r="B80">
        <v>188</v>
      </c>
      <c r="C80" s="184">
        <f t="shared" si="7"/>
        <v>0.01</v>
      </c>
      <c r="G80" s="149"/>
    </row>
    <row r="81" spans="1:7" ht="15.6" x14ac:dyDescent="0.3">
      <c r="A81" s="166"/>
      <c r="E81" s="186" t="s">
        <v>661</v>
      </c>
      <c r="G81" s="149"/>
    </row>
    <row r="82" spans="1:7" x14ac:dyDescent="0.3">
      <c r="A82" s="166"/>
      <c r="E82" s="79" t="s">
        <v>658</v>
      </c>
      <c r="F82" s="79" t="s">
        <v>659</v>
      </c>
      <c r="G82" s="149"/>
    </row>
    <row r="83" spans="1:7" ht="15.6" x14ac:dyDescent="0.3">
      <c r="A83" s="186" t="s">
        <v>660</v>
      </c>
      <c r="B83" s="86">
        <v>1</v>
      </c>
      <c r="E83" s="86">
        <v>0</v>
      </c>
      <c r="F83" s="185">
        <v>0.01</v>
      </c>
      <c r="G83" s="149"/>
    </row>
    <row r="84" spans="1:7" ht="15.6" x14ac:dyDescent="0.3">
      <c r="A84" s="186" t="s">
        <v>661</v>
      </c>
      <c r="B84" s="86">
        <v>2</v>
      </c>
      <c r="E84" s="86">
        <v>200</v>
      </c>
      <c r="F84" s="185">
        <v>0.02</v>
      </c>
      <c r="G84" s="149"/>
    </row>
    <row r="85" spans="1:7" x14ac:dyDescent="0.3">
      <c r="A85" t="s">
        <v>662</v>
      </c>
      <c r="B85" s="86">
        <v>3</v>
      </c>
      <c r="E85" s="86">
        <v>300</v>
      </c>
      <c r="F85" s="185">
        <v>0.04</v>
      </c>
      <c r="G85" s="149"/>
    </row>
    <row r="86" spans="1:7" x14ac:dyDescent="0.3">
      <c r="A86" s="166"/>
      <c r="E86" s="86">
        <v>400</v>
      </c>
      <c r="F86" s="185">
        <v>0.06</v>
      </c>
      <c r="G86" s="149"/>
    </row>
    <row r="87" spans="1:7" x14ac:dyDescent="0.3">
      <c r="A87" s="166"/>
      <c r="G87" s="149"/>
    </row>
    <row r="88" spans="1:7" x14ac:dyDescent="0.3">
      <c r="A88" s="166"/>
      <c r="E88" t="s">
        <v>662</v>
      </c>
      <c r="G88" s="149"/>
    </row>
    <row r="89" spans="1:7" x14ac:dyDescent="0.3">
      <c r="A89" s="166"/>
      <c r="E89" s="79" t="s">
        <v>658</v>
      </c>
      <c r="F89" s="79" t="s">
        <v>659</v>
      </c>
      <c r="G89" s="149"/>
    </row>
    <row r="90" spans="1:7" x14ac:dyDescent="0.3">
      <c r="A90" s="166"/>
      <c r="E90" s="86">
        <v>0</v>
      </c>
      <c r="F90" s="185">
        <v>0.02</v>
      </c>
      <c r="G90" s="149"/>
    </row>
    <row r="91" spans="1:7" x14ac:dyDescent="0.3">
      <c r="A91" s="166"/>
      <c r="E91" s="86">
        <v>300</v>
      </c>
      <c r="F91" s="185">
        <v>0.03</v>
      </c>
      <c r="G91" s="149"/>
    </row>
    <row r="92" spans="1:7" x14ac:dyDescent="0.3">
      <c r="A92" s="166"/>
      <c r="E92" s="86">
        <v>500</v>
      </c>
      <c r="F92" s="185">
        <v>0.04</v>
      </c>
      <c r="G92" s="149"/>
    </row>
    <row r="93" spans="1:7" x14ac:dyDescent="0.3">
      <c r="A93" s="166"/>
      <c r="E93" s="86">
        <v>750</v>
      </c>
      <c r="F93" s="185">
        <v>0.05</v>
      </c>
      <c r="G93" s="149"/>
    </row>
    <row r="94" spans="1:7" x14ac:dyDescent="0.3">
      <c r="A94" s="166"/>
      <c r="G94" s="149"/>
    </row>
    <row r="95" spans="1:7" ht="15" thickBot="1" x14ac:dyDescent="0.35">
      <c r="A95" s="151"/>
      <c r="B95" s="152"/>
      <c r="C95" s="152"/>
      <c r="D95" s="152"/>
      <c r="E95" s="152"/>
      <c r="F95" s="152"/>
      <c r="G95" s="153"/>
    </row>
  </sheetData>
  <mergeCells count="3">
    <mergeCell ref="A1:G1"/>
    <mergeCell ref="A4:B4"/>
    <mergeCell ref="J4:J5"/>
  </mergeCells>
  <dataValidations count="3">
    <dataValidation type="list" allowBlank="1" showInputMessage="1" showErrorMessage="1" sqref="P19" xr:uid="{F0D13281-5421-4E2F-AF25-CA5CEC5CC11F}">
      <formula1>$K$21:$K$32</formula1>
    </dataValidation>
    <dataValidation type="list" allowBlank="1" showInputMessage="1" showErrorMessage="1" sqref="O42" xr:uid="{5A464999-0777-49FA-840A-4D1AEEFC6C2C}">
      <formula1>$J$41:$J$45</formula1>
    </dataValidation>
    <dataValidation type="list" allowBlank="1" showInputMessage="1" showErrorMessage="1" sqref="O44" xr:uid="{A7C2520C-A31C-4EDC-828B-13742C24B71C}">
      <formula1>$J$40:$M$40</formula1>
    </dataValidation>
  </dataValidations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793B-9289-4A0B-AEA4-265E33BC928C}">
  <dimension ref="A3:E22"/>
  <sheetViews>
    <sheetView workbookViewId="0">
      <selection activeCell="G22" sqref="G22"/>
    </sheetView>
  </sheetViews>
  <sheetFormatPr defaultRowHeight="14.4" x14ac:dyDescent="0.3"/>
  <cols>
    <col min="1" max="1" width="9" bestFit="1" customWidth="1"/>
    <col min="2" max="2" width="16.77734375" bestFit="1" customWidth="1"/>
  </cols>
  <sheetData>
    <row r="3" spans="1:5" x14ac:dyDescent="0.3">
      <c r="A3" s="203" t="s">
        <v>123</v>
      </c>
      <c r="B3" t="s">
        <v>676</v>
      </c>
    </row>
    <row r="4" spans="1:5" x14ac:dyDescent="0.3">
      <c r="A4" t="s">
        <v>130</v>
      </c>
      <c r="B4">
        <v>20</v>
      </c>
    </row>
    <row r="5" spans="1:5" x14ac:dyDescent="0.3">
      <c r="A5" t="s">
        <v>183</v>
      </c>
      <c r="B5">
        <v>40</v>
      </c>
    </row>
    <row r="6" spans="1:5" x14ac:dyDescent="0.3">
      <c r="A6" t="s">
        <v>266</v>
      </c>
      <c r="B6">
        <v>20</v>
      </c>
    </row>
    <row r="7" spans="1:5" x14ac:dyDescent="0.3">
      <c r="A7" t="s">
        <v>307</v>
      </c>
      <c r="B7">
        <v>20</v>
      </c>
    </row>
    <row r="13" spans="1:5" x14ac:dyDescent="0.3">
      <c r="A13" s="203" t="s">
        <v>675</v>
      </c>
      <c r="B13" s="203" t="s">
        <v>123</v>
      </c>
    </row>
    <row r="14" spans="1:5" x14ac:dyDescent="0.3">
      <c r="A14" s="203" t="s">
        <v>122</v>
      </c>
      <c r="B14" t="s">
        <v>130</v>
      </c>
      <c r="C14" t="s">
        <v>183</v>
      </c>
      <c r="D14" t="s">
        <v>266</v>
      </c>
      <c r="E14" t="s">
        <v>307</v>
      </c>
    </row>
    <row r="15" spans="1:5" x14ac:dyDescent="0.3">
      <c r="A15" t="s">
        <v>142</v>
      </c>
      <c r="B15">
        <v>41125</v>
      </c>
      <c r="C15">
        <v>65625</v>
      </c>
      <c r="D15">
        <v>26250</v>
      </c>
      <c r="E15">
        <v>15750</v>
      </c>
    </row>
    <row r="16" spans="1:5" x14ac:dyDescent="0.3">
      <c r="A16" t="s">
        <v>160</v>
      </c>
      <c r="B16">
        <v>49000</v>
      </c>
      <c r="C16">
        <v>94325</v>
      </c>
      <c r="D16">
        <v>49000</v>
      </c>
      <c r="E16">
        <v>49000</v>
      </c>
    </row>
    <row r="17" spans="1:5" x14ac:dyDescent="0.3">
      <c r="A17" t="s">
        <v>268</v>
      </c>
      <c r="D17">
        <v>49000</v>
      </c>
    </row>
    <row r="18" spans="1:5" x14ac:dyDescent="0.3">
      <c r="A18" t="s">
        <v>138</v>
      </c>
      <c r="B18">
        <v>19250</v>
      </c>
      <c r="C18">
        <v>49000</v>
      </c>
      <c r="D18">
        <v>32375</v>
      </c>
      <c r="E18">
        <v>25375</v>
      </c>
    </row>
    <row r="19" spans="1:5" x14ac:dyDescent="0.3">
      <c r="A19" t="s">
        <v>134</v>
      </c>
      <c r="B19">
        <v>54950</v>
      </c>
      <c r="C19">
        <v>81200</v>
      </c>
      <c r="D19">
        <v>63350</v>
      </c>
      <c r="E19">
        <v>40950</v>
      </c>
    </row>
    <row r="20" spans="1:5" x14ac:dyDescent="0.3">
      <c r="A20" t="s">
        <v>150</v>
      </c>
      <c r="B20">
        <v>28000</v>
      </c>
      <c r="C20">
        <v>81375</v>
      </c>
      <c r="D20">
        <v>17500</v>
      </c>
      <c r="E20">
        <v>55650</v>
      </c>
    </row>
    <row r="21" spans="1:5" x14ac:dyDescent="0.3">
      <c r="A21" t="s">
        <v>155</v>
      </c>
      <c r="B21">
        <v>37800</v>
      </c>
      <c r="C21">
        <v>137725</v>
      </c>
      <c r="D21">
        <v>42700</v>
      </c>
      <c r="E21">
        <v>41825</v>
      </c>
    </row>
    <row r="22" spans="1:5" x14ac:dyDescent="0.3">
      <c r="A22" t="s">
        <v>129</v>
      </c>
      <c r="B22">
        <v>77000</v>
      </c>
      <c r="C22">
        <v>124251</v>
      </c>
      <c r="D22">
        <v>55825</v>
      </c>
      <c r="E22">
        <v>47250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F103"/>
  <sheetViews>
    <sheetView workbookViewId="0">
      <selection activeCell="F15" sqref="F15"/>
    </sheetView>
  </sheetViews>
  <sheetFormatPr defaultRowHeight="14.4" x14ac:dyDescent="0.3"/>
  <cols>
    <col min="2" max="2" width="13.44140625" bestFit="1" customWidth="1"/>
    <col min="3" max="3" width="12.33203125" bestFit="1" customWidth="1"/>
    <col min="4" max="4" width="12.44140625" bestFit="1" customWidth="1"/>
    <col min="5" max="5" width="9.33203125" bestFit="1" customWidth="1"/>
    <col min="6" max="6" width="8.33203125" bestFit="1" customWidth="1"/>
    <col min="7" max="7" width="10.88671875" bestFit="1" customWidth="1"/>
    <col min="8" max="8" width="9.6640625" bestFit="1" customWidth="1"/>
    <col min="9" max="9" width="7.109375" bestFit="1" customWidth="1"/>
    <col min="21" max="21" width="18.44140625" bestFit="1" customWidth="1"/>
    <col min="22" max="22" width="12.109375" bestFit="1" customWidth="1"/>
    <col min="23" max="23" width="8" bestFit="1" customWidth="1"/>
    <col min="24" max="24" width="7.88671875" bestFit="1" customWidth="1"/>
    <col min="29" max="29" width="12.44140625" bestFit="1" customWidth="1"/>
    <col min="30" max="30" width="10.109375" bestFit="1" customWidth="1"/>
    <col min="31" max="31" width="8" bestFit="1" customWidth="1"/>
    <col min="32" max="32" width="7.88671875" bestFit="1" customWidth="1"/>
  </cols>
  <sheetData>
    <row r="1" spans="2:32" x14ac:dyDescent="0.3">
      <c r="B1" s="61" t="s">
        <v>715</v>
      </c>
      <c r="U1" s="2" t="s">
        <v>436</v>
      </c>
      <c r="AC1" s="61" t="s">
        <v>454</v>
      </c>
    </row>
    <row r="2" spans="2:32" x14ac:dyDescent="0.3">
      <c r="U2" s="1" t="s">
        <v>121</v>
      </c>
      <c r="V2" s="1" t="s">
        <v>129</v>
      </c>
      <c r="W2" s="1" t="s">
        <v>437</v>
      </c>
      <c r="X2" s="1" t="s">
        <v>438</v>
      </c>
      <c r="Y2" s="1" t="s">
        <v>439</v>
      </c>
    </row>
    <row r="3" spans="2:32" ht="15" thickBot="1" x14ac:dyDescent="0.35">
      <c r="B3" s="198" t="s">
        <v>119</v>
      </c>
      <c r="C3" s="38" t="s">
        <v>120</v>
      </c>
      <c r="D3" s="38" t="s">
        <v>121</v>
      </c>
      <c r="E3" s="38" t="s">
        <v>122</v>
      </c>
      <c r="F3" s="38" t="s">
        <v>123</v>
      </c>
      <c r="G3" s="38" t="s">
        <v>124</v>
      </c>
      <c r="H3" s="38" t="s">
        <v>125</v>
      </c>
      <c r="I3" s="199" t="s">
        <v>126</v>
      </c>
      <c r="U3" t="s">
        <v>440</v>
      </c>
      <c r="V3" s="60">
        <v>16753</v>
      </c>
      <c r="W3" t="s">
        <v>441</v>
      </c>
      <c r="X3" t="s">
        <v>442</v>
      </c>
      <c r="Y3" t="s">
        <v>443</v>
      </c>
      <c r="AC3" s="1" t="s">
        <v>455</v>
      </c>
      <c r="AD3" s="1" t="s">
        <v>129</v>
      </c>
      <c r="AE3" s="1" t="s">
        <v>437</v>
      </c>
      <c r="AF3" s="1" t="s">
        <v>438</v>
      </c>
    </row>
    <row r="4" spans="2:32" x14ac:dyDescent="0.3">
      <c r="B4" s="196">
        <v>2</v>
      </c>
      <c r="C4" s="196" t="s">
        <v>127</v>
      </c>
      <c r="D4" s="196" t="s">
        <v>128</v>
      </c>
      <c r="E4" s="196" t="s">
        <v>129</v>
      </c>
      <c r="F4" s="196" t="s">
        <v>130</v>
      </c>
      <c r="G4" s="196" t="s">
        <v>131</v>
      </c>
      <c r="H4" s="197">
        <v>28126</v>
      </c>
      <c r="I4" s="195">
        <v>17500</v>
      </c>
      <c r="U4" t="s">
        <v>444</v>
      </c>
      <c r="V4" s="60">
        <v>14808</v>
      </c>
      <c r="W4" t="s">
        <v>445</v>
      </c>
      <c r="X4" t="s">
        <v>446</v>
      </c>
      <c r="Y4" t="s">
        <v>447</v>
      </c>
      <c r="AC4" s="62" t="s">
        <v>440</v>
      </c>
      <c r="AD4" s="63">
        <v>16753</v>
      </c>
      <c r="AE4" s="62" t="s">
        <v>441</v>
      </c>
      <c r="AF4" s="62" t="s">
        <v>442</v>
      </c>
    </row>
    <row r="5" spans="2:32" x14ac:dyDescent="0.3">
      <c r="B5" s="196">
        <v>10</v>
      </c>
      <c r="C5" s="196" t="s">
        <v>132</v>
      </c>
      <c r="D5" s="196" t="s">
        <v>133</v>
      </c>
      <c r="E5" s="196" t="s">
        <v>134</v>
      </c>
      <c r="F5" s="196" t="s">
        <v>130</v>
      </c>
      <c r="G5" s="196" t="s">
        <v>135</v>
      </c>
      <c r="H5" s="197">
        <v>28326</v>
      </c>
      <c r="I5" s="195">
        <v>15750</v>
      </c>
      <c r="U5" t="s">
        <v>448</v>
      </c>
      <c r="V5" s="60">
        <v>10644</v>
      </c>
      <c r="W5" t="s">
        <v>441</v>
      </c>
      <c r="X5" t="s">
        <v>449</v>
      </c>
      <c r="Y5" t="s">
        <v>443</v>
      </c>
      <c r="AC5" s="64" t="s">
        <v>444</v>
      </c>
      <c r="AD5" s="65">
        <v>14808</v>
      </c>
      <c r="AE5" s="64" t="s">
        <v>445</v>
      </c>
      <c r="AF5" s="64" t="s">
        <v>446</v>
      </c>
    </row>
    <row r="6" spans="2:32" x14ac:dyDescent="0.3">
      <c r="B6" s="196">
        <v>13</v>
      </c>
      <c r="C6" s="196" t="s">
        <v>136</v>
      </c>
      <c r="D6" s="196" t="s">
        <v>137</v>
      </c>
      <c r="E6" s="196" t="s">
        <v>138</v>
      </c>
      <c r="F6" s="196" t="s">
        <v>130</v>
      </c>
      <c r="G6" s="196" t="s">
        <v>139</v>
      </c>
      <c r="H6" s="197">
        <v>31027</v>
      </c>
      <c r="I6" s="195">
        <v>19250</v>
      </c>
      <c r="U6" t="s">
        <v>450</v>
      </c>
      <c r="V6" s="60">
        <v>1390</v>
      </c>
      <c r="W6" t="s">
        <v>445</v>
      </c>
      <c r="X6" t="s">
        <v>442</v>
      </c>
      <c r="Y6" t="s">
        <v>451</v>
      </c>
      <c r="AC6" s="66" t="s">
        <v>448</v>
      </c>
      <c r="AD6" s="67">
        <v>10644</v>
      </c>
      <c r="AE6" s="66" t="s">
        <v>441</v>
      </c>
      <c r="AF6" s="66" t="s">
        <v>449</v>
      </c>
    </row>
    <row r="7" spans="2:32" x14ac:dyDescent="0.3">
      <c r="B7" s="196">
        <v>17</v>
      </c>
      <c r="C7" s="196" t="s">
        <v>140</v>
      </c>
      <c r="D7" s="196" t="s">
        <v>141</v>
      </c>
      <c r="E7" s="196" t="s">
        <v>142</v>
      </c>
      <c r="F7" s="196" t="s">
        <v>130</v>
      </c>
      <c r="G7" s="196" t="s">
        <v>131</v>
      </c>
      <c r="H7" s="197">
        <v>30376</v>
      </c>
      <c r="I7" s="195">
        <v>15750</v>
      </c>
      <c r="U7" t="s">
        <v>452</v>
      </c>
      <c r="V7" s="60">
        <v>4865</v>
      </c>
      <c r="W7" t="s">
        <v>445</v>
      </c>
      <c r="X7" t="s">
        <v>446</v>
      </c>
      <c r="Y7" t="s">
        <v>447</v>
      </c>
      <c r="AC7" s="66" t="s">
        <v>450</v>
      </c>
      <c r="AD7" s="67">
        <v>1390</v>
      </c>
      <c r="AE7" s="66" t="s">
        <v>445</v>
      </c>
      <c r="AF7" s="66" t="s">
        <v>442</v>
      </c>
    </row>
    <row r="8" spans="2:32" x14ac:dyDescent="0.3">
      <c r="B8" s="196">
        <v>21</v>
      </c>
      <c r="C8" s="196" t="s">
        <v>143</v>
      </c>
      <c r="D8" s="196" t="s">
        <v>144</v>
      </c>
      <c r="E8" s="196" t="s">
        <v>134</v>
      </c>
      <c r="F8" s="196" t="s">
        <v>130</v>
      </c>
      <c r="G8" s="196" t="s">
        <v>145</v>
      </c>
      <c r="H8" s="197">
        <v>36317</v>
      </c>
      <c r="I8" s="195">
        <v>7875</v>
      </c>
      <c r="U8" t="s">
        <v>448</v>
      </c>
      <c r="V8" s="60">
        <v>12438</v>
      </c>
      <c r="W8" t="s">
        <v>441</v>
      </c>
      <c r="X8" t="s">
        <v>453</v>
      </c>
      <c r="Y8" t="s">
        <v>451</v>
      </c>
      <c r="AC8" s="64" t="s">
        <v>452</v>
      </c>
      <c r="AD8" s="65">
        <v>4865</v>
      </c>
      <c r="AE8" s="64" t="s">
        <v>445</v>
      </c>
      <c r="AF8" s="64" t="s">
        <v>446</v>
      </c>
    </row>
    <row r="9" spans="2:32" x14ac:dyDescent="0.3">
      <c r="B9" s="196">
        <v>26</v>
      </c>
      <c r="C9" s="196" t="s">
        <v>146</v>
      </c>
      <c r="D9" s="196" t="s">
        <v>147</v>
      </c>
      <c r="E9" s="196" t="s">
        <v>129</v>
      </c>
      <c r="F9" s="196" t="s">
        <v>130</v>
      </c>
      <c r="G9" s="196" t="s">
        <v>131</v>
      </c>
      <c r="H9" s="197">
        <v>30225</v>
      </c>
      <c r="I9" s="195">
        <v>19250</v>
      </c>
      <c r="U9" t="s">
        <v>444</v>
      </c>
      <c r="V9" s="60">
        <v>9339</v>
      </c>
      <c r="W9" t="s">
        <v>441</v>
      </c>
      <c r="X9" t="s">
        <v>449</v>
      </c>
      <c r="Y9" t="s">
        <v>447</v>
      </c>
      <c r="AC9" s="68" t="s">
        <v>448</v>
      </c>
      <c r="AD9" s="69">
        <v>12438</v>
      </c>
      <c r="AE9" s="68" t="s">
        <v>441</v>
      </c>
      <c r="AF9" s="68" t="s">
        <v>453</v>
      </c>
    </row>
    <row r="10" spans="2:32" x14ac:dyDescent="0.3">
      <c r="B10" s="196">
        <v>30</v>
      </c>
      <c r="C10" s="196" t="s">
        <v>148</v>
      </c>
      <c r="D10" s="196" t="s">
        <v>149</v>
      </c>
      <c r="E10" s="196" t="s">
        <v>150</v>
      </c>
      <c r="F10" s="196" t="s">
        <v>130</v>
      </c>
      <c r="G10" s="196" t="s">
        <v>145</v>
      </c>
      <c r="H10" s="197">
        <v>32435</v>
      </c>
      <c r="I10" s="195">
        <v>14175</v>
      </c>
      <c r="U10" t="s">
        <v>440</v>
      </c>
      <c r="V10" s="60">
        <v>18919</v>
      </c>
      <c r="W10" t="s">
        <v>445</v>
      </c>
      <c r="X10" t="s">
        <v>442</v>
      </c>
      <c r="Y10" t="s">
        <v>447</v>
      </c>
      <c r="AC10" s="70" t="s">
        <v>444</v>
      </c>
      <c r="AD10" s="71">
        <v>9339</v>
      </c>
      <c r="AE10" s="70" t="s">
        <v>441</v>
      </c>
      <c r="AF10" s="70" t="s">
        <v>449</v>
      </c>
    </row>
    <row r="11" spans="2:32" x14ac:dyDescent="0.3">
      <c r="B11" s="196">
        <v>41</v>
      </c>
      <c r="C11" s="196" t="s">
        <v>151</v>
      </c>
      <c r="D11" s="196" t="s">
        <v>152</v>
      </c>
      <c r="E11" s="196" t="s">
        <v>142</v>
      </c>
      <c r="F11" s="196" t="s">
        <v>130</v>
      </c>
      <c r="G11" s="196" t="s">
        <v>135</v>
      </c>
      <c r="H11" s="197">
        <v>35595</v>
      </c>
      <c r="I11" s="195">
        <v>7875</v>
      </c>
      <c r="U11" t="s">
        <v>450</v>
      </c>
      <c r="V11" s="60">
        <v>9213</v>
      </c>
      <c r="W11" t="s">
        <v>445</v>
      </c>
      <c r="X11" t="s">
        <v>446</v>
      </c>
      <c r="Y11" t="s">
        <v>443</v>
      </c>
      <c r="AC11" s="72" t="s">
        <v>440</v>
      </c>
      <c r="AD11" s="73">
        <v>18919</v>
      </c>
      <c r="AE11" s="72" t="s">
        <v>445</v>
      </c>
      <c r="AF11" s="72" t="s">
        <v>442</v>
      </c>
    </row>
    <row r="12" spans="2:32" x14ac:dyDescent="0.3">
      <c r="B12" s="196">
        <v>42</v>
      </c>
      <c r="C12" s="196" t="s">
        <v>153</v>
      </c>
      <c r="D12" s="196" t="s">
        <v>154</v>
      </c>
      <c r="E12" s="196" t="s">
        <v>155</v>
      </c>
      <c r="F12" s="196" t="s">
        <v>130</v>
      </c>
      <c r="G12" s="196" t="s">
        <v>139</v>
      </c>
      <c r="H12" s="197">
        <v>33510</v>
      </c>
      <c r="I12" s="195">
        <v>13300</v>
      </c>
      <c r="U12" t="s">
        <v>450</v>
      </c>
      <c r="V12" s="60">
        <v>7433</v>
      </c>
      <c r="W12" t="s">
        <v>441</v>
      </c>
      <c r="X12" t="s">
        <v>453</v>
      </c>
      <c r="Y12" t="s">
        <v>451</v>
      </c>
      <c r="AC12" s="64" t="s">
        <v>450</v>
      </c>
      <c r="AD12" s="65">
        <v>9213</v>
      </c>
      <c r="AE12" s="64" t="s">
        <v>445</v>
      </c>
      <c r="AF12" s="64" t="s">
        <v>446</v>
      </c>
    </row>
    <row r="13" spans="2:32" x14ac:dyDescent="0.3">
      <c r="B13" s="196">
        <v>44</v>
      </c>
      <c r="C13" s="196" t="s">
        <v>156</v>
      </c>
      <c r="D13" s="196" t="s">
        <v>157</v>
      </c>
      <c r="E13" s="196" t="s">
        <v>150</v>
      </c>
      <c r="F13" s="196" t="s">
        <v>130</v>
      </c>
      <c r="G13" s="196" t="s">
        <v>131</v>
      </c>
      <c r="H13" s="197">
        <v>33194</v>
      </c>
      <c r="I13" s="195">
        <v>13825</v>
      </c>
      <c r="U13" t="s">
        <v>452</v>
      </c>
      <c r="V13" s="60">
        <v>3255</v>
      </c>
      <c r="W13" t="s">
        <v>445</v>
      </c>
      <c r="X13" t="s">
        <v>449</v>
      </c>
      <c r="Y13" t="s">
        <v>451</v>
      </c>
      <c r="AC13" s="68" t="s">
        <v>450</v>
      </c>
      <c r="AD13" s="69">
        <v>7433</v>
      </c>
      <c r="AE13" s="68" t="s">
        <v>441</v>
      </c>
      <c r="AF13" s="68" t="s">
        <v>453</v>
      </c>
    </row>
    <row r="14" spans="2:32" x14ac:dyDescent="0.3">
      <c r="B14" s="196">
        <v>54</v>
      </c>
      <c r="C14" s="196" t="s">
        <v>158</v>
      </c>
      <c r="D14" s="196" t="s">
        <v>159</v>
      </c>
      <c r="E14" s="196" t="s">
        <v>160</v>
      </c>
      <c r="F14" s="196" t="s">
        <v>130</v>
      </c>
      <c r="G14" s="196" t="s">
        <v>161</v>
      </c>
      <c r="H14" s="197">
        <v>34761</v>
      </c>
      <c r="I14" s="195">
        <v>15750</v>
      </c>
      <c r="U14" t="s">
        <v>448</v>
      </c>
      <c r="V14" s="60">
        <v>14867</v>
      </c>
      <c r="W14" t="s">
        <v>445</v>
      </c>
      <c r="X14" t="s">
        <v>442</v>
      </c>
      <c r="Y14" t="s">
        <v>443</v>
      </c>
      <c r="AC14" s="66" t="s">
        <v>452</v>
      </c>
      <c r="AD14" s="67">
        <v>3255</v>
      </c>
      <c r="AE14" s="66" t="s">
        <v>445</v>
      </c>
      <c r="AF14" s="66" t="s">
        <v>449</v>
      </c>
    </row>
    <row r="15" spans="2:32" x14ac:dyDescent="0.3">
      <c r="B15" s="196">
        <v>55</v>
      </c>
      <c r="C15" s="196" t="s">
        <v>162</v>
      </c>
      <c r="D15" s="196" t="s">
        <v>163</v>
      </c>
      <c r="E15" s="196" t="s">
        <v>160</v>
      </c>
      <c r="F15" s="196" t="s">
        <v>130</v>
      </c>
      <c r="G15" s="196" t="s">
        <v>164</v>
      </c>
      <c r="H15" s="197">
        <v>31717</v>
      </c>
      <c r="I15" s="195">
        <v>15750</v>
      </c>
      <c r="U15" t="s">
        <v>448</v>
      </c>
      <c r="V15" s="60">
        <v>19302</v>
      </c>
      <c r="W15" t="s">
        <v>441</v>
      </c>
      <c r="X15" t="s">
        <v>446</v>
      </c>
      <c r="Y15" t="s">
        <v>447</v>
      </c>
      <c r="AC15" s="72" t="s">
        <v>448</v>
      </c>
      <c r="AD15" s="73">
        <v>14867</v>
      </c>
      <c r="AE15" s="72" t="s">
        <v>445</v>
      </c>
      <c r="AF15" s="72" t="s">
        <v>442</v>
      </c>
    </row>
    <row r="16" spans="2:32" x14ac:dyDescent="0.3">
      <c r="B16" s="196">
        <v>65</v>
      </c>
      <c r="C16" s="196" t="s">
        <v>165</v>
      </c>
      <c r="D16" s="196" t="s">
        <v>166</v>
      </c>
      <c r="E16" s="196" t="s">
        <v>160</v>
      </c>
      <c r="F16" s="196" t="s">
        <v>130</v>
      </c>
      <c r="G16" s="196" t="s">
        <v>139</v>
      </c>
      <c r="H16" s="197">
        <v>32442</v>
      </c>
      <c r="I16" s="195">
        <v>17500</v>
      </c>
      <c r="U16" t="s">
        <v>440</v>
      </c>
      <c r="V16" s="60">
        <v>9698</v>
      </c>
      <c r="W16" t="s">
        <v>445</v>
      </c>
      <c r="X16" t="s">
        <v>453</v>
      </c>
      <c r="Y16" t="s">
        <v>451</v>
      </c>
      <c r="AC16" s="64" t="s">
        <v>448</v>
      </c>
      <c r="AD16" s="65">
        <v>19302</v>
      </c>
      <c r="AE16" s="64" t="s">
        <v>441</v>
      </c>
      <c r="AF16" s="64" t="s">
        <v>446</v>
      </c>
    </row>
    <row r="17" spans="2:32" x14ac:dyDescent="0.3">
      <c r="B17" s="196">
        <v>70</v>
      </c>
      <c r="C17" s="196" t="s">
        <v>167</v>
      </c>
      <c r="D17" s="196" t="s">
        <v>168</v>
      </c>
      <c r="E17" s="196" t="s">
        <v>134</v>
      </c>
      <c r="F17" s="196" t="s">
        <v>130</v>
      </c>
      <c r="G17" s="196" t="s">
        <v>139</v>
      </c>
      <c r="H17" s="197">
        <v>34762</v>
      </c>
      <c r="I17" s="195">
        <v>14000</v>
      </c>
      <c r="AC17" s="70" t="s">
        <v>440</v>
      </c>
      <c r="AD17" s="71">
        <v>9698</v>
      </c>
      <c r="AE17" s="70" t="s">
        <v>445</v>
      </c>
      <c r="AF17" s="70" t="s">
        <v>453</v>
      </c>
    </row>
    <row r="18" spans="2:32" x14ac:dyDescent="0.3">
      <c r="B18" s="196">
        <v>74</v>
      </c>
      <c r="C18" s="196" t="s">
        <v>169</v>
      </c>
      <c r="D18" s="196" t="s">
        <v>170</v>
      </c>
      <c r="E18" s="196" t="s">
        <v>129</v>
      </c>
      <c r="F18" s="196" t="s">
        <v>130</v>
      </c>
      <c r="G18" s="196" t="s">
        <v>135</v>
      </c>
      <c r="H18" s="197">
        <v>32440</v>
      </c>
      <c r="I18" s="195">
        <v>17500</v>
      </c>
    </row>
    <row r="19" spans="2:32" x14ac:dyDescent="0.3">
      <c r="B19" s="196">
        <v>75</v>
      </c>
      <c r="C19" s="196" t="s">
        <v>171</v>
      </c>
      <c r="D19" s="196" t="s">
        <v>172</v>
      </c>
      <c r="E19" s="196" t="s">
        <v>142</v>
      </c>
      <c r="F19" s="196" t="s">
        <v>130</v>
      </c>
      <c r="G19" s="196" t="s">
        <v>139</v>
      </c>
      <c r="H19" s="197">
        <v>32441</v>
      </c>
      <c r="I19" s="195">
        <v>17500</v>
      </c>
    </row>
    <row r="20" spans="2:32" x14ac:dyDescent="0.3">
      <c r="B20" s="196">
        <v>82</v>
      </c>
      <c r="C20" s="196" t="s">
        <v>173</v>
      </c>
      <c r="D20" s="196" t="s">
        <v>174</v>
      </c>
      <c r="E20" s="196" t="s">
        <v>155</v>
      </c>
      <c r="F20" s="196" t="s">
        <v>130</v>
      </c>
      <c r="G20" s="196" t="s">
        <v>131</v>
      </c>
      <c r="H20" s="197">
        <v>32448</v>
      </c>
      <c r="I20" s="195">
        <v>17500</v>
      </c>
    </row>
    <row r="21" spans="2:32" x14ac:dyDescent="0.3">
      <c r="B21" s="196">
        <v>84</v>
      </c>
      <c r="C21" s="196" t="s">
        <v>175</v>
      </c>
      <c r="D21" s="196" t="s">
        <v>176</v>
      </c>
      <c r="E21" s="196" t="s">
        <v>155</v>
      </c>
      <c r="F21" s="196" t="s">
        <v>130</v>
      </c>
      <c r="G21" s="196" t="s">
        <v>139</v>
      </c>
      <c r="H21" s="197">
        <v>36222</v>
      </c>
      <c r="I21" s="195">
        <v>7000</v>
      </c>
      <c r="U21" s="30"/>
      <c r="V21" s="30"/>
      <c r="W21" s="223"/>
      <c r="Z21" s="30"/>
      <c r="AA21" s="30"/>
      <c r="AB21" s="223"/>
    </row>
    <row r="22" spans="2:32" x14ac:dyDescent="0.3">
      <c r="B22" s="196">
        <v>91</v>
      </c>
      <c r="C22" s="196" t="s">
        <v>177</v>
      </c>
      <c r="D22" s="196" t="s">
        <v>178</v>
      </c>
      <c r="E22" s="196" t="s">
        <v>129</v>
      </c>
      <c r="F22" s="196" t="s">
        <v>130</v>
      </c>
      <c r="G22" s="196" t="s">
        <v>139</v>
      </c>
      <c r="H22" s="197">
        <v>29172</v>
      </c>
      <c r="I22" s="195">
        <v>22750</v>
      </c>
      <c r="U22" s="32"/>
      <c r="V22" s="30"/>
      <c r="W22" s="30"/>
    </row>
    <row r="23" spans="2:32" x14ac:dyDescent="0.3">
      <c r="B23" s="196">
        <v>92</v>
      </c>
      <c r="C23" s="196" t="s">
        <v>179</v>
      </c>
      <c r="D23" s="196" t="s">
        <v>180</v>
      </c>
      <c r="E23" s="196" t="s">
        <v>134</v>
      </c>
      <c r="F23" s="196" t="s">
        <v>130</v>
      </c>
      <c r="G23" s="196" t="s">
        <v>161</v>
      </c>
      <c r="H23" s="197">
        <v>32603</v>
      </c>
      <c r="I23" s="195">
        <v>17325</v>
      </c>
      <c r="U23" s="32"/>
      <c r="V23" s="30"/>
      <c r="W23" s="30"/>
    </row>
    <row r="24" spans="2:32" x14ac:dyDescent="0.3">
      <c r="B24" s="196">
        <v>1</v>
      </c>
      <c r="C24" s="196" t="s">
        <v>181</v>
      </c>
      <c r="D24" s="196" t="s">
        <v>182</v>
      </c>
      <c r="E24" s="196" t="s">
        <v>129</v>
      </c>
      <c r="F24" s="196" t="s">
        <v>183</v>
      </c>
      <c r="G24" s="196" t="s">
        <v>184</v>
      </c>
      <c r="H24" s="197">
        <v>28126</v>
      </c>
      <c r="I24" s="195">
        <v>21875</v>
      </c>
      <c r="U24" s="32"/>
      <c r="V24" s="30"/>
      <c r="W24" s="30"/>
    </row>
    <row r="25" spans="2:32" x14ac:dyDescent="0.3">
      <c r="B25" s="196">
        <v>4</v>
      </c>
      <c r="C25" s="196" t="s">
        <v>185</v>
      </c>
      <c r="D25" s="196" t="s">
        <v>186</v>
      </c>
      <c r="E25" s="196" t="s">
        <v>134</v>
      </c>
      <c r="F25" s="196" t="s">
        <v>183</v>
      </c>
      <c r="G25" s="196" t="s">
        <v>19</v>
      </c>
      <c r="H25" s="197">
        <v>29183</v>
      </c>
      <c r="I25" s="195">
        <v>12250</v>
      </c>
      <c r="U25" s="32"/>
      <c r="V25" s="30"/>
      <c r="W25" s="30"/>
    </row>
    <row r="26" spans="2:32" x14ac:dyDescent="0.3">
      <c r="B26" s="196">
        <v>5</v>
      </c>
      <c r="C26" s="196" t="s">
        <v>187</v>
      </c>
      <c r="D26" s="196" t="s">
        <v>188</v>
      </c>
      <c r="E26" s="196" t="s">
        <v>155</v>
      </c>
      <c r="F26" s="196" t="s">
        <v>183</v>
      </c>
      <c r="G26" s="196" t="s">
        <v>189</v>
      </c>
      <c r="H26" s="197">
        <v>32755</v>
      </c>
      <c r="I26" s="195">
        <v>21000</v>
      </c>
      <c r="U26" s="32"/>
      <c r="V26" s="30"/>
      <c r="W26" s="30"/>
    </row>
    <row r="27" spans="2:32" x14ac:dyDescent="0.3">
      <c r="B27" s="196">
        <v>6</v>
      </c>
      <c r="C27" s="196" t="s">
        <v>190</v>
      </c>
      <c r="D27" s="196" t="s">
        <v>191</v>
      </c>
      <c r="E27" s="196" t="s">
        <v>155</v>
      </c>
      <c r="F27" s="196" t="s">
        <v>183</v>
      </c>
      <c r="G27" s="196" t="s">
        <v>192</v>
      </c>
      <c r="H27" s="197">
        <v>32390</v>
      </c>
      <c r="I27" s="195">
        <v>12425</v>
      </c>
      <c r="U27" s="32"/>
      <c r="V27" s="30"/>
      <c r="W27" s="30"/>
    </row>
    <row r="28" spans="2:32" x14ac:dyDescent="0.3">
      <c r="B28" s="196">
        <v>8</v>
      </c>
      <c r="C28" s="196" t="s">
        <v>193</v>
      </c>
      <c r="D28" s="196" t="s">
        <v>194</v>
      </c>
      <c r="E28" s="196" t="s">
        <v>155</v>
      </c>
      <c r="F28" s="196" t="s">
        <v>183</v>
      </c>
      <c r="G28" s="196" t="s">
        <v>195</v>
      </c>
      <c r="H28" s="197">
        <v>32755</v>
      </c>
      <c r="I28" s="195">
        <v>12425</v>
      </c>
      <c r="U28" s="32"/>
      <c r="V28" s="30"/>
      <c r="W28" s="30"/>
    </row>
    <row r="29" spans="2:32" x14ac:dyDescent="0.3">
      <c r="B29" s="196">
        <v>9</v>
      </c>
      <c r="C29" s="196" t="s">
        <v>196</v>
      </c>
      <c r="D29" s="196" t="s">
        <v>197</v>
      </c>
      <c r="E29" s="196" t="s">
        <v>129</v>
      </c>
      <c r="F29" s="196" t="s">
        <v>183</v>
      </c>
      <c r="G29" s="196" t="s">
        <v>198</v>
      </c>
      <c r="H29" s="197">
        <v>36506</v>
      </c>
      <c r="I29" s="195">
        <v>14875</v>
      </c>
      <c r="U29" s="32"/>
      <c r="V29" s="30"/>
      <c r="W29" s="30"/>
    </row>
    <row r="30" spans="2:32" x14ac:dyDescent="0.3">
      <c r="B30" s="196">
        <v>12</v>
      </c>
      <c r="C30" s="196" t="s">
        <v>199</v>
      </c>
      <c r="D30" s="196" t="s">
        <v>200</v>
      </c>
      <c r="E30" s="196" t="s">
        <v>142</v>
      </c>
      <c r="F30" s="196" t="s">
        <v>183</v>
      </c>
      <c r="G30" s="196" t="s">
        <v>201</v>
      </c>
      <c r="H30" s="197">
        <v>30376</v>
      </c>
      <c r="I30" s="195">
        <v>21000</v>
      </c>
      <c r="U30" s="32"/>
      <c r="V30" s="30"/>
      <c r="W30" s="30"/>
    </row>
    <row r="31" spans="2:32" x14ac:dyDescent="0.3">
      <c r="B31" s="196">
        <v>15</v>
      </c>
      <c r="C31" s="196" t="s">
        <v>202</v>
      </c>
      <c r="D31" s="196" t="s">
        <v>203</v>
      </c>
      <c r="E31" s="196" t="s">
        <v>150</v>
      </c>
      <c r="F31" s="196" t="s">
        <v>183</v>
      </c>
      <c r="G31" s="196" t="s">
        <v>201</v>
      </c>
      <c r="H31" s="197">
        <v>31029</v>
      </c>
      <c r="I31" s="195">
        <v>14875</v>
      </c>
      <c r="U31" s="32"/>
      <c r="V31" s="30"/>
      <c r="W31" s="30"/>
    </row>
    <row r="32" spans="2:32" x14ac:dyDescent="0.3">
      <c r="B32" s="196">
        <v>16</v>
      </c>
      <c r="C32" s="196" t="s">
        <v>204</v>
      </c>
      <c r="D32" s="196" t="s">
        <v>205</v>
      </c>
      <c r="E32" s="196" t="s">
        <v>150</v>
      </c>
      <c r="F32" s="196" t="s">
        <v>183</v>
      </c>
      <c r="G32" s="196" t="s">
        <v>206</v>
      </c>
      <c r="H32" s="197">
        <v>31030</v>
      </c>
      <c r="I32" s="195">
        <v>14875</v>
      </c>
      <c r="U32" s="32"/>
      <c r="V32" s="30"/>
      <c r="W32" s="30"/>
    </row>
    <row r="33" spans="2:23" x14ac:dyDescent="0.3">
      <c r="B33" s="196">
        <v>19</v>
      </c>
      <c r="C33" s="196" t="s">
        <v>207</v>
      </c>
      <c r="D33" s="196" t="s">
        <v>208</v>
      </c>
      <c r="E33" s="196" t="s">
        <v>134</v>
      </c>
      <c r="F33" s="196" t="s">
        <v>183</v>
      </c>
      <c r="G33" s="196" t="s">
        <v>192</v>
      </c>
      <c r="H33" s="197">
        <v>31637</v>
      </c>
      <c r="I33" s="195">
        <v>10500</v>
      </c>
      <c r="U33" s="32"/>
      <c r="V33" s="30"/>
      <c r="W33" s="30"/>
    </row>
    <row r="34" spans="2:23" x14ac:dyDescent="0.3">
      <c r="B34" s="196">
        <v>20</v>
      </c>
      <c r="C34" s="196" t="s">
        <v>209</v>
      </c>
      <c r="D34" s="196" t="s">
        <v>210</v>
      </c>
      <c r="E34" s="196" t="s">
        <v>134</v>
      </c>
      <c r="F34" s="196" t="s">
        <v>183</v>
      </c>
      <c r="G34" s="196" t="s">
        <v>206</v>
      </c>
      <c r="H34" s="197">
        <v>36316</v>
      </c>
      <c r="I34" s="195">
        <v>5950</v>
      </c>
      <c r="U34" s="30"/>
      <c r="V34" s="30"/>
      <c r="W34" s="30"/>
    </row>
    <row r="35" spans="2:23" x14ac:dyDescent="0.3">
      <c r="B35" s="196">
        <v>29</v>
      </c>
      <c r="C35" s="196" t="s">
        <v>211</v>
      </c>
      <c r="D35" s="196" t="s">
        <v>212</v>
      </c>
      <c r="E35" s="196" t="s">
        <v>142</v>
      </c>
      <c r="F35" s="196" t="s">
        <v>183</v>
      </c>
      <c r="G35" s="196" t="s">
        <v>206</v>
      </c>
      <c r="H35" s="197">
        <v>35189</v>
      </c>
      <c r="I35" s="195">
        <v>9625</v>
      </c>
    </row>
    <row r="36" spans="2:23" x14ac:dyDescent="0.3">
      <c r="B36" s="196">
        <v>31</v>
      </c>
      <c r="C36" s="196" t="s">
        <v>213</v>
      </c>
      <c r="D36" s="196" t="s">
        <v>214</v>
      </c>
      <c r="E36" s="196" t="s">
        <v>155</v>
      </c>
      <c r="F36" s="196" t="s">
        <v>183</v>
      </c>
      <c r="G36" s="196" t="s">
        <v>195</v>
      </c>
      <c r="H36" s="197">
        <v>30225</v>
      </c>
      <c r="I36" s="195">
        <v>15750</v>
      </c>
    </row>
    <row r="37" spans="2:23" x14ac:dyDescent="0.3">
      <c r="B37" s="196">
        <v>33</v>
      </c>
      <c r="C37" s="196" t="s">
        <v>215</v>
      </c>
      <c r="D37" s="196" t="s">
        <v>216</v>
      </c>
      <c r="E37" s="196" t="s">
        <v>160</v>
      </c>
      <c r="F37" s="196" t="s">
        <v>183</v>
      </c>
      <c r="G37" s="196" t="s">
        <v>198</v>
      </c>
      <c r="H37" s="197">
        <v>35618</v>
      </c>
      <c r="I37" s="195">
        <v>7000</v>
      </c>
    </row>
    <row r="38" spans="2:23" x14ac:dyDescent="0.3">
      <c r="B38" s="196">
        <v>34</v>
      </c>
      <c r="C38" s="196" t="s">
        <v>217</v>
      </c>
      <c r="D38" s="196" t="s">
        <v>218</v>
      </c>
      <c r="E38" s="196" t="s">
        <v>160</v>
      </c>
      <c r="F38" s="196" t="s">
        <v>183</v>
      </c>
      <c r="G38" s="196" t="s">
        <v>219</v>
      </c>
      <c r="H38" s="197">
        <v>33510</v>
      </c>
      <c r="I38" s="195">
        <v>8750</v>
      </c>
    </row>
    <row r="39" spans="2:23" x14ac:dyDescent="0.3">
      <c r="B39" s="196">
        <v>38</v>
      </c>
      <c r="C39" s="196" t="s">
        <v>220</v>
      </c>
      <c r="D39" s="196" t="s">
        <v>221</v>
      </c>
      <c r="E39" s="196" t="s">
        <v>138</v>
      </c>
      <c r="F39" s="196" t="s">
        <v>183</v>
      </c>
      <c r="G39" s="196" t="s">
        <v>222</v>
      </c>
      <c r="H39" s="197">
        <v>30225</v>
      </c>
      <c r="I39" s="195">
        <v>24500</v>
      </c>
    </row>
    <row r="40" spans="2:23" x14ac:dyDescent="0.3">
      <c r="B40" s="196">
        <v>39</v>
      </c>
      <c r="C40" s="196" t="s">
        <v>223</v>
      </c>
      <c r="D40" s="196" t="s">
        <v>224</v>
      </c>
      <c r="E40" s="196" t="s">
        <v>138</v>
      </c>
      <c r="F40" s="196" t="s">
        <v>183</v>
      </c>
      <c r="G40" s="196" t="s">
        <v>225</v>
      </c>
      <c r="H40" s="197">
        <v>30225</v>
      </c>
      <c r="I40" s="195">
        <v>24500</v>
      </c>
    </row>
    <row r="41" spans="2:23" x14ac:dyDescent="0.3">
      <c r="B41" s="196">
        <v>45</v>
      </c>
      <c r="C41" s="196" t="s">
        <v>226</v>
      </c>
      <c r="D41" s="196" t="s">
        <v>227</v>
      </c>
      <c r="E41" s="196" t="s">
        <v>155</v>
      </c>
      <c r="F41" s="196" t="s">
        <v>183</v>
      </c>
      <c r="G41" s="196" t="s">
        <v>184</v>
      </c>
      <c r="H41" s="197">
        <v>35618</v>
      </c>
      <c r="I41" s="195">
        <v>11375</v>
      </c>
    </row>
    <row r="42" spans="2:23" x14ac:dyDescent="0.3">
      <c r="B42" s="196">
        <v>46</v>
      </c>
      <c r="C42" s="196" t="s">
        <v>228</v>
      </c>
      <c r="D42" s="196" t="s">
        <v>229</v>
      </c>
      <c r="E42" s="196" t="s">
        <v>129</v>
      </c>
      <c r="F42" s="196" t="s">
        <v>183</v>
      </c>
      <c r="G42" s="196" t="s">
        <v>219</v>
      </c>
      <c r="H42" s="197">
        <v>33510</v>
      </c>
      <c r="I42" s="195">
        <v>15750</v>
      </c>
    </row>
    <row r="43" spans="2:23" x14ac:dyDescent="0.3">
      <c r="B43" s="196">
        <v>47</v>
      </c>
      <c r="C43" s="196" t="s">
        <v>230</v>
      </c>
      <c r="D43" s="196" t="s">
        <v>231</v>
      </c>
      <c r="E43" s="196" t="s">
        <v>142</v>
      </c>
      <c r="F43" s="196" t="s">
        <v>183</v>
      </c>
      <c r="G43" s="196" t="s">
        <v>189</v>
      </c>
      <c r="H43" s="197">
        <v>32180</v>
      </c>
      <c r="I43" s="195">
        <v>15750</v>
      </c>
    </row>
    <row r="44" spans="2:23" x14ac:dyDescent="0.3">
      <c r="B44" s="196">
        <v>51</v>
      </c>
      <c r="C44" s="196" t="s">
        <v>232</v>
      </c>
      <c r="D44" s="196" t="s">
        <v>233</v>
      </c>
      <c r="E44" s="196" t="s">
        <v>129</v>
      </c>
      <c r="F44" s="196" t="s">
        <v>183</v>
      </c>
      <c r="G44" s="196" t="s">
        <v>201</v>
      </c>
      <c r="H44" s="197">
        <v>32436</v>
      </c>
      <c r="I44" s="195">
        <v>15750</v>
      </c>
    </row>
    <row r="45" spans="2:23" x14ac:dyDescent="0.3">
      <c r="B45" s="196">
        <v>52</v>
      </c>
      <c r="C45" s="196" t="s">
        <v>234</v>
      </c>
      <c r="D45" s="196" t="s">
        <v>235</v>
      </c>
      <c r="E45" s="196" t="s">
        <v>160</v>
      </c>
      <c r="F45" s="196" t="s">
        <v>183</v>
      </c>
      <c r="G45" s="196" t="s">
        <v>219</v>
      </c>
      <c r="H45" s="197">
        <v>32437</v>
      </c>
      <c r="I45" s="195">
        <v>19250</v>
      </c>
    </row>
    <row r="46" spans="2:23" x14ac:dyDescent="0.3">
      <c r="B46" s="196">
        <v>58</v>
      </c>
      <c r="C46" s="196" t="s">
        <v>236</v>
      </c>
      <c r="D46" s="196" t="s">
        <v>237</v>
      </c>
      <c r="E46" s="196" t="s">
        <v>134</v>
      </c>
      <c r="F46" s="196" t="s">
        <v>183</v>
      </c>
      <c r="G46" s="196" t="s">
        <v>195</v>
      </c>
      <c r="H46" s="197">
        <v>33182</v>
      </c>
      <c r="I46" s="195">
        <v>17500</v>
      </c>
    </row>
    <row r="47" spans="2:23" x14ac:dyDescent="0.3">
      <c r="B47" s="196">
        <v>61</v>
      </c>
      <c r="C47" s="196" t="s">
        <v>238</v>
      </c>
      <c r="D47" s="196" t="s">
        <v>239</v>
      </c>
      <c r="E47" s="196" t="s">
        <v>142</v>
      </c>
      <c r="F47" s="196" t="s">
        <v>183</v>
      </c>
      <c r="G47" s="196" t="s">
        <v>195</v>
      </c>
      <c r="H47" s="197">
        <v>32106</v>
      </c>
      <c r="I47" s="195">
        <v>19250</v>
      </c>
    </row>
    <row r="48" spans="2:23" x14ac:dyDescent="0.3">
      <c r="B48" s="196">
        <v>62</v>
      </c>
      <c r="C48" s="196" t="s">
        <v>240</v>
      </c>
      <c r="D48" s="196" t="s">
        <v>141</v>
      </c>
      <c r="E48" s="196" t="s">
        <v>129</v>
      </c>
      <c r="F48" s="196" t="s">
        <v>183</v>
      </c>
      <c r="G48" s="196" t="s">
        <v>189</v>
      </c>
      <c r="H48" s="197">
        <v>32107</v>
      </c>
      <c r="I48" s="195">
        <v>19251</v>
      </c>
    </row>
    <row r="49" spans="2:9" x14ac:dyDescent="0.3">
      <c r="B49" s="196">
        <v>63</v>
      </c>
      <c r="C49" s="196" t="s">
        <v>241</v>
      </c>
      <c r="D49" s="196" t="s">
        <v>242</v>
      </c>
      <c r="E49" s="196" t="s">
        <v>155</v>
      </c>
      <c r="F49" s="196" t="s">
        <v>183</v>
      </c>
      <c r="G49" s="196" t="s">
        <v>201</v>
      </c>
      <c r="H49" s="197">
        <v>32440</v>
      </c>
      <c r="I49" s="195">
        <v>17500</v>
      </c>
    </row>
    <row r="50" spans="2:9" x14ac:dyDescent="0.3">
      <c r="B50" s="196">
        <v>66</v>
      </c>
      <c r="C50" s="196" t="s">
        <v>243</v>
      </c>
      <c r="D50" s="196" t="s">
        <v>244</v>
      </c>
      <c r="E50" s="196" t="s">
        <v>150</v>
      </c>
      <c r="F50" s="196" t="s">
        <v>183</v>
      </c>
      <c r="G50" s="196" t="s">
        <v>195</v>
      </c>
      <c r="H50" s="197">
        <v>32443</v>
      </c>
      <c r="I50" s="195">
        <v>17500</v>
      </c>
    </row>
    <row r="51" spans="2:9" x14ac:dyDescent="0.3">
      <c r="B51" s="196">
        <v>67</v>
      </c>
      <c r="C51" s="196" t="s">
        <v>245</v>
      </c>
      <c r="D51" s="196" t="s">
        <v>168</v>
      </c>
      <c r="E51" s="196" t="s">
        <v>150</v>
      </c>
      <c r="F51" s="196" t="s">
        <v>183</v>
      </c>
      <c r="G51" s="196" t="s">
        <v>219</v>
      </c>
      <c r="H51" s="197">
        <v>32444</v>
      </c>
      <c r="I51" s="195">
        <v>20125</v>
      </c>
    </row>
    <row r="52" spans="2:9" x14ac:dyDescent="0.3">
      <c r="B52" s="196">
        <v>68</v>
      </c>
      <c r="C52" s="196" t="s">
        <v>246</v>
      </c>
      <c r="D52" s="196" t="s">
        <v>166</v>
      </c>
      <c r="E52" s="196" t="s">
        <v>129</v>
      </c>
      <c r="F52" s="196" t="s">
        <v>183</v>
      </c>
      <c r="G52" s="196" t="s">
        <v>225</v>
      </c>
      <c r="H52" s="197">
        <v>35034</v>
      </c>
      <c r="I52" s="195">
        <v>14000</v>
      </c>
    </row>
    <row r="53" spans="2:9" x14ac:dyDescent="0.3">
      <c r="B53" s="196">
        <v>69</v>
      </c>
      <c r="C53" s="196" t="s">
        <v>247</v>
      </c>
      <c r="D53" s="196" t="s">
        <v>231</v>
      </c>
      <c r="E53" s="196" t="s">
        <v>150</v>
      </c>
      <c r="F53" s="196" t="s">
        <v>183</v>
      </c>
      <c r="G53" s="196" t="s">
        <v>225</v>
      </c>
      <c r="H53" s="197">
        <v>34761</v>
      </c>
      <c r="I53" s="195">
        <v>14000</v>
      </c>
    </row>
    <row r="54" spans="2:9" x14ac:dyDescent="0.3">
      <c r="B54" s="196">
        <v>73</v>
      </c>
      <c r="C54" s="196" t="s">
        <v>248</v>
      </c>
      <c r="D54" s="196" t="s">
        <v>249</v>
      </c>
      <c r="E54" s="196" t="s">
        <v>160</v>
      </c>
      <c r="F54" s="196" t="s">
        <v>183</v>
      </c>
      <c r="G54" s="196" t="s">
        <v>206</v>
      </c>
      <c r="H54" s="197">
        <v>32439</v>
      </c>
      <c r="I54" s="195">
        <v>17500</v>
      </c>
    </row>
    <row r="55" spans="2:9" x14ac:dyDescent="0.3">
      <c r="B55" s="196">
        <v>77</v>
      </c>
      <c r="C55" s="196" t="s">
        <v>250</v>
      </c>
      <c r="D55" s="196" t="s">
        <v>244</v>
      </c>
      <c r="E55" s="196" t="s">
        <v>155</v>
      </c>
      <c r="F55" s="196" t="s">
        <v>183</v>
      </c>
      <c r="G55" s="196" t="s">
        <v>19</v>
      </c>
      <c r="H55" s="197">
        <v>32443</v>
      </c>
      <c r="I55" s="195">
        <v>17500</v>
      </c>
    </row>
    <row r="56" spans="2:9" x14ac:dyDescent="0.3">
      <c r="B56" s="196">
        <v>79</v>
      </c>
      <c r="C56" s="196" t="s">
        <v>251</v>
      </c>
      <c r="D56" s="196" t="s">
        <v>252</v>
      </c>
      <c r="E56" s="196" t="s">
        <v>134</v>
      </c>
      <c r="F56" s="196" t="s">
        <v>183</v>
      </c>
      <c r="G56" s="196" t="s">
        <v>19</v>
      </c>
      <c r="H56" s="197">
        <v>32445</v>
      </c>
      <c r="I56" s="195">
        <v>17500</v>
      </c>
    </row>
    <row r="57" spans="2:9" x14ac:dyDescent="0.3">
      <c r="B57" s="196">
        <v>80</v>
      </c>
      <c r="C57" s="196" t="s">
        <v>253</v>
      </c>
      <c r="D57" s="196" t="s">
        <v>254</v>
      </c>
      <c r="E57" s="196" t="s">
        <v>134</v>
      </c>
      <c r="F57" s="196" t="s">
        <v>183</v>
      </c>
      <c r="G57" s="196" t="s">
        <v>184</v>
      </c>
      <c r="H57" s="197">
        <v>32446</v>
      </c>
      <c r="I57" s="195">
        <v>17500</v>
      </c>
    </row>
    <row r="58" spans="2:9" x14ac:dyDescent="0.3">
      <c r="B58" s="196">
        <v>83</v>
      </c>
      <c r="C58" s="196" t="s">
        <v>255</v>
      </c>
      <c r="D58" s="196" t="s">
        <v>244</v>
      </c>
      <c r="E58" s="196" t="s">
        <v>160</v>
      </c>
      <c r="F58" s="196" t="s">
        <v>183</v>
      </c>
      <c r="G58" s="196" t="s">
        <v>222</v>
      </c>
      <c r="H58" s="197">
        <v>36221</v>
      </c>
      <c r="I58" s="195">
        <v>7000</v>
      </c>
    </row>
    <row r="59" spans="2:9" x14ac:dyDescent="0.3">
      <c r="B59" s="196">
        <v>85</v>
      </c>
      <c r="C59" s="196" t="s">
        <v>256</v>
      </c>
      <c r="D59" s="196" t="s">
        <v>257</v>
      </c>
      <c r="E59" s="196" t="s">
        <v>155</v>
      </c>
      <c r="F59" s="196" t="s">
        <v>183</v>
      </c>
      <c r="G59" s="196" t="s">
        <v>195</v>
      </c>
      <c r="H59" s="197">
        <v>35809</v>
      </c>
      <c r="I59" s="195">
        <v>7000</v>
      </c>
    </row>
    <row r="60" spans="2:9" x14ac:dyDescent="0.3">
      <c r="B60" s="196">
        <v>86</v>
      </c>
      <c r="C60" s="196" t="s">
        <v>258</v>
      </c>
      <c r="D60" s="196" t="s">
        <v>144</v>
      </c>
      <c r="E60" s="196" t="s">
        <v>160</v>
      </c>
      <c r="F60" s="196" t="s">
        <v>183</v>
      </c>
      <c r="G60" s="196" t="s">
        <v>201</v>
      </c>
      <c r="H60" s="197">
        <v>35810</v>
      </c>
      <c r="I60" s="195">
        <v>17500</v>
      </c>
    </row>
    <row r="61" spans="2:9" x14ac:dyDescent="0.3">
      <c r="B61" s="196">
        <v>89</v>
      </c>
      <c r="C61" s="196" t="s">
        <v>259</v>
      </c>
      <c r="D61" s="196" t="s">
        <v>260</v>
      </c>
      <c r="E61" s="196" t="s">
        <v>129</v>
      </c>
      <c r="F61" s="196" t="s">
        <v>183</v>
      </c>
      <c r="G61" s="196" t="s">
        <v>222</v>
      </c>
      <c r="H61" s="197">
        <v>28907</v>
      </c>
      <c r="I61" s="195">
        <v>22750</v>
      </c>
    </row>
    <row r="62" spans="2:9" x14ac:dyDescent="0.3">
      <c r="B62" s="196">
        <v>90</v>
      </c>
      <c r="C62" s="196" t="s">
        <v>261</v>
      </c>
      <c r="D62" s="196" t="s">
        <v>227</v>
      </c>
      <c r="E62" s="196" t="s">
        <v>155</v>
      </c>
      <c r="F62" s="196" t="s">
        <v>183</v>
      </c>
      <c r="G62" s="196" t="s">
        <v>206</v>
      </c>
      <c r="H62" s="197">
        <v>29226</v>
      </c>
      <c r="I62" s="195">
        <v>22750</v>
      </c>
    </row>
    <row r="63" spans="2:9" x14ac:dyDescent="0.3">
      <c r="B63" s="196">
        <v>98</v>
      </c>
      <c r="C63" s="196" t="s">
        <v>262</v>
      </c>
      <c r="D63" s="196" t="s">
        <v>263</v>
      </c>
      <c r="E63" s="196" t="s">
        <v>160</v>
      </c>
      <c r="F63" s="196" t="s">
        <v>183</v>
      </c>
      <c r="G63" s="196" t="s">
        <v>19</v>
      </c>
      <c r="H63" s="197">
        <v>32609</v>
      </c>
      <c r="I63" s="195">
        <v>17325</v>
      </c>
    </row>
    <row r="64" spans="2:9" x14ac:dyDescent="0.3">
      <c r="B64" s="196">
        <v>3</v>
      </c>
      <c r="C64" s="196" t="s">
        <v>264</v>
      </c>
      <c r="D64" s="196" t="s">
        <v>265</v>
      </c>
      <c r="E64" s="196" t="s">
        <v>142</v>
      </c>
      <c r="F64" s="196" t="s">
        <v>266</v>
      </c>
      <c r="G64" s="196" t="s">
        <v>267</v>
      </c>
      <c r="H64" s="197">
        <v>36220</v>
      </c>
      <c r="I64" s="195">
        <v>7000</v>
      </c>
    </row>
    <row r="65" spans="2:9" x14ac:dyDescent="0.3">
      <c r="B65" s="196">
        <v>14</v>
      </c>
      <c r="C65" s="196" t="s">
        <v>223</v>
      </c>
      <c r="D65" s="196" t="s">
        <v>166</v>
      </c>
      <c r="E65" s="196" t="s">
        <v>268</v>
      </c>
      <c r="F65" s="196" t="s">
        <v>266</v>
      </c>
      <c r="G65" s="196" t="s">
        <v>269</v>
      </c>
      <c r="H65" s="197">
        <v>31028</v>
      </c>
      <c r="I65" s="195">
        <v>49000</v>
      </c>
    </row>
    <row r="66" spans="2:9" x14ac:dyDescent="0.3">
      <c r="B66" s="196">
        <v>25</v>
      </c>
      <c r="C66" s="196" t="s">
        <v>270</v>
      </c>
      <c r="D66" s="196" t="s">
        <v>271</v>
      </c>
      <c r="E66" s="196" t="s">
        <v>155</v>
      </c>
      <c r="F66" s="196" t="s">
        <v>266</v>
      </c>
      <c r="G66" s="196" t="s">
        <v>272</v>
      </c>
      <c r="H66" s="197">
        <v>36274</v>
      </c>
      <c r="I66" s="195">
        <v>7875</v>
      </c>
    </row>
    <row r="67" spans="2:9" x14ac:dyDescent="0.3">
      <c r="B67" s="196">
        <v>27</v>
      </c>
      <c r="C67" s="196" t="s">
        <v>273</v>
      </c>
      <c r="D67" s="196" t="s">
        <v>274</v>
      </c>
      <c r="E67" s="196" t="s">
        <v>129</v>
      </c>
      <c r="F67" s="196" t="s">
        <v>266</v>
      </c>
      <c r="G67" s="196" t="s">
        <v>275</v>
      </c>
      <c r="H67" s="197">
        <v>33787</v>
      </c>
      <c r="I67" s="195">
        <v>13125</v>
      </c>
    </row>
    <row r="68" spans="2:9" x14ac:dyDescent="0.3">
      <c r="B68" s="196">
        <v>32</v>
      </c>
      <c r="C68" s="196" t="s">
        <v>276</v>
      </c>
      <c r="D68" s="196" t="s">
        <v>231</v>
      </c>
      <c r="E68" s="196" t="s">
        <v>160</v>
      </c>
      <c r="F68" s="196" t="s">
        <v>266</v>
      </c>
      <c r="G68" s="196" t="s">
        <v>272</v>
      </c>
      <c r="H68" s="197">
        <v>30225</v>
      </c>
      <c r="I68" s="195">
        <v>15750</v>
      </c>
    </row>
    <row r="69" spans="2:9" x14ac:dyDescent="0.3">
      <c r="B69" s="196">
        <v>35</v>
      </c>
      <c r="C69" s="196" t="s">
        <v>277</v>
      </c>
      <c r="D69" s="196" t="s">
        <v>231</v>
      </c>
      <c r="E69" s="196" t="s">
        <v>134</v>
      </c>
      <c r="F69" s="196" t="s">
        <v>266</v>
      </c>
      <c r="G69" s="196" t="s">
        <v>272</v>
      </c>
      <c r="H69" s="197">
        <v>33729</v>
      </c>
      <c r="I69" s="195">
        <v>9275</v>
      </c>
    </row>
    <row r="70" spans="2:9" x14ac:dyDescent="0.3">
      <c r="B70" s="196">
        <v>37</v>
      </c>
      <c r="C70" s="196" t="s">
        <v>199</v>
      </c>
      <c r="D70" s="196" t="s">
        <v>278</v>
      </c>
      <c r="E70" s="196" t="s">
        <v>138</v>
      </c>
      <c r="F70" s="196" t="s">
        <v>266</v>
      </c>
      <c r="G70" s="196" t="s">
        <v>279</v>
      </c>
      <c r="H70" s="197">
        <v>30225</v>
      </c>
      <c r="I70" s="195">
        <v>24500</v>
      </c>
    </row>
    <row r="71" spans="2:9" x14ac:dyDescent="0.3">
      <c r="B71" s="196">
        <v>40</v>
      </c>
      <c r="C71" s="196" t="s">
        <v>280</v>
      </c>
      <c r="D71" s="196" t="s">
        <v>281</v>
      </c>
      <c r="E71" s="196" t="s">
        <v>129</v>
      </c>
      <c r="F71" s="196" t="s">
        <v>266</v>
      </c>
      <c r="G71" s="196" t="s">
        <v>272</v>
      </c>
      <c r="H71" s="197">
        <v>33510</v>
      </c>
      <c r="I71" s="195">
        <v>10500</v>
      </c>
    </row>
    <row r="72" spans="2:9" x14ac:dyDescent="0.3">
      <c r="B72" s="196">
        <v>49</v>
      </c>
      <c r="C72" s="196" t="s">
        <v>282</v>
      </c>
      <c r="D72" s="196" t="s">
        <v>283</v>
      </c>
      <c r="E72" s="196" t="s">
        <v>160</v>
      </c>
      <c r="F72" s="196" t="s">
        <v>266</v>
      </c>
      <c r="G72" s="196" t="s">
        <v>269</v>
      </c>
      <c r="H72" s="197">
        <v>32435</v>
      </c>
      <c r="I72" s="195">
        <v>15750</v>
      </c>
    </row>
    <row r="73" spans="2:9" x14ac:dyDescent="0.3">
      <c r="B73" s="196">
        <v>57</v>
      </c>
      <c r="C73" s="196" t="s">
        <v>284</v>
      </c>
      <c r="D73" s="196" t="s">
        <v>285</v>
      </c>
      <c r="E73" s="196" t="s">
        <v>129</v>
      </c>
      <c r="F73" s="196" t="s">
        <v>266</v>
      </c>
      <c r="G73" s="196" t="s">
        <v>286</v>
      </c>
      <c r="H73" s="197">
        <v>34098</v>
      </c>
      <c r="I73" s="195">
        <v>14875</v>
      </c>
    </row>
    <row r="74" spans="2:9" x14ac:dyDescent="0.3">
      <c r="B74" s="196">
        <v>59</v>
      </c>
      <c r="C74" s="196" t="s">
        <v>287</v>
      </c>
      <c r="D74" s="196" t="s">
        <v>288</v>
      </c>
      <c r="E74" s="196" t="s">
        <v>142</v>
      </c>
      <c r="F74" s="196" t="s">
        <v>266</v>
      </c>
      <c r="G74" s="196" t="s">
        <v>275</v>
      </c>
      <c r="H74" s="197">
        <v>31791</v>
      </c>
      <c r="I74" s="195">
        <v>19250</v>
      </c>
    </row>
    <row r="75" spans="2:9" x14ac:dyDescent="0.3">
      <c r="B75" s="196">
        <v>60</v>
      </c>
      <c r="C75" s="196" t="s">
        <v>289</v>
      </c>
      <c r="D75" s="196" t="s">
        <v>290</v>
      </c>
      <c r="E75" s="196" t="s">
        <v>134</v>
      </c>
      <c r="F75" s="196" t="s">
        <v>266</v>
      </c>
      <c r="G75" s="196" t="s">
        <v>291</v>
      </c>
      <c r="H75" s="197">
        <v>32105</v>
      </c>
      <c r="I75" s="195">
        <v>19250</v>
      </c>
    </row>
    <row r="76" spans="2:9" x14ac:dyDescent="0.3">
      <c r="B76" s="196">
        <v>64</v>
      </c>
      <c r="C76" s="196" t="s">
        <v>292</v>
      </c>
      <c r="D76" s="196" t="s">
        <v>293</v>
      </c>
      <c r="E76" s="196" t="s">
        <v>150</v>
      </c>
      <c r="F76" s="196" t="s">
        <v>266</v>
      </c>
      <c r="G76" s="196" t="s">
        <v>267</v>
      </c>
      <c r="H76" s="197">
        <v>32441</v>
      </c>
      <c r="I76" s="195">
        <v>17500</v>
      </c>
    </row>
    <row r="77" spans="2:9" x14ac:dyDescent="0.3">
      <c r="B77" s="196">
        <v>72</v>
      </c>
      <c r="C77" s="196" t="s">
        <v>294</v>
      </c>
      <c r="D77" s="196" t="s">
        <v>214</v>
      </c>
      <c r="E77" s="196" t="s">
        <v>155</v>
      </c>
      <c r="F77" s="196" t="s">
        <v>266</v>
      </c>
      <c r="G77" s="196" t="s">
        <v>279</v>
      </c>
      <c r="H77" s="197">
        <v>32438</v>
      </c>
      <c r="I77" s="195">
        <v>17500</v>
      </c>
    </row>
    <row r="78" spans="2:9" x14ac:dyDescent="0.3">
      <c r="B78" s="196">
        <v>81</v>
      </c>
      <c r="C78" s="196" t="s">
        <v>295</v>
      </c>
      <c r="D78" s="196" t="s">
        <v>296</v>
      </c>
      <c r="E78" s="196" t="s">
        <v>160</v>
      </c>
      <c r="F78" s="196" t="s">
        <v>266</v>
      </c>
      <c r="G78" s="196" t="s">
        <v>286</v>
      </c>
      <c r="H78" s="197">
        <v>32447</v>
      </c>
      <c r="I78" s="195">
        <v>17500</v>
      </c>
    </row>
    <row r="79" spans="2:9" x14ac:dyDescent="0.3">
      <c r="B79" s="196">
        <v>87</v>
      </c>
      <c r="C79" s="196" t="s">
        <v>297</v>
      </c>
      <c r="D79" s="196" t="s">
        <v>298</v>
      </c>
      <c r="E79" s="196" t="s">
        <v>134</v>
      </c>
      <c r="F79" s="196" t="s">
        <v>266</v>
      </c>
      <c r="G79" s="196" t="s">
        <v>267</v>
      </c>
      <c r="H79" s="197">
        <v>35811</v>
      </c>
      <c r="I79" s="195">
        <v>17500</v>
      </c>
    </row>
    <row r="80" spans="2:9" x14ac:dyDescent="0.3">
      <c r="B80" s="196">
        <v>93</v>
      </c>
      <c r="C80" s="196" t="s">
        <v>299</v>
      </c>
      <c r="D80" s="196" t="s">
        <v>141</v>
      </c>
      <c r="E80" s="196" t="s">
        <v>129</v>
      </c>
      <c r="F80" s="196" t="s">
        <v>266</v>
      </c>
      <c r="G80" s="196" t="s">
        <v>275</v>
      </c>
      <c r="H80" s="197">
        <v>32604</v>
      </c>
      <c r="I80" s="195">
        <v>17325</v>
      </c>
    </row>
    <row r="81" spans="2:9" x14ac:dyDescent="0.3">
      <c r="B81" s="196">
        <v>95</v>
      </c>
      <c r="C81" s="196" t="s">
        <v>300</v>
      </c>
      <c r="D81" s="196" t="s">
        <v>218</v>
      </c>
      <c r="E81" s="196" t="s">
        <v>134</v>
      </c>
      <c r="F81" s="196" t="s">
        <v>266</v>
      </c>
      <c r="G81" s="196" t="s">
        <v>275</v>
      </c>
      <c r="H81" s="197">
        <v>32606</v>
      </c>
      <c r="I81" s="195">
        <v>17325</v>
      </c>
    </row>
    <row r="82" spans="2:9" x14ac:dyDescent="0.3">
      <c r="B82" s="196">
        <v>97</v>
      </c>
      <c r="C82" s="196" t="s">
        <v>301</v>
      </c>
      <c r="D82" s="196" t="s">
        <v>302</v>
      </c>
      <c r="E82" s="196" t="s">
        <v>155</v>
      </c>
      <c r="F82" s="196" t="s">
        <v>266</v>
      </c>
      <c r="G82" s="196" t="s">
        <v>291</v>
      </c>
      <c r="H82" s="197">
        <v>32608</v>
      </c>
      <c r="I82" s="195">
        <v>17325</v>
      </c>
    </row>
    <row r="83" spans="2:9" x14ac:dyDescent="0.3">
      <c r="B83" s="196">
        <v>100</v>
      </c>
      <c r="C83" s="196" t="s">
        <v>303</v>
      </c>
      <c r="D83" s="196" t="s">
        <v>304</v>
      </c>
      <c r="E83" s="196" t="s">
        <v>138</v>
      </c>
      <c r="F83" s="196" t="s">
        <v>266</v>
      </c>
      <c r="G83" s="196" t="s">
        <v>267</v>
      </c>
      <c r="H83" s="197">
        <v>36193</v>
      </c>
      <c r="I83" s="195">
        <v>7875</v>
      </c>
    </row>
    <row r="84" spans="2:9" x14ac:dyDescent="0.3">
      <c r="B84" s="196">
        <v>7</v>
      </c>
      <c r="C84" s="196" t="s">
        <v>305</v>
      </c>
      <c r="D84" s="196" t="s">
        <v>306</v>
      </c>
      <c r="E84" s="196" t="s">
        <v>150</v>
      </c>
      <c r="F84" s="196" t="s">
        <v>307</v>
      </c>
      <c r="G84" s="196" t="s">
        <v>308</v>
      </c>
      <c r="H84" s="197">
        <v>33102</v>
      </c>
      <c r="I84" s="195">
        <v>12425</v>
      </c>
    </row>
    <row r="85" spans="2:9" x14ac:dyDescent="0.3">
      <c r="B85" s="196">
        <v>11</v>
      </c>
      <c r="C85" s="196" t="s">
        <v>309</v>
      </c>
      <c r="D85" s="196" t="s">
        <v>310</v>
      </c>
      <c r="E85" s="196" t="s">
        <v>138</v>
      </c>
      <c r="F85" s="196" t="s">
        <v>307</v>
      </c>
      <c r="G85" s="196" t="s">
        <v>308</v>
      </c>
      <c r="H85" s="197">
        <v>31402</v>
      </c>
      <c r="I85" s="195">
        <v>14875</v>
      </c>
    </row>
    <row r="86" spans="2:9" x14ac:dyDescent="0.3">
      <c r="B86" s="196">
        <v>18</v>
      </c>
      <c r="C86" s="196" t="s">
        <v>311</v>
      </c>
      <c r="D86" s="196" t="s">
        <v>312</v>
      </c>
      <c r="E86" s="196" t="s">
        <v>142</v>
      </c>
      <c r="F86" s="196" t="s">
        <v>307</v>
      </c>
      <c r="G86" s="196" t="s">
        <v>313</v>
      </c>
      <c r="H86" s="197">
        <v>30376</v>
      </c>
      <c r="I86" s="195">
        <v>15750</v>
      </c>
    </row>
    <row r="87" spans="2:9" x14ac:dyDescent="0.3">
      <c r="B87" s="196">
        <v>22</v>
      </c>
      <c r="C87" s="196" t="s">
        <v>314</v>
      </c>
      <c r="D87" s="196" t="s">
        <v>237</v>
      </c>
      <c r="E87" s="196" t="s">
        <v>134</v>
      </c>
      <c r="F87" s="196" t="s">
        <v>307</v>
      </c>
      <c r="G87" s="196" t="s">
        <v>313</v>
      </c>
      <c r="H87" s="197">
        <v>36318</v>
      </c>
      <c r="I87" s="195">
        <v>7875</v>
      </c>
    </row>
    <row r="88" spans="2:9" x14ac:dyDescent="0.3">
      <c r="B88" s="196">
        <v>23</v>
      </c>
      <c r="C88" s="196" t="s">
        <v>315</v>
      </c>
      <c r="D88" s="196" t="s">
        <v>242</v>
      </c>
      <c r="E88" s="196" t="s">
        <v>134</v>
      </c>
      <c r="F88" s="196" t="s">
        <v>307</v>
      </c>
      <c r="G88" s="196" t="s">
        <v>308</v>
      </c>
      <c r="H88" s="197">
        <v>36319</v>
      </c>
      <c r="I88" s="195">
        <v>7875</v>
      </c>
    </row>
    <row r="89" spans="2:9" x14ac:dyDescent="0.3">
      <c r="B89" s="196">
        <v>24</v>
      </c>
      <c r="C89" s="196" t="s">
        <v>153</v>
      </c>
      <c r="D89" s="196" t="s">
        <v>316</v>
      </c>
      <c r="E89" s="196" t="s">
        <v>129</v>
      </c>
      <c r="F89" s="196" t="s">
        <v>307</v>
      </c>
      <c r="G89" s="196" t="s">
        <v>313</v>
      </c>
      <c r="H89" s="197">
        <v>29362</v>
      </c>
      <c r="I89" s="195">
        <v>14875</v>
      </c>
    </row>
    <row r="90" spans="2:9" x14ac:dyDescent="0.3">
      <c r="B90" s="196">
        <v>28</v>
      </c>
      <c r="C90" s="196" t="s">
        <v>317</v>
      </c>
      <c r="D90" s="196" t="s">
        <v>318</v>
      </c>
      <c r="E90" s="196" t="s">
        <v>155</v>
      </c>
      <c r="F90" s="196" t="s">
        <v>307</v>
      </c>
      <c r="G90" s="196" t="s">
        <v>17</v>
      </c>
      <c r="H90" s="197">
        <v>34777</v>
      </c>
      <c r="I90" s="195">
        <v>10500</v>
      </c>
    </row>
    <row r="91" spans="2:9" x14ac:dyDescent="0.3">
      <c r="B91" s="196">
        <v>36</v>
      </c>
      <c r="C91" s="196" t="s">
        <v>153</v>
      </c>
      <c r="D91" s="196" t="s">
        <v>319</v>
      </c>
      <c r="E91" s="196" t="s">
        <v>150</v>
      </c>
      <c r="F91" s="196" t="s">
        <v>307</v>
      </c>
      <c r="G91" s="196" t="s">
        <v>320</v>
      </c>
      <c r="H91" s="197">
        <v>34580</v>
      </c>
      <c r="I91" s="195">
        <v>11725</v>
      </c>
    </row>
    <row r="92" spans="2:9" x14ac:dyDescent="0.3">
      <c r="B92" s="196">
        <v>43</v>
      </c>
      <c r="C92" s="196" t="s">
        <v>321</v>
      </c>
      <c r="D92" s="196" t="s">
        <v>285</v>
      </c>
      <c r="E92" s="196" t="s">
        <v>150</v>
      </c>
      <c r="F92" s="196" t="s">
        <v>307</v>
      </c>
      <c r="G92" s="196" t="s">
        <v>17</v>
      </c>
      <c r="H92" s="197">
        <v>32435</v>
      </c>
      <c r="I92" s="195">
        <v>15750</v>
      </c>
    </row>
    <row r="93" spans="2:9" x14ac:dyDescent="0.3">
      <c r="B93" s="196">
        <v>48</v>
      </c>
      <c r="C93" s="196" t="s">
        <v>322</v>
      </c>
      <c r="D93" s="196" t="s">
        <v>231</v>
      </c>
      <c r="E93" s="196" t="s">
        <v>160</v>
      </c>
      <c r="F93" s="196" t="s">
        <v>307</v>
      </c>
      <c r="G93" s="196" t="s">
        <v>323</v>
      </c>
      <c r="H93" s="197">
        <v>32435</v>
      </c>
      <c r="I93" s="195">
        <v>15750</v>
      </c>
    </row>
    <row r="94" spans="2:9" x14ac:dyDescent="0.3">
      <c r="B94" s="196">
        <v>50</v>
      </c>
      <c r="C94" s="196" t="s">
        <v>324</v>
      </c>
      <c r="D94" s="196" t="s">
        <v>229</v>
      </c>
      <c r="E94" s="196" t="s">
        <v>150</v>
      </c>
      <c r="F94" s="196" t="s">
        <v>307</v>
      </c>
      <c r="G94" s="196" t="s">
        <v>323</v>
      </c>
      <c r="H94" s="197">
        <v>32435</v>
      </c>
      <c r="I94" s="195">
        <v>15750</v>
      </c>
    </row>
    <row r="95" spans="2:9" x14ac:dyDescent="0.3">
      <c r="B95" s="196">
        <v>53</v>
      </c>
      <c r="C95" s="196" t="s">
        <v>325</v>
      </c>
      <c r="D95" s="196" t="s">
        <v>326</v>
      </c>
      <c r="E95" s="196" t="s">
        <v>160</v>
      </c>
      <c r="F95" s="196" t="s">
        <v>307</v>
      </c>
      <c r="G95" s="196" t="s">
        <v>327</v>
      </c>
      <c r="H95" s="197">
        <v>35034</v>
      </c>
      <c r="I95" s="195">
        <v>15750</v>
      </c>
    </row>
    <row r="96" spans="2:9" x14ac:dyDescent="0.3">
      <c r="B96" s="196">
        <v>56</v>
      </c>
      <c r="C96" s="196" t="s">
        <v>328</v>
      </c>
      <c r="D96" s="196" t="s">
        <v>329</v>
      </c>
      <c r="E96" s="196" t="s">
        <v>129</v>
      </c>
      <c r="F96" s="196" t="s">
        <v>307</v>
      </c>
      <c r="G96" s="196" t="s">
        <v>327</v>
      </c>
      <c r="H96" s="197">
        <v>33878</v>
      </c>
      <c r="I96" s="195">
        <v>14875</v>
      </c>
    </row>
    <row r="97" spans="2:9" x14ac:dyDescent="0.3">
      <c r="B97" s="196">
        <v>71</v>
      </c>
      <c r="C97" s="196" t="s">
        <v>330</v>
      </c>
      <c r="D97" s="196" t="s">
        <v>331</v>
      </c>
      <c r="E97" s="196" t="s">
        <v>155</v>
      </c>
      <c r="F97" s="196" t="s">
        <v>307</v>
      </c>
      <c r="G97" s="196" t="s">
        <v>332</v>
      </c>
      <c r="H97" s="197">
        <v>34763</v>
      </c>
      <c r="I97" s="195">
        <v>14000</v>
      </c>
    </row>
    <row r="98" spans="2:9" x14ac:dyDescent="0.3">
      <c r="B98" s="196">
        <v>76</v>
      </c>
      <c r="C98" s="196" t="s">
        <v>333</v>
      </c>
      <c r="D98" s="196" t="s">
        <v>157</v>
      </c>
      <c r="E98" s="196" t="s">
        <v>160</v>
      </c>
      <c r="F98" s="196" t="s">
        <v>307</v>
      </c>
      <c r="G98" s="196" t="s">
        <v>332</v>
      </c>
      <c r="H98" s="197">
        <v>32442</v>
      </c>
      <c r="I98" s="195">
        <v>17500</v>
      </c>
    </row>
    <row r="99" spans="2:9" x14ac:dyDescent="0.3">
      <c r="B99" s="196">
        <v>78</v>
      </c>
      <c r="C99" s="196" t="s">
        <v>334</v>
      </c>
      <c r="D99" s="196" t="s">
        <v>335</v>
      </c>
      <c r="E99" s="196" t="s">
        <v>129</v>
      </c>
      <c r="F99" s="196" t="s">
        <v>307</v>
      </c>
      <c r="G99" s="196" t="s">
        <v>17</v>
      </c>
      <c r="H99" s="197">
        <v>32444</v>
      </c>
      <c r="I99" s="195">
        <v>17500</v>
      </c>
    </row>
    <row r="100" spans="2:9" x14ac:dyDescent="0.3">
      <c r="B100" s="196">
        <v>88</v>
      </c>
      <c r="C100" s="196" t="s">
        <v>336</v>
      </c>
      <c r="D100" s="196" t="s">
        <v>337</v>
      </c>
      <c r="E100" s="196" t="s">
        <v>134</v>
      </c>
      <c r="F100" s="196" t="s">
        <v>307</v>
      </c>
      <c r="G100" s="196" t="s">
        <v>308</v>
      </c>
      <c r="H100" s="197">
        <v>35794</v>
      </c>
      <c r="I100" s="195">
        <v>7875</v>
      </c>
    </row>
    <row r="101" spans="2:9" x14ac:dyDescent="0.3">
      <c r="B101" s="196">
        <v>94</v>
      </c>
      <c r="C101" s="196" t="s">
        <v>338</v>
      </c>
      <c r="D101" s="196" t="s">
        <v>339</v>
      </c>
      <c r="E101" s="196" t="s">
        <v>134</v>
      </c>
      <c r="F101" s="196" t="s">
        <v>307</v>
      </c>
      <c r="G101" s="196" t="s">
        <v>320</v>
      </c>
      <c r="H101" s="197">
        <v>32605</v>
      </c>
      <c r="I101" s="195">
        <v>17325</v>
      </c>
    </row>
    <row r="102" spans="2:9" x14ac:dyDescent="0.3">
      <c r="B102" s="196">
        <v>96</v>
      </c>
      <c r="C102" s="196" t="s">
        <v>185</v>
      </c>
      <c r="D102" s="196" t="s">
        <v>265</v>
      </c>
      <c r="E102" s="196" t="s">
        <v>155</v>
      </c>
      <c r="F102" s="196" t="s">
        <v>307</v>
      </c>
      <c r="G102" s="196" t="s">
        <v>327</v>
      </c>
      <c r="H102" s="197">
        <v>32607</v>
      </c>
      <c r="I102" s="195">
        <v>17325</v>
      </c>
    </row>
    <row r="103" spans="2:9" x14ac:dyDescent="0.3">
      <c r="B103" s="200">
        <v>99</v>
      </c>
      <c r="C103" s="200" t="s">
        <v>340</v>
      </c>
      <c r="D103" s="200" t="s">
        <v>244</v>
      </c>
      <c r="E103" s="200" t="s">
        <v>138</v>
      </c>
      <c r="F103" s="200" t="s">
        <v>307</v>
      </c>
      <c r="G103" s="200" t="s">
        <v>17</v>
      </c>
      <c r="H103" s="201">
        <v>35794</v>
      </c>
      <c r="I103" s="202">
        <v>10500</v>
      </c>
    </row>
  </sheetData>
  <dataValidations disablePrompts="1" count="1">
    <dataValidation type="list" allowBlank="1" showInputMessage="1" showErrorMessage="1" sqref="AB20" xr:uid="{DBF61B5B-5513-47A2-A25D-BE680A252323}">
      <formula1>$AB$20:$AB$26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1617CFB-0D07-4CDF-AE2D-A198AF92157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U2:Y16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03"/>
  <sheetViews>
    <sheetView workbookViewId="0">
      <selection activeCell="H17" sqref="H17"/>
    </sheetView>
  </sheetViews>
  <sheetFormatPr defaultRowHeight="14.4" x14ac:dyDescent="0.3"/>
  <cols>
    <col min="1" max="1" width="12.109375" customWidth="1"/>
    <col min="2" max="2" width="13.44140625" customWidth="1"/>
    <col min="3" max="3" width="13.21875" customWidth="1"/>
    <col min="5" max="6" width="9.77734375" customWidth="1"/>
    <col min="7" max="7" width="12.21875" customWidth="1"/>
    <col min="8" max="9" width="9" customWidth="1"/>
    <col min="11" max="11" width="10.44140625" bestFit="1" customWidth="1"/>
    <col min="12" max="12" width="11.88671875" bestFit="1" customWidth="1"/>
    <col min="13" max="13" width="11.5546875" bestFit="1" customWidth="1"/>
    <col min="14" max="14" width="8.109375" bestFit="1" customWidth="1"/>
    <col min="15" max="16" width="8.33203125" bestFit="1" customWidth="1"/>
    <col min="17" max="17" width="9.6640625" bestFit="1" customWidth="1"/>
    <col min="18" max="18" width="7.109375" bestFit="1" customWidth="1"/>
    <col min="29" max="29" width="12.21875" customWidth="1"/>
    <col min="30" max="30" width="8.33203125" customWidth="1"/>
    <col min="31" max="31" width="11.21875" bestFit="1" customWidth="1"/>
  </cols>
  <sheetData>
    <row r="1" spans="1:32" ht="21" x14ac:dyDescent="0.4">
      <c r="A1" s="74" t="s">
        <v>716</v>
      </c>
      <c r="J1" s="74" t="s">
        <v>709</v>
      </c>
      <c r="S1" s="74" t="s">
        <v>717</v>
      </c>
      <c r="T1" s="74" t="s">
        <v>718</v>
      </c>
      <c r="AB1" s="74" t="s">
        <v>719</v>
      </c>
      <c r="AF1" s="74" t="s">
        <v>720</v>
      </c>
    </row>
    <row r="2" spans="1:32" x14ac:dyDescent="0.3">
      <c r="K2" t="s">
        <v>708</v>
      </c>
      <c r="L2" s="222" t="s">
        <v>183</v>
      </c>
      <c r="AB2" t="s">
        <v>739</v>
      </c>
      <c r="AF2" t="s">
        <v>721</v>
      </c>
    </row>
    <row r="3" spans="1:32" ht="15" thickBot="1" x14ac:dyDescent="0.35">
      <c r="A3" s="194" t="s">
        <v>119</v>
      </c>
      <c r="B3" s="194" t="s">
        <v>120</v>
      </c>
      <c r="C3" s="194" t="s">
        <v>121</v>
      </c>
      <c r="D3" s="194" t="s">
        <v>122</v>
      </c>
      <c r="E3" s="194" t="s">
        <v>123</v>
      </c>
      <c r="F3" s="194" t="s">
        <v>124</v>
      </c>
      <c r="G3" s="194" t="s">
        <v>125</v>
      </c>
      <c r="H3" s="194" t="s">
        <v>126</v>
      </c>
      <c r="I3" s="221"/>
      <c r="J3" s="205" t="s">
        <v>119</v>
      </c>
      <c r="K3" s="205" t="s">
        <v>120</v>
      </c>
      <c r="L3" s="205" t="s">
        <v>121</v>
      </c>
      <c r="M3" s="205" t="s">
        <v>122</v>
      </c>
      <c r="N3" s="205" t="s">
        <v>123</v>
      </c>
      <c r="O3" s="205" t="s">
        <v>124</v>
      </c>
      <c r="P3" s="205" t="s">
        <v>125</v>
      </c>
      <c r="Q3" s="205" t="s">
        <v>126</v>
      </c>
      <c r="S3" s="205" t="s">
        <v>119</v>
      </c>
      <c r="T3" s="205" t="s">
        <v>120</v>
      </c>
      <c r="U3" s="205" t="s">
        <v>121</v>
      </c>
      <c r="V3" s="205" t="s">
        <v>122</v>
      </c>
      <c r="W3" s="205" t="s">
        <v>123</v>
      </c>
      <c r="X3" s="205" t="s">
        <v>124</v>
      </c>
      <c r="Y3" s="205" t="s">
        <v>125</v>
      </c>
      <c r="Z3" s="205" t="s">
        <v>126</v>
      </c>
      <c r="AB3" s="205" t="s">
        <v>122</v>
      </c>
      <c r="AC3" s="205" t="s">
        <v>123</v>
      </c>
      <c r="AD3" s="205" t="s">
        <v>124</v>
      </c>
      <c r="AE3" s="221"/>
      <c r="AF3" t="s">
        <v>722</v>
      </c>
    </row>
    <row r="4" spans="1:32" x14ac:dyDescent="0.3">
      <c r="A4" s="195">
        <v>2</v>
      </c>
      <c r="B4" s="196" t="s">
        <v>127</v>
      </c>
      <c r="C4" s="196" t="s">
        <v>128</v>
      </c>
      <c r="D4" s="196" t="s">
        <v>129</v>
      </c>
      <c r="E4" s="196" t="s">
        <v>130</v>
      </c>
      <c r="F4" s="196" t="s">
        <v>131</v>
      </c>
      <c r="G4" s="197">
        <v>28126</v>
      </c>
      <c r="H4" s="42">
        <v>17500</v>
      </c>
      <c r="I4" s="42"/>
      <c r="J4" cm="1">
        <f t="array" ref="J4:Q43">_xlfn._xlws.FILTER(Table1[],Table1[Region]=L2,"Invalid Region")</f>
        <v>1</v>
      </c>
      <c r="K4" t="str">
        <v>Raja</v>
      </c>
      <c r="L4" t="str">
        <v>Raymondekar</v>
      </c>
      <c r="M4" t="str">
        <v>Sales</v>
      </c>
      <c r="N4" t="str">
        <v>north</v>
      </c>
      <c r="O4" t="str">
        <v>Ferozepur</v>
      </c>
      <c r="P4">
        <v>28126</v>
      </c>
      <c r="Q4">
        <v>21875</v>
      </c>
      <c r="S4" cm="1">
        <f t="array" ref="S4:Z103">_xlfn._xlws.SORT(Table1[],1,1,FALSE)</f>
        <v>1</v>
      </c>
      <c r="T4" t="str">
        <v>Raja</v>
      </c>
      <c r="U4" t="str">
        <v>Raymondekar</v>
      </c>
      <c r="V4" t="str">
        <v>Sales</v>
      </c>
      <c r="W4" t="str">
        <v>north</v>
      </c>
      <c r="X4" t="str">
        <v>Ferozepur</v>
      </c>
      <c r="Y4">
        <v>28126</v>
      </c>
      <c r="Z4">
        <v>21875</v>
      </c>
      <c r="AB4" t="str" cm="1">
        <f t="array" ref="AB4:AD95">_xlfn.UNIQUE(Table1[[Dept]:[Branch]],FALSE,FALSE)</f>
        <v>Sales</v>
      </c>
      <c r="AC4" t="str">
        <v>east</v>
      </c>
      <c r="AD4" t="str">
        <v>Cuttack</v>
      </c>
      <c r="AF4" t="s">
        <v>723</v>
      </c>
    </row>
    <row r="5" spans="1:32" x14ac:dyDescent="0.3">
      <c r="A5" s="195">
        <v>10</v>
      </c>
      <c r="B5" s="196" t="s">
        <v>132</v>
      </c>
      <c r="C5" s="196" t="s">
        <v>133</v>
      </c>
      <c r="D5" s="196" t="s">
        <v>134</v>
      </c>
      <c r="E5" s="196" t="s">
        <v>130</v>
      </c>
      <c r="F5" s="196" t="s">
        <v>135</v>
      </c>
      <c r="G5" s="197">
        <v>28326</v>
      </c>
      <c r="H5" s="42">
        <v>15750</v>
      </c>
      <c r="I5" s="42"/>
      <c r="J5">
        <v>4</v>
      </c>
      <c r="K5" t="str">
        <v>Beena</v>
      </c>
      <c r="L5" t="str">
        <v>Mavadia</v>
      </c>
      <c r="M5" t="str">
        <v>Mktg</v>
      </c>
      <c r="N5" t="str">
        <v>north</v>
      </c>
      <c r="O5" t="str">
        <v>Delhi</v>
      </c>
      <c r="P5">
        <v>29183</v>
      </c>
      <c r="Q5">
        <v>12250</v>
      </c>
      <c r="S5">
        <v>2</v>
      </c>
      <c r="T5" t="str">
        <v>Suman</v>
      </c>
      <c r="U5" t="str">
        <v>Shinde</v>
      </c>
      <c r="V5" t="str">
        <v>Sales</v>
      </c>
      <c r="W5" t="str">
        <v>east</v>
      </c>
      <c r="X5" t="str">
        <v>Cuttack</v>
      </c>
      <c r="Y5">
        <v>28126</v>
      </c>
      <c r="Z5">
        <v>17500</v>
      </c>
      <c r="AB5" t="str">
        <v>Mktg</v>
      </c>
      <c r="AC5" t="str">
        <v>east</v>
      </c>
      <c r="AD5" t="str">
        <v>Darjeeling</v>
      </c>
    </row>
    <row r="6" spans="1:32" x14ac:dyDescent="0.3">
      <c r="A6" s="195">
        <v>13</v>
      </c>
      <c r="B6" s="196" t="s">
        <v>136</v>
      </c>
      <c r="C6" s="196" t="s">
        <v>137</v>
      </c>
      <c r="D6" s="196" t="s">
        <v>138</v>
      </c>
      <c r="E6" s="196" t="s">
        <v>130</v>
      </c>
      <c r="F6" s="196" t="s">
        <v>139</v>
      </c>
      <c r="G6" s="197">
        <v>31027</v>
      </c>
      <c r="H6" s="42">
        <v>19250</v>
      </c>
      <c r="I6" s="42"/>
      <c r="J6">
        <v>5</v>
      </c>
      <c r="K6" t="str">
        <v>Seema</v>
      </c>
      <c r="L6" t="str">
        <v>Ranganathan</v>
      </c>
      <c r="M6" t="str">
        <v>R&amp;D</v>
      </c>
      <c r="N6" t="str">
        <v>north</v>
      </c>
      <c r="O6" t="str">
        <v>Kanpur</v>
      </c>
      <c r="P6">
        <v>32755</v>
      </c>
      <c r="Q6">
        <v>21000</v>
      </c>
      <c r="S6">
        <v>3</v>
      </c>
      <c r="T6" t="str">
        <v>Kuldeep</v>
      </c>
      <c r="U6" t="str">
        <v>Sharma</v>
      </c>
      <c r="V6" t="str">
        <v>Admin</v>
      </c>
      <c r="W6" t="str">
        <v>south</v>
      </c>
      <c r="X6" t="str">
        <v>Hydrabad</v>
      </c>
      <c r="Y6">
        <v>36220</v>
      </c>
      <c r="Z6">
        <v>7000</v>
      </c>
      <c r="AB6" t="str">
        <v>Finance</v>
      </c>
      <c r="AC6" t="str">
        <v>east</v>
      </c>
      <c r="AD6" t="str">
        <v>Calcutta</v>
      </c>
    </row>
    <row r="7" spans="1:32" x14ac:dyDescent="0.3">
      <c r="A7" s="195">
        <v>17</v>
      </c>
      <c r="B7" s="196" t="s">
        <v>140</v>
      </c>
      <c r="C7" s="196" t="s">
        <v>141</v>
      </c>
      <c r="D7" s="196" t="s">
        <v>142</v>
      </c>
      <c r="E7" s="196" t="s">
        <v>130</v>
      </c>
      <c r="F7" s="196" t="s">
        <v>131</v>
      </c>
      <c r="G7" s="197">
        <v>30376</v>
      </c>
      <c r="H7" s="42">
        <v>15750</v>
      </c>
      <c r="I7" s="42"/>
      <c r="J7">
        <v>6</v>
      </c>
      <c r="K7" t="str">
        <v>Julie</v>
      </c>
      <c r="L7" t="str">
        <v>D'Souza</v>
      </c>
      <c r="M7" t="str">
        <v>R&amp;D</v>
      </c>
      <c r="N7" t="str">
        <v>north</v>
      </c>
      <c r="O7" t="str">
        <v>Mathura</v>
      </c>
      <c r="P7">
        <v>32390</v>
      </c>
      <c r="Q7">
        <v>12425</v>
      </c>
      <c r="S7">
        <v>4</v>
      </c>
      <c r="T7" t="str">
        <v>Beena</v>
      </c>
      <c r="U7" t="str">
        <v>Mavadia</v>
      </c>
      <c r="V7" t="str">
        <v>Mktg</v>
      </c>
      <c r="W7" t="str">
        <v>north</v>
      </c>
      <c r="X7" t="str">
        <v>Delhi</v>
      </c>
      <c r="Y7">
        <v>29183</v>
      </c>
      <c r="Z7">
        <v>12250</v>
      </c>
      <c r="AB7" t="str">
        <v>Admin</v>
      </c>
      <c r="AC7" t="str">
        <v>east</v>
      </c>
      <c r="AD7" t="str">
        <v>Cuttack</v>
      </c>
    </row>
    <row r="8" spans="1:32" x14ac:dyDescent="0.3">
      <c r="A8" s="195">
        <v>21</v>
      </c>
      <c r="B8" s="196" t="s">
        <v>143</v>
      </c>
      <c r="C8" s="196" t="s">
        <v>144</v>
      </c>
      <c r="D8" s="196" t="s">
        <v>134</v>
      </c>
      <c r="E8" s="196" t="s">
        <v>130</v>
      </c>
      <c r="F8" s="196" t="s">
        <v>145</v>
      </c>
      <c r="G8" s="197">
        <v>36317</v>
      </c>
      <c r="H8" s="42">
        <v>7875</v>
      </c>
      <c r="I8" s="42"/>
      <c r="J8">
        <v>8</v>
      </c>
      <c r="K8" t="str">
        <v>Neena</v>
      </c>
      <c r="L8" t="str">
        <v>Mukherjee</v>
      </c>
      <c r="M8" t="str">
        <v>R&amp;D</v>
      </c>
      <c r="N8" t="str">
        <v>north</v>
      </c>
      <c r="O8" t="str">
        <v>Agra</v>
      </c>
      <c r="P8">
        <v>32755</v>
      </c>
      <c r="Q8">
        <v>12425</v>
      </c>
      <c r="S8">
        <v>5</v>
      </c>
      <c r="T8" t="str">
        <v>Seema</v>
      </c>
      <c r="U8" t="str">
        <v>Ranganathan</v>
      </c>
      <c r="V8" t="str">
        <v>R&amp;D</v>
      </c>
      <c r="W8" t="str">
        <v>north</v>
      </c>
      <c r="X8" t="str">
        <v>Kanpur</v>
      </c>
      <c r="Y8">
        <v>32755</v>
      </c>
      <c r="Z8">
        <v>21000</v>
      </c>
      <c r="AB8" t="str">
        <v>Mktg</v>
      </c>
      <c r="AC8" t="str">
        <v>east</v>
      </c>
      <c r="AD8" t="str">
        <v>Patna</v>
      </c>
    </row>
    <row r="9" spans="1:32" x14ac:dyDescent="0.3">
      <c r="A9" s="195">
        <v>26</v>
      </c>
      <c r="B9" s="196" t="s">
        <v>146</v>
      </c>
      <c r="C9" s="196" t="s">
        <v>147</v>
      </c>
      <c r="D9" s="196" t="s">
        <v>129</v>
      </c>
      <c r="E9" s="196" t="s">
        <v>130</v>
      </c>
      <c r="F9" s="196" t="s">
        <v>131</v>
      </c>
      <c r="G9" s="197">
        <v>30225</v>
      </c>
      <c r="H9" s="42">
        <v>19250</v>
      </c>
      <c r="I9" s="42"/>
      <c r="J9">
        <v>9</v>
      </c>
      <c r="K9" t="str">
        <v>Pankaj</v>
      </c>
      <c r="L9" t="str">
        <v>Sutradhar</v>
      </c>
      <c r="M9" t="str">
        <v>Sales</v>
      </c>
      <c r="N9" t="str">
        <v>north</v>
      </c>
      <c r="O9" t="str">
        <v>Ambala</v>
      </c>
      <c r="P9">
        <v>36506</v>
      </c>
      <c r="Q9">
        <v>14875</v>
      </c>
      <c r="S9">
        <v>6</v>
      </c>
      <c r="T9" t="str">
        <v>Julie</v>
      </c>
      <c r="U9" t="str">
        <v>D'Souza</v>
      </c>
      <c r="V9" t="str">
        <v>R&amp;D</v>
      </c>
      <c r="W9" t="str">
        <v>north</v>
      </c>
      <c r="X9" t="str">
        <v>Mathura</v>
      </c>
      <c r="Y9">
        <v>32390</v>
      </c>
      <c r="Z9">
        <v>12425</v>
      </c>
      <c r="AB9" t="str">
        <v>Personnel</v>
      </c>
      <c r="AC9" t="str">
        <v>east</v>
      </c>
      <c r="AD9" t="str">
        <v>Patna</v>
      </c>
    </row>
    <row r="10" spans="1:32" x14ac:dyDescent="0.3">
      <c r="A10" s="195">
        <v>30</v>
      </c>
      <c r="B10" s="196" t="s">
        <v>148</v>
      </c>
      <c r="C10" s="196" t="s">
        <v>149</v>
      </c>
      <c r="D10" s="196" t="s">
        <v>150</v>
      </c>
      <c r="E10" s="196" t="s">
        <v>130</v>
      </c>
      <c r="F10" s="196" t="s">
        <v>145</v>
      </c>
      <c r="G10" s="197">
        <v>32435</v>
      </c>
      <c r="H10" s="42">
        <v>14175</v>
      </c>
      <c r="I10" s="42"/>
      <c r="J10">
        <v>12</v>
      </c>
      <c r="K10" t="str">
        <v>Shilpa</v>
      </c>
      <c r="L10" t="str">
        <v>Lele</v>
      </c>
      <c r="M10" t="str">
        <v>Admin</v>
      </c>
      <c r="N10" t="str">
        <v>north</v>
      </c>
      <c r="O10" t="str">
        <v>Jammu</v>
      </c>
      <c r="P10">
        <v>30376</v>
      </c>
      <c r="Q10">
        <v>21000</v>
      </c>
      <c r="S10">
        <v>7</v>
      </c>
      <c r="T10" t="str">
        <v>Deepak</v>
      </c>
      <c r="U10" t="str">
        <v>Jain</v>
      </c>
      <c r="V10" t="str">
        <v>Personnel</v>
      </c>
      <c r="W10" t="str">
        <v>west</v>
      </c>
      <c r="X10" t="str">
        <v>Pune</v>
      </c>
      <c r="Y10">
        <v>33102</v>
      </c>
      <c r="Z10">
        <v>12425</v>
      </c>
      <c r="AB10" t="str">
        <v>Admin</v>
      </c>
      <c r="AC10" t="str">
        <v>east</v>
      </c>
      <c r="AD10" t="str">
        <v>Darjeeling</v>
      </c>
    </row>
    <row r="11" spans="1:32" x14ac:dyDescent="0.3">
      <c r="A11" s="195">
        <v>41</v>
      </c>
      <c r="B11" s="196" t="s">
        <v>151</v>
      </c>
      <c r="C11" s="196" t="s">
        <v>152</v>
      </c>
      <c r="D11" s="196" t="s">
        <v>142</v>
      </c>
      <c r="E11" s="196" t="s">
        <v>130</v>
      </c>
      <c r="F11" s="196" t="s">
        <v>135</v>
      </c>
      <c r="G11" s="197">
        <v>35595</v>
      </c>
      <c r="H11" s="42">
        <v>7875</v>
      </c>
      <c r="I11" s="42"/>
      <c r="J11">
        <v>15</v>
      </c>
      <c r="K11" t="str">
        <v>K. Sita</v>
      </c>
      <c r="L11" t="str">
        <v>Narayanan</v>
      </c>
      <c r="M11" t="str">
        <v>Personnel</v>
      </c>
      <c r="N11" t="str">
        <v>north</v>
      </c>
      <c r="O11" t="str">
        <v>Jammu</v>
      </c>
      <c r="P11">
        <v>31029</v>
      </c>
      <c r="Q11">
        <v>14875</v>
      </c>
      <c r="S11">
        <v>8</v>
      </c>
      <c r="T11" t="str">
        <v>Neena</v>
      </c>
      <c r="U11" t="str">
        <v>Mukherjee</v>
      </c>
      <c r="V11" t="str">
        <v>R&amp;D</v>
      </c>
      <c r="W11" t="str">
        <v>north</v>
      </c>
      <c r="X11" t="str">
        <v>Agra</v>
      </c>
      <c r="Y11">
        <v>32755</v>
      </c>
      <c r="Z11">
        <v>12425</v>
      </c>
      <c r="AB11" t="str">
        <v>R&amp;D</v>
      </c>
      <c r="AC11" t="str">
        <v>east</v>
      </c>
      <c r="AD11" t="str">
        <v>Calcutta</v>
      </c>
    </row>
    <row r="12" spans="1:32" x14ac:dyDescent="0.3">
      <c r="A12" s="195">
        <v>42</v>
      </c>
      <c r="B12" s="196" t="s">
        <v>153</v>
      </c>
      <c r="C12" s="196" t="s">
        <v>154</v>
      </c>
      <c r="D12" s="196" t="s">
        <v>155</v>
      </c>
      <c r="E12" s="196" t="s">
        <v>130</v>
      </c>
      <c r="F12" s="196" t="s">
        <v>139</v>
      </c>
      <c r="G12" s="197">
        <v>33510</v>
      </c>
      <c r="H12" s="42">
        <v>13300</v>
      </c>
      <c r="I12" s="42"/>
      <c r="J12">
        <v>16</v>
      </c>
      <c r="K12" t="str">
        <v>Priya</v>
      </c>
      <c r="L12" t="str">
        <v>Shirodkar</v>
      </c>
      <c r="M12" t="str">
        <v>Personnel</v>
      </c>
      <c r="N12" t="str">
        <v>north</v>
      </c>
      <c r="O12" t="str">
        <v>Jaipur</v>
      </c>
      <c r="P12">
        <v>31030</v>
      </c>
      <c r="Q12">
        <v>14875</v>
      </c>
      <c r="S12">
        <v>9</v>
      </c>
      <c r="T12" t="str">
        <v>Pankaj</v>
      </c>
      <c r="U12" t="str">
        <v>Sutradhar</v>
      </c>
      <c r="V12" t="str">
        <v>Sales</v>
      </c>
      <c r="W12" t="str">
        <v>north</v>
      </c>
      <c r="X12" t="str">
        <v>Ambala</v>
      </c>
      <c r="Y12">
        <v>36506</v>
      </c>
      <c r="Z12">
        <v>14875</v>
      </c>
      <c r="AB12" t="str">
        <v>Personnel</v>
      </c>
      <c r="AC12" t="str">
        <v>east</v>
      </c>
      <c r="AD12" t="str">
        <v>Cuttack</v>
      </c>
    </row>
    <row r="13" spans="1:32" x14ac:dyDescent="0.3">
      <c r="A13" s="195">
        <v>44</v>
      </c>
      <c r="B13" s="196" t="s">
        <v>156</v>
      </c>
      <c r="C13" s="196" t="s">
        <v>157</v>
      </c>
      <c r="D13" s="196" t="s">
        <v>150</v>
      </c>
      <c r="E13" s="196" t="s">
        <v>130</v>
      </c>
      <c r="F13" s="196" t="s">
        <v>131</v>
      </c>
      <c r="G13" s="197">
        <v>33194</v>
      </c>
      <c r="H13" s="42">
        <v>13825</v>
      </c>
      <c r="I13" s="42"/>
      <c r="J13">
        <v>19</v>
      </c>
      <c r="K13" t="str">
        <v>Parvati</v>
      </c>
      <c r="L13" t="str">
        <v>Khanna</v>
      </c>
      <c r="M13" t="str">
        <v>Mktg</v>
      </c>
      <c r="N13" t="str">
        <v>north</v>
      </c>
      <c r="O13" t="str">
        <v>Mathura</v>
      </c>
      <c r="P13">
        <v>31637</v>
      </c>
      <c r="Q13">
        <v>10500</v>
      </c>
      <c r="S13">
        <v>10</v>
      </c>
      <c r="T13" t="str">
        <v>Andre</v>
      </c>
      <c r="U13" t="str">
        <v>Fernendes</v>
      </c>
      <c r="V13" t="str">
        <v>Mktg</v>
      </c>
      <c r="W13" t="str">
        <v>east</v>
      </c>
      <c r="X13" t="str">
        <v>Darjeeling</v>
      </c>
      <c r="Y13">
        <v>28326</v>
      </c>
      <c r="Z13">
        <v>15750</v>
      </c>
      <c r="AB13" t="str">
        <v>CCD</v>
      </c>
      <c r="AC13" t="str">
        <v>east</v>
      </c>
      <c r="AD13" t="str">
        <v>Gangtok</v>
      </c>
    </row>
    <row r="14" spans="1:32" x14ac:dyDescent="0.3">
      <c r="A14" s="195">
        <v>54</v>
      </c>
      <c r="B14" s="196" t="s">
        <v>158</v>
      </c>
      <c r="C14" s="196" t="s">
        <v>159</v>
      </c>
      <c r="D14" s="196" t="s">
        <v>160</v>
      </c>
      <c r="E14" s="196" t="s">
        <v>130</v>
      </c>
      <c r="F14" s="196" t="s">
        <v>161</v>
      </c>
      <c r="G14" s="197">
        <v>34761</v>
      </c>
      <c r="H14" s="42">
        <v>15750</v>
      </c>
      <c r="I14" s="42"/>
      <c r="J14">
        <v>20</v>
      </c>
      <c r="K14" t="str">
        <v>Farhan</v>
      </c>
      <c r="L14" t="str">
        <v>Sadiq</v>
      </c>
      <c r="M14" t="str">
        <v>Mktg</v>
      </c>
      <c r="N14" t="str">
        <v>north</v>
      </c>
      <c r="O14" t="str">
        <v>Jaipur</v>
      </c>
      <c r="P14">
        <v>36316</v>
      </c>
      <c r="Q14">
        <v>5950</v>
      </c>
      <c r="S14">
        <v>11</v>
      </c>
      <c r="T14" t="str">
        <v>Sujay</v>
      </c>
      <c r="U14" t="str">
        <v>Madhrani</v>
      </c>
      <c r="V14" t="str">
        <v>Finance</v>
      </c>
      <c r="W14" t="str">
        <v>west</v>
      </c>
      <c r="X14" t="str">
        <v>Pune</v>
      </c>
      <c r="Y14">
        <v>31402</v>
      </c>
      <c r="Z14">
        <v>14875</v>
      </c>
      <c r="AB14" t="str">
        <v>CCD</v>
      </c>
      <c r="AC14" t="str">
        <v>east</v>
      </c>
      <c r="AD14" t="str">
        <v>Guwahati</v>
      </c>
    </row>
    <row r="15" spans="1:32" x14ac:dyDescent="0.3">
      <c r="A15" s="195">
        <v>55</v>
      </c>
      <c r="B15" s="196" t="s">
        <v>162</v>
      </c>
      <c r="C15" s="196" t="s">
        <v>163</v>
      </c>
      <c r="D15" s="196" t="s">
        <v>160</v>
      </c>
      <c r="E15" s="196" t="s">
        <v>130</v>
      </c>
      <c r="F15" s="196" t="s">
        <v>164</v>
      </c>
      <c r="G15" s="197">
        <v>31717</v>
      </c>
      <c r="H15" s="42">
        <v>15750</v>
      </c>
      <c r="I15" s="42"/>
      <c r="J15">
        <v>29</v>
      </c>
      <c r="K15" t="str">
        <v>Hajra</v>
      </c>
      <c r="L15" t="str">
        <v>Hoonjan</v>
      </c>
      <c r="M15" t="str">
        <v>Admin</v>
      </c>
      <c r="N15" t="str">
        <v>north</v>
      </c>
      <c r="O15" t="str">
        <v>Jaipur</v>
      </c>
      <c r="P15">
        <v>35189</v>
      </c>
      <c r="Q15">
        <v>9625</v>
      </c>
      <c r="S15">
        <v>12</v>
      </c>
      <c r="T15" t="str">
        <v>Shilpa</v>
      </c>
      <c r="U15" t="str">
        <v>Lele</v>
      </c>
      <c r="V15" t="str">
        <v>Admin</v>
      </c>
      <c r="W15" t="str">
        <v>north</v>
      </c>
      <c r="X15" t="str">
        <v>Jammu</v>
      </c>
      <c r="Y15">
        <v>30376</v>
      </c>
      <c r="Z15">
        <v>21000</v>
      </c>
      <c r="AB15" t="str">
        <v>CCD</v>
      </c>
      <c r="AC15" t="str">
        <v>east</v>
      </c>
      <c r="AD15" t="str">
        <v>Calcutta</v>
      </c>
    </row>
    <row r="16" spans="1:32" x14ac:dyDescent="0.3">
      <c r="A16" s="195">
        <v>65</v>
      </c>
      <c r="B16" s="196" t="s">
        <v>165</v>
      </c>
      <c r="C16" s="196" t="s">
        <v>166</v>
      </c>
      <c r="D16" s="196" t="s">
        <v>160</v>
      </c>
      <c r="E16" s="196" t="s">
        <v>130</v>
      </c>
      <c r="F16" s="196" t="s">
        <v>139</v>
      </c>
      <c r="G16" s="197">
        <v>32442</v>
      </c>
      <c r="H16" s="42">
        <v>17500</v>
      </c>
      <c r="I16" s="42"/>
      <c r="J16">
        <v>31</v>
      </c>
      <c r="K16" t="str">
        <v>Giriraj</v>
      </c>
      <c r="L16" t="str">
        <v>Gupta</v>
      </c>
      <c r="M16" t="str">
        <v>R&amp;D</v>
      </c>
      <c r="N16" t="str">
        <v>north</v>
      </c>
      <c r="O16" t="str">
        <v>Agra</v>
      </c>
      <c r="P16">
        <v>30225</v>
      </c>
      <c r="Q16">
        <v>15750</v>
      </c>
      <c r="S16">
        <v>13</v>
      </c>
      <c r="T16" t="str">
        <v>Meera</v>
      </c>
      <c r="U16" t="str">
        <v>Lalwani</v>
      </c>
      <c r="V16" t="str">
        <v>Finance</v>
      </c>
      <c r="W16" t="str">
        <v>east</v>
      </c>
      <c r="X16" t="str">
        <v>Calcutta</v>
      </c>
      <c r="Y16">
        <v>31027</v>
      </c>
      <c r="Z16">
        <v>19250</v>
      </c>
      <c r="AB16" t="str">
        <v>Mktg</v>
      </c>
      <c r="AC16" t="str">
        <v>east</v>
      </c>
      <c r="AD16" t="str">
        <v>Calcutta</v>
      </c>
    </row>
    <row r="17" spans="1:30" x14ac:dyDescent="0.3">
      <c r="A17" s="195">
        <v>70</v>
      </c>
      <c r="B17" s="196" t="s">
        <v>167</v>
      </c>
      <c r="C17" s="196" t="s">
        <v>168</v>
      </c>
      <c r="D17" s="196" t="s">
        <v>134</v>
      </c>
      <c r="E17" s="196" t="s">
        <v>130</v>
      </c>
      <c r="F17" s="196" t="s">
        <v>139</v>
      </c>
      <c r="G17" s="197">
        <v>34762</v>
      </c>
      <c r="H17" s="42">
        <v>14000</v>
      </c>
      <c r="I17" s="42"/>
      <c r="J17">
        <v>33</v>
      </c>
      <c r="K17" t="str">
        <v>Tapan</v>
      </c>
      <c r="L17" t="str">
        <v>Ghoshal</v>
      </c>
      <c r="M17" t="str">
        <v>CCD</v>
      </c>
      <c r="N17" t="str">
        <v>north</v>
      </c>
      <c r="O17" t="str">
        <v>Ambala</v>
      </c>
      <c r="P17">
        <v>35618</v>
      </c>
      <c r="Q17">
        <v>7000</v>
      </c>
      <c r="S17">
        <v>14</v>
      </c>
      <c r="T17" t="str">
        <v>Sheetal</v>
      </c>
      <c r="U17" t="str">
        <v>Desai</v>
      </c>
      <c r="V17" t="str">
        <v>Director</v>
      </c>
      <c r="W17" t="str">
        <v>south</v>
      </c>
      <c r="X17" t="str">
        <v>cochin</v>
      </c>
      <c r="Y17">
        <v>31028</v>
      </c>
      <c r="Z17">
        <v>49000</v>
      </c>
      <c r="AB17" t="str">
        <v>Sales</v>
      </c>
      <c r="AC17" t="str">
        <v>east</v>
      </c>
      <c r="AD17" t="str">
        <v>Darjeeling</v>
      </c>
    </row>
    <row r="18" spans="1:30" x14ac:dyDescent="0.3">
      <c r="A18" s="195">
        <v>74</v>
      </c>
      <c r="B18" s="196" t="s">
        <v>169</v>
      </c>
      <c r="C18" s="196" t="s">
        <v>170</v>
      </c>
      <c r="D18" s="196" t="s">
        <v>129</v>
      </c>
      <c r="E18" s="196" t="s">
        <v>130</v>
      </c>
      <c r="F18" s="196" t="s">
        <v>135</v>
      </c>
      <c r="G18" s="197">
        <v>32440</v>
      </c>
      <c r="H18" s="42">
        <v>17500</v>
      </c>
      <c r="I18" s="42"/>
      <c r="J18">
        <v>34</v>
      </c>
      <c r="K18" t="str">
        <v>Zarina</v>
      </c>
      <c r="L18" t="str">
        <v>Vora</v>
      </c>
      <c r="M18" t="str">
        <v>CCD</v>
      </c>
      <c r="N18" t="str">
        <v>north</v>
      </c>
      <c r="O18" t="str">
        <v>Lucknow</v>
      </c>
      <c r="P18">
        <v>33510</v>
      </c>
      <c r="Q18">
        <v>8750</v>
      </c>
      <c r="S18">
        <v>15</v>
      </c>
      <c r="T18" t="str">
        <v>K. Sita</v>
      </c>
      <c r="U18" t="str">
        <v>Narayanan</v>
      </c>
      <c r="V18" t="str">
        <v>Personnel</v>
      </c>
      <c r="W18" t="str">
        <v>north</v>
      </c>
      <c r="X18" t="str">
        <v>Jammu</v>
      </c>
      <c r="Y18">
        <v>31029</v>
      </c>
      <c r="Z18">
        <v>14875</v>
      </c>
      <c r="AB18" t="str">
        <v>Admin</v>
      </c>
      <c r="AC18" t="str">
        <v>east</v>
      </c>
      <c r="AD18" t="str">
        <v>Calcutta</v>
      </c>
    </row>
    <row r="19" spans="1:30" x14ac:dyDescent="0.3">
      <c r="A19" s="195">
        <v>75</v>
      </c>
      <c r="B19" s="196" t="s">
        <v>171</v>
      </c>
      <c r="C19" s="196" t="s">
        <v>172</v>
      </c>
      <c r="D19" s="196" t="s">
        <v>142</v>
      </c>
      <c r="E19" s="196" t="s">
        <v>130</v>
      </c>
      <c r="F19" s="196" t="s">
        <v>139</v>
      </c>
      <c r="G19" s="197">
        <v>32441</v>
      </c>
      <c r="H19" s="42">
        <v>17500</v>
      </c>
      <c r="I19" s="42"/>
      <c r="J19">
        <v>38</v>
      </c>
      <c r="K19" t="str">
        <v>Chitra</v>
      </c>
      <c r="L19" t="str">
        <v>Pednekar</v>
      </c>
      <c r="M19" t="str">
        <v>Finance</v>
      </c>
      <c r="N19" t="str">
        <v>north</v>
      </c>
      <c r="O19" t="str">
        <v>Aligarh</v>
      </c>
      <c r="P19">
        <v>30225</v>
      </c>
      <c r="Q19">
        <v>24500</v>
      </c>
      <c r="S19">
        <v>16</v>
      </c>
      <c r="T19" t="str">
        <v>Priya</v>
      </c>
      <c r="U19" t="str">
        <v>Shirodkar</v>
      </c>
      <c r="V19" t="str">
        <v>Personnel</v>
      </c>
      <c r="W19" t="str">
        <v>north</v>
      </c>
      <c r="X19" t="str">
        <v>Jaipur</v>
      </c>
      <c r="Y19">
        <v>31030</v>
      </c>
      <c r="Z19">
        <v>14875</v>
      </c>
      <c r="AB19" t="str">
        <v>R&amp;D</v>
      </c>
      <c r="AC19" t="str">
        <v>east</v>
      </c>
      <c r="AD19" t="str">
        <v>Cuttack</v>
      </c>
    </row>
    <row r="20" spans="1:30" x14ac:dyDescent="0.3">
      <c r="A20" s="195">
        <v>82</v>
      </c>
      <c r="B20" s="196" t="s">
        <v>173</v>
      </c>
      <c r="C20" s="196" t="s">
        <v>174</v>
      </c>
      <c r="D20" s="196" t="s">
        <v>155</v>
      </c>
      <c r="E20" s="196" t="s">
        <v>130</v>
      </c>
      <c r="F20" s="196" t="s">
        <v>131</v>
      </c>
      <c r="G20" s="197">
        <v>32448</v>
      </c>
      <c r="H20" s="42">
        <v>17500</v>
      </c>
      <c r="I20" s="42"/>
      <c r="J20">
        <v>39</v>
      </c>
      <c r="K20" t="str">
        <v>Sheetal</v>
      </c>
      <c r="L20" t="str">
        <v>Dodhia</v>
      </c>
      <c r="M20" t="str">
        <v>Finance</v>
      </c>
      <c r="N20" t="str">
        <v>north</v>
      </c>
      <c r="O20" t="str">
        <v>delhi</v>
      </c>
      <c r="P20">
        <v>30225</v>
      </c>
      <c r="Q20">
        <v>24500</v>
      </c>
      <c r="S20">
        <v>17</v>
      </c>
      <c r="T20" t="str">
        <v>aalok</v>
      </c>
      <c r="U20" t="str">
        <v>Trivedi</v>
      </c>
      <c r="V20" t="str">
        <v>Admin</v>
      </c>
      <c r="W20" t="str">
        <v>east</v>
      </c>
      <c r="X20" t="str">
        <v>Cuttack</v>
      </c>
      <c r="Y20">
        <v>30376</v>
      </c>
      <c r="Z20">
        <v>15750</v>
      </c>
      <c r="AB20" t="str">
        <v>Sales</v>
      </c>
      <c r="AC20" t="str">
        <v>east</v>
      </c>
      <c r="AD20" t="str">
        <v>Calcutta</v>
      </c>
    </row>
    <row r="21" spans="1:30" x14ac:dyDescent="0.3">
      <c r="A21" s="195">
        <v>84</v>
      </c>
      <c r="B21" s="196" t="s">
        <v>175</v>
      </c>
      <c r="C21" s="196" t="s">
        <v>176</v>
      </c>
      <c r="D21" s="196" t="s">
        <v>155</v>
      </c>
      <c r="E21" s="196" t="s">
        <v>130</v>
      </c>
      <c r="F21" s="196" t="s">
        <v>139</v>
      </c>
      <c r="G21" s="197">
        <v>36222</v>
      </c>
      <c r="H21" s="42">
        <v>7000</v>
      </c>
      <c r="I21" s="42"/>
      <c r="J21">
        <v>45</v>
      </c>
      <c r="K21" t="str">
        <v>Kinnari</v>
      </c>
      <c r="L21" t="str">
        <v>Mehta</v>
      </c>
      <c r="M21" t="str">
        <v>R&amp;D</v>
      </c>
      <c r="N21" t="str">
        <v>north</v>
      </c>
      <c r="O21" t="str">
        <v>Ferozepur</v>
      </c>
      <c r="P21">
        <v>35618</v>
      </c>
      <c r="Q21">
        <v>11375</v>
      </c>
      <c r="S21">
        <v>18</v>
      </c>
      <c r="T21" t="str">
        <v>Aakash</v>
      </c>
      <c r="U21" t="str">
        <v>Dixit</v>
      </c>
      <c r="V21" t="str">
        <v>Admin</v>
      </c>
      <c r="W21" t="str">
        <v>west</v>
      </c>
      <c r="X21" t="str">
        <v>Nasik</v>
      </c>
      <c r="Y21">
        <v>30376</v>
      </c>
      <c r="Z21">
        <v>15750</v>
      </c>
      <c r="AB21" t="str">
        <v>Mktg</v>
      </c>
      <c r="AC21" t="str">
        <v>east</v>
      </c>
      <c r="AD21" t="str">
        <v>Gangtok</v>
      </c>
    </row>
    <row r="22" spans="1:30" x14ac:dyDescent="0.3">
      <c r="A22" s="195">
        <v>91</v>
      </c>
      <c r="B22" s="196" t="s">
        <v>177</v>
      </c>
      <c r="C22" s="196" t="s">
        <v>178</v>
      </c>
      <c r="D22" s="196" t="s">
        <v>129</v>
      </c>
      <c r="E22" s="196" t="s">
        <v>130</v>
      </c>
      <c r="F22" s="196" t="s">
        <v>139</v>
      </c>
      <c r="G22" s="197">
        <v>29172</v>
      </c>
      <c r="H22" s="42">
        <v>22750</v>
      </c>
      <c r="I22" s="42"/>
      <c r="J22">
        <v>46</v>
      </c>
      <c r="K22" t="str">
        <v>Jeena</v>
      </c>
      <c r="L22" t="str">
        <v>Baig</v>
      </c>
      <c r="M22" t="str">
        <v>Sales</v>
      </c>
      <c r="N22" t="str">
        <v>north</v>
      </c>
      <c r="O22" t="str">
        <v>Lucknow</v>
      </c>
      <c r="P22">
        <v>33510</v>
      </c>
      <c r="Q22">
        <v>15750</v>
      </c>
      <c r="S22">
        <v>19</v>
      </c>
      <c r="T22" t="str">
        <v>Parvati</v>
      </c>
      <c r="U22" t="str">
        <v>Khanna</v>
      </c>
      <c r="V22" t="str">
        <v>Mktg</v>
      </c>
      <c r="W22" t="str">
        <v>north</v>
      </c>
      <c r="X22" t="str">
        <v>Mathura</v>
      </c>
      <c r="Y22">
        <v>31637</v>
      </c>
      <c r="Z22">
        <v>10500</v>
      </c>
      <c r="AB22" t="str">
        <v>Sales</v>
      </c>
      <c r="AC22" t="str">
        <v>north</v>
      </c>
      <c r="AD22" t="str">
        <v>Ferozepur</v>
      </c>
    </row>
    <row r="23" spans="1:30" x14ac:dyDescent="0.3">
      <c r="A23" s="195">
        <v>92</v>
      </c>
      <c r="B23" s="196" t="s">
        <v>179</v>
      </c>
      <c r="C23" s="196" t="s">
        <v>180</v>
      </c>
      <c r="D23" s="196" t="s">
        <v>134</v>
      </c>
      <c r="E23" s="196" t="s">
        <v>130</v>
      </c>
      <c r="F23" s="196" t="s">
        <v>161</v>
      </c>
      <c r="G23" s="197">
        <v>32603</v>
      </c>
      <c r="H23" s="42">
        <v>17325</v>
      </c>
      <c r="I23" s="42"/>
      <c r="J23">
        <v>47</v>
      </c>
      <c r="K23" t="str">
        <v>Vicky</v>
      </c>
      <c r="L23" t="str">
        <v>Joshi</v>
      </c>
      <c r="M23" t="str">
        <v>Admin</v>
      </c>
      <c r="N23" t="str">
        <v>north</v>
      </c>
      <c r="O23" t="str">
        <v>Kanpur</v>
      </c>
      <c r="P23">
        <v>32180</v>
      </c>
      <c r="Q23">
        <v>15750</v>
      </c>
      <c r="S23">
        <v>20</v>
      </c>
      <c r="T23" t="str">
        <v>Farhan</v>
      </c>
      <c r="U23" t="str">
        <v>Sadiq</v>
      </c>
      <c r="V23" t="str">
        <v>Mktg</v>
      </c>
      <c r="W23" t="str">
        <v>north</v>
      </c>
      <c r="X23" t="str">
        <v>Jaipur</v>
      </c>
      <c r="Y23">
        <v>36316</v>
      </c>
      <c r="Z23">
        <v>5950</v>
      </c>
      <c r="AB23" t="str">
        <v>Mktg</v>
      </c>
      <c r="AC23" t="str">
        <v>north</v>
      </c>
      <c r="AD23" t="str">
        <v>Delhi</v>
      </c>
    </row>
    <row r="24" spans="1:30" x14ac:dyDescent="0.3">
      <c r="A24" s="195">
        <v>1</v>
      </c>
      <c r="B24" s="196" t="s">
        <v>181</v>
      </c>
      <c r="C24" s="196" t="s">
        <v>182</v>
      </c>
      <c r="D24" s="196" t="s">
        <v>129</v>
      </c>
      <c r="E24" s="196" t="s">
        <v>183</v>
      </c>
      <c r="F24" s="196" t="s">
        <v>184</v>
      </c>
      <c r="G24" s="197">
        <v>28126</v>
      </c>
      <c r="H24" s="42">
        <v>21875</v>
      </c>
      <c r="I24" s="42"/>
      <c r="J24">
        <v>51</v>
      </c>
      <c r="K24" t="str">
        <v>Mario</v>
      </c>
      <c r="L24" t="str">
        <v>Fernandes</v>
      </c>
      <c r="M24" t="str">
        <v>Sales</v>
      </c>
      <c r="N24" t="str">
        <v>north</v>
      </c>
      <c r="O24" t="str">
        <v>Jammu</v>
      </c>
      <c r="P24">
        <v>32436</v>
      </c>
      <c r="Q24">
        <v>15750</v>
      </c>
      <c r="S24">
        <v>21</v>
      </c>
      <c r="T24" t="str">
        <v>Satinder Kaur</v>
      </c>
      <c r="U24" t="str">
        <v>Sasan</v>
      </c>
      <c r="V24" t="str">
        <v>Mktg</v>
      </c>
      <c r="W24" t="str">
        <v>east</v>
      </c>
      <c r="X24" t="str">
        <v>Patna</v>
      </c>
      <c r="Y24">
        <v>36317</v>
      </c>
      <c r="Z24">
        <v>7875</v>
      </c>
      <c r="AB24" t="str">
        <v>R&amp;D</v>
      </c>
      <c r="AC24" t="str">
        <v>north</v>
      </c>
      <c r="AD24" t="str">
        <v>Kanpur</v>
      </c>
    </row>
    <row r="25" spans="1:30" x14ac:dyDescent="0.3">
      <c r="A25" s="195">
        <v>4</v>
      </c>
      <c r="B25" s="196" t="s">
        <v>185</v>
      </c>
      <c r="C25" s="196" t="s">
        <v>186</v>
      </c>
      <c r="D25" s="196" t="s">
        <v>134</v>
      </c>
      <c r="E25" s="196" t="s">
        <v>183</v>
      </c>
      <c r="F25" s="196" t="s">
        <v>19</v>
      </c>
      <c r="G25" s="197">
        <v>29183</v>
      </c>
      <c r="H25" s="42">
        <v>12250</v>
      </c>
      <c r="I25" s="42"/>
      <c r="J25">
        <v>52</v>
      </c>
      <c r="K25" t="str">
        <v>Heena</v>
      </c>
      <c r="L25" t="str">
        <v>Godbole</v>
      </c>
      <c r="M25" t="str">
        <v>CCD</v>
      </c>
      <c r="N25" t="str">
        <v>north</v>
      </c>
      <c r="O25" t="str">
        <v>Lucknow</v>
      </c>
      <c r="P25">
        <v>32437</v>
      </c>
      <c r="Q25">
        <v>19250</v>
      </c>
      <c r="S25">
        <v>22</v>
      </c>
      <c r="T25" t="str">
        <v>Suchita</v>
      </c>
      <c r="U25" t="str">
        <v>Panchal</v>
      </c>
      <c r="V25" t="str">
        <v>Mktg</v>
      </c>
      <c r="W25" t="str">
        <v>west</v>
      </c>
      <c r="X25" t="str">
        <v>Nasik</v>
      </c>
      <c r="Y25">
        <v>36318</v>
      </c>
      <c r="Z25">
        <v>7875</v>
      </c>
      <c r="AB25" t="str">
        <v>R&amp;D</v>
      </c>
      <c r="AC25" t="str">
        <v>north</v>
      </c>
      <c r="AD25" t="str">
        <v>Mathura</v>
      </c>
    </row>
    <row r="26" spans="1:30" x14ac:dyDescent="0.3">
      <c r="A26" s="195">
        <v>5</v>
      </c>
      <c r="B26" s="196" t="s">
        <v>187</v>
      </c>
      <c r="C26" s="196" t="s">
        <v>188</v>
      </c>
      <c r="D26" s="196" t="s">
        <v>155</v>
      </c>
      <c r="E26" s="196" t="s">
        <v>183</v>
      </c>
      <c r="F26" s="196" t="s">
        <v>189</v>
      </c>
      <c r="G26" s="197">
        <v>32755</v>
      </c>
      <c r="H26" s="42">
        <v>21000</v>
      </c>
      <c r="I26" s="42"/>
      <c r="J26">
        <v>58</v>
      </c>
      <c r="K26" t="str">
        <v>Maya</v>
      </c>
      <c r="L26" t="str">
        <v>Panchal</v>
      </c>
      <c r="M26" t="str">
        <v>Mktg</v>
      </c>
      <c r="N26" t="str">
        <v>north</v>
      </c>
      <c r="O26" t="str">
        <v>Agra</v>
      </c>
      <c r="P26">
        <v>33182</v>
      </c>
      <c r="Q26">
        <v>17500</v>
      </c>
      <c r="S26">
        <v>23</v>
      </c>
      <c r="T26" t="str">
        <v>Shazia</v>
      </c>
      <c r="U26" t="str">
        <v>Sheikh</v>
      </c>
      <c r="V26" t="str">
        <v>Mktg</v>
      </c>
      <c r="W26" t="str">
        <v>west</v>
      </c>
      <c r="X26" t="str">
        <v>Pune</v>
      </c>
      <c r="Y26">
        <v>36319</v>
      </c>
      <c r="Z26">
        <v>7875</v>
      </c>
      <c r="AB26" t="str">
        <v>R&amp;D</v>
      </c>
      <c r="AC26" t="str">
        <v>north</v>
      </c>
      <c r="AD26" t="str">
        <v>Agra</v>
      </c>
    </row>
    <row r="27" spans="1:30" x14ac:dyDescent="0.3">
      <c r="A27" s="195">
        <v>6</v>
      </c>
      <c r="B27" s="196" t="s">
        <v>190</v>
      </c>
      <c r="C27" s="196" t="s">
        <v>191</v>
      </c>
      <c r="D27" s="196" t="s">
        <v>155</v>
      </c>
      <c r="E27" s="196" t="s">
        <v>183</v>
      </c>
      <c r="F27" s="196" t="s">
        <v>192</v>
      </c>
      <c r="G27" s="197">
        <v>32390</v>
      </c>
      <c r="H27" s="42">
        <v>12425</v>
      </c>
      <c r="I27" s="42"/>
      <c r="J27">
        <v>61</v>
      </c>
      <c r="K27" t="str">
        <v>Anuradha</v>
      </c>
      <c r="L27" t="str">
        <v>Zha</v>
      </c>
      <c r="M27" t="str">
        <v>Admin</v>
      </c>
      <c r="N27" t="str">
        <v>north</v>
      </c>
      <c r="O27" t="str">
        <v>Agra</v>
      </c>
      <c r="P27">
        <v>32106</v>
      </c>
      <c r="Q27">
        <v>19250</v>
      </c>
      <c r="S27">
        <v>24</v>
      </c>
      <c r="T27" t="str">
        <v>Pooja</v>
      </c>
      <c r="U27" t="str">
        <v>Nimkar</v>
      </c>
      <c r="V27" t="str">
        <v>Sales</v>
      </c>
      <c r="W27" t="str">
        <v>west</v>
      </c>
      <c r="X27" t="str">
        <v>Nasik</v>
      </c>
      <c r="Y27">
        <v>29362</v>
      </c>
      <c r="Z27">
        <v>14875</v>
      </c>
      <c r="AB27" t="str">
        <v>Sales</v>
      </c>
      <c r="AC27" t="str">
        <v>north</v>
      </c>
      <c r="AD27" t="str">
        <v>Ambala</v>
      </c>
    </row>
    <row r="28" spans="1:30" x14ac:dyDescent="0.3">
      <c r="A28" s="195">
        <v>8</v>
      </c>
      <c r="B28" s="196" t="s">
        <v>193</v>
      </c>
      <c r="C28" s="196" t="s">
        <v>194</v>
      </c>
      <c r="D28" s="196" t="s">
        <v>155</v>
      </c>
      <c r="E28" s="196" t="s">
        <v>183</v>
      </c>
      <c r="F28" s="196" t="s">
        <v>195</v>
      </c>
      <c r="G28" s="197">
        <v>32755</v>
      </c>
      <c r="H28" s="42">
        <v>12425</v>
      </c>
      <c r="I28" s="42"/>
      <c r="J28">
        <v>62</v>
      </c>
      <c r="K28" t="str">
        <v>Asha</v>
      </c>
      <c r="L28" t="str">
        <v>Trivedi</v>
      </c>
      <c r="M28" t="str">
        <v>Sales</v>
      </c>
      <c r="N28" t="str">
        <v>north</v>
      </c>
      <c r="O28" t="str">
        <v>Kanpur</v>
      </c>
      <c r="P28">
        <v>32107</v>
      </c>
      <c r="Q28">
        <v>19251</v>
      </c>
      <c r="S28">
        <v>25</v>
      </c>
      <c r="T28" t="str">
        <v>Jasbinder</v>
      </c>
      <c r="U28" t="str">
        <v>Khurana</v>
      </c>
      <c r="V28" t="str">
        <v>R&amp;D</v>
      </c>
      <c r="W28" t="str">
        <v>south</v>
      </c>
      <c r="X28" t="str">
        <v>Manglore</v>
      </c>
      <c r="Y28">
        <v>36274</v>
      </c>
      <c r="Z28">
        <v>7875</v>
      </c>
      <c r="AB28" t="str">
        <v>Admin</v>
      </c>
      <c r="AC28" t="str">
        <v>north</v>
      </c>
      <c r="AD28" t="str">
        <v>Jammu</v>
      </c>
    </row>
    <row r="29" spans="1:30" x14ac:dyDescent="0.3">
      <c r="A29" s="195">
        <v>9</v>
      </c>
      <c r="B29" s="196" t="s">
        <v>196</v>
      </c>
      <c r="C29" s="196" t="s">
        <v>197</v>
      </c>
      <c r="D29" s="196" t="s">
        <v>129</v>
      </c>
      <c r="E29" s="196" t="s">
        <v>183</v>
      </c>
      <c r="F29" s="196" t="s">
        <v>198</v>
      </c>
      <c r="G29" s="197">
        <v>36506</v>
      </c>
      <c r="H29" s="42">
        <v>14875</v>
      </c>
      <c r="I29" s="42"/>
      <c r="J29">
        <v>63</v>
      </c>
      <c r="K29" t="str">
        <v>Waheda</v>
      </c>
      <c r="L29" t="str">
        <v>Sheikh</v>
      </c>
      <c r="M29" t="str">
        <v>R&amp;D</v>
      </c>
      <c r="N29" t="str">
        <v>north</v>
      </c>
      <c r="O29" t="str">
        <v>Jammu</v>
      </c>
      <c r="P29">
        <v>32440</v>
      </c>
      <c r="Q29">
        <v>17500</v>
      </c>
      <c r="S29">
        <v>26</v>
      </c>
      <c r="T29" t="str">
        <v>Bharat</v>
      </c>
      <c r="U29" t="str">
        <v>Shetty</v>
      </c>
      <c r="V29" t="str">
        <v>Sales</v>
      </c>
      <c r="W29" t="str">
        <v>east</v>
      </c>
      <c r="X29" t="str">
        <v>Cuttack</v>
      </c>
      <c r="Y29">
        <v>30225</v>
      </c>
      <c r="Z29">
        <v>19250</v>
      </c>
      <c r="AB29" t="str">
        <v>Personnel</v>
      </c>
      <c r="AC29" t="str">
        <v>north</v>
      </c>
      <c r="AD29" t="str">
        <v>Jammu</v>
      </c>
    </row>
    <row r="30" spans="1:30" x14ac:dyDescent="0.3">
      <c r="A30" s="195">
        <v>12</v>
      </c>
      <c r="B30" s="196" t="s">
        <v>199</v>
      </c>
      <c r="C30" s="196" t="s">
        <v>200</v>
      </c>
      <c r="D30" s="196" t="s">
        <v>142</v>
      </c>
      <c r="E30" s="196" t="s">
        <v>183</v>
      </c>
      <c r="F30" s="196" t="s">
        <v>201</v>
      </c>
      <c r="G30" s="197">
        <v>30376</v>
      </c>
      <c r="H30" s="42">
        <v>21000</v>
      </c>
      <c r="I30" s="42"/>
      <c r="J30">
        <v>66</v>
      </c>
      <c r="K30" t="str">
        <v>Parul</v>
      </c>
      <c r="L30" t="str">
        <v>Shah</v>
      </c>
      <c r="M30" t="str">
        <v>Personnel</v>
      </c>
      <c r="N30" t="str">
        <v>north</v>
      </c>
      <c r="O30" t="str">
        <v>Agra</v>
      </c>
      <c r="P30">
        <v>32443</v>
      </c>
      <c r="Q30">
        <v>17500</v>
      </c>
      <c r="S30">
        <v>27</v>
      </c>
      <c r="T30" t="str">
        <v>Rishi</v>
      </c>
      <c r="U30" t="str">
        <v>Malik</v>
      </c>
      <c r="V30" t="str">
        <v>Sales</v>
      </c>
      <c r="W30" t="str">
        <v>south</v>
      </c>
      <c r="X30" t="str">
        <v>Banglore</v>
      </c>
      <c r="Y30">
        <v>33787</v>
      </c>
      <c r="Z30">
        <v>13125</v>
      </c>
      <c r="AB30" t="str">
        <v>Personnel</v>
      </c>
      <c r="AC30" t="str">
        <v>north</v>
      </c>
      <c r="AD30" t="str">
        <v>Jaipur</v>
      </c>
    </row>
    <row r="31" spans="1:30" x14ac:dyDescent="0.3">
      <c r="A31" s="195">
        <v>15</v>
      </c>
      <c r="B31" s="196" t="s">
        <v>202</v>
      </c>
      <c r="C31" s="196" t="s">
        <v>203</v>
      </c>
      <c r="D31" s="196" t="s">
        <v>150</v>
      </c>
      <c r="E31" s="196" t="s">
        <v>183</v>
      </c>
      <c r="F31" s="196" t="s">
        <v>201</v>
      </c>
      <c r="G31" s="197">
        <v>31029</v>
      </c>
      <c r="H31" s="42">
        <v>14875</v>
      </c>
      <c r="I31" s="42"/>
      <c r="J31">
        <v>67</v>
      </c>
      <c r="K31" t="str">
        <v>Uday</v>
      </c>
      <c r="L31" t="str">
        <v>Naik</v>
      </c>
      <c r="M31" t="str">
        <v>Personnel</v>
      </c>
      <c r="N31" t="str">
        <v>north</v>
      </c>
      <c r="O31" t="str">
        <v>Lucknow</v>
      </c>
      <c r="P31">
        <v>32444</v>
      </c>
      <c r="Q31">
        <v>20125</v>
      </c>
      <c r="S31">
        <v>28</v>
      </c>
      <c r="T31" t="str">
        <v>Mala</v>
      </c>
      <c r="U31" t="str">
        <v>Bhaduri</v>
      </c>
      <c r="V31" t="str">
        <v>R&amp;D</v>
      </c>
      <c r="W31" t="str">
        <v>west</v>
      </c>
      <c r="X31" t="str">
        <v>Mumbai</v>
      </c>
      <c r="Y31">
        <v>34777</v>
      </c>
      <c r="Z31">
        <v>10500</v>
      </c>
      <c r="AB31" t="str">
        <v>Mktg</v>
      </c>
      <c r="AC31" t="str">
        <v>north</v>
      </c>
      <c r="AD31" t="str">
        <v>Mathura</v>
      </c>
    </row>
    <row r="32" spans="1:30" x14ac:dyDescent="0.3">
      <c r="A32" s="195">
        <v>16</v>
      </c>
      <c r="B32" s="196" t="s">
        <v>204</v>
      </c>
      <c r="C32" s="196" t="s">
        <v>205</v>
      </c>
      <c r="D32" s="196" t="s">
        <v>150</v>
      </c>
      <c r="E32" s="196" t="s">
        <v>183</v>
      </c>
      <c r="F32" s="196" t="s">
        <v>206</v>
      </c>
      <c r="G32" s="197">
        <v>31030</v>
      </c>
      <c r="H32" s="42">
        <v>14875</v>
      </c>
      <c r="I32" s="42"/>
      <c r="J32">
        <v>68</v>
      </c>
      <c r="K32" t="str">
        <v>Mandakini</v>
      </c>
      <c r="L32" t="str">
        <v>Desai</v>
      </c>
      <c r="M32" t="str">
        <v>Sales</v>
      </c>
      <c r="N32" t="str">
        <v>north</v>
      </c>
      <c r="O32" t="str">
        <v>delhi</v>
      </c>
      <c r="P32">
        <v>35034</v>
      </c>
      <c r="Q32">
        <v>14000</v>
      </c>
      <c r="S32">
        <v>29</v>
      </c>
      <c r="T32" t="str">
        <v>Hajra</v>
      </c>
      <c r="U32" t="str">
        <v>Hoonjan</v>
      </c>
      <c r="V32" t="str">
        <v>Admin</v>
      </c>
      <c r="W32" t="str">
        <v>north</v>
      </c>
      <c r="X32" t="str">
        <v>Jaipur</v>
      </c>
      <c r="Y32">
        <v>35189</v>
      </c>
      <c r="Z32">
        <v>9625</v>
      </c>
      <c r="AB32" t="str">
        <v>Mktg</v>
      </c>
      <c r="AC32" t="str">
        <v>north</v>
      </c>
      <c r="AD32" t="str">
        <v>Jaipur</v>
      </c>
    </row>
    <row r="33" spans="1:30" x14ac:dyDescent="0.3">
      <c r="A33" s="195">
        <v>19</v>
      </c>
      <c r="B33" s="196" t="s">
        <v>207</v>
      </c>
      <c r="C33" s="196" t="s">
        <v>208</v>
      </c>
      <c r="D33" s="196" t="s">
        <v>134</v>
      </c>
      <c r="E33" s="196" t="s">
        <v>183</v>
      </c>
      <c r="F33" s="196" t="s">
        <v>192</v>
      </c>
      <c r="G33" s="197">
        <v>31637</v>
      </c>
      <c r="H33" s="42">
        <v>10500</v>
      </c>
      <c r="I33" s="42"/>
      <c r="J33">
        <v>69</v>
      </c>
      <c r="K33" t="str">
        <v>Pravin</v>
      </c>
      <c r="L33" t="str">
        <v>Joshi</v>
      </c>
      <c r="M33" t="str">
        <v>Personnel</v>
      </c>
      <c r="N33" t="str">
        <v>north</v>
      </c>
      <c r="O33" t="str">
        <v>delhi</v>
      </c>
      <c r="P33">
        <v>34761</v>
      </c>
      <c r="Q33">
        <v>14000</v>
      </c>
      <c r="S33">
        <v>30</v>
      </c>
      <c r="T33" t="str">
        <v>Aalam</v>
      </c>
      <c r="U33" t="str">
        <v>Qureshi</v>
      </c>
      <c r="V33" t="str">
        <v>Personnel</v>
      </c>
      <c r="W33" t="str">
        <v>east</v>
      </c>
      <c r="X33" t="str">
        <v>Patna</v>
      </c>
      <c r="Y33">
        <v>32435</v>
      </c>
      <c r="Z33">
        <v>14175</v>
      </c>
      <c r="AB33" t="str">
        <v>Admin</v>
      </c>
      <c r="AC33" t="str">
        <v>north</v>
      </c>
      <c r="AD33" t="str">
        <v>Jaipur</v>
      </c>
    </row>
    <row r="34" spans="1:30" x14ac:dyDescent="0.3">
      <c r="A34" s="195">
        <v>20</v>
      </c>
      <c r="B34" s="196" t="s">
        <v>209</v>
      </c>
      <c r="C34" s="196" t="s">
        <v>210</v>
      </c>
      <c r="D34" s="196" t="s">
        <v>134</v>
      </c>
      <c r="E34" s="196" t="s">
        <v>183</v>
      </c>
      <c r="F34" s="196" t="s">
        <v>206</v>
      </c>
      <c r="G34" s="197">
        <v>36316</v>
      </c>
      <c r="H34" s="42">
        <v>5950</v>
      </c>
      <c r="I34" s="42"/>
      <c r="J34">
        <v>73</v>
      </c>
      <c r="K34" t="str">
        <v>Laveena</v>
      </c>
      <c r="L34" t="str">
        <v>Shenoy</v>
      </c>
      <c r="M34" t="str">
        <v>CCD</v>
      </c>
      <c r="N34" t="str">
        <v>north</v>
      </c>
      <c r="O34" t="str">
        <v>Jaipur</v>
      </c>
      <c r="P34">
        <v>32439</v>
      </c>
      <c r="Q34">
        <v>17500</v>
      </c>
      <c r="S34">
        <v>31</v>
      </c>
      <c r="T34" t="str">
        <v>Giriraj</v>
      </c>
      <c r="U34" t="str">
        <v>Gupta</v>
      </c>
      <c r="V34" t="str">
        <v>R&amp;D</v>
      </c>
      <c r="W34" t="str">
        <v>north</v>
      </c>
      <c r="X34" t="str">
        <v>Agra</v>
      </c>
      <c r="Y34">
        <v>30225</v>
      </c>
      <c r="Z34">
        <v>15750</v>
      </c>
      <c r="AB34" t="str">
        <v>CCD</v>
      </c>
      <c r="AC34" t="str">
        <v>north</v>
      </c>
      <c r="AD34" t="str">
        <v>Ambala</v>
      </c>
    </row>
    <row r="35" spans="1:30" x14ac:dyDescent="0.3">
      <c r="A35" s="195">
        <v>29</v>
      </c>
      <c r="B35" s="196" t="s">
        <v>211</v>
      </c>
      <c r="C35" s="196" t="s">
        <v>212</v>
      </c>
      <c r="D35" s="196" t="s">
        <v>142</v>
      </c>
      <c r="E35" s="196" t="s">
        <v>183</v>
      </c>
      <c r="F35" s="196" t="s">
        <v>206</v>
      </c>
      <c r="G35" s="197">
        <v>35189</v>
      </c>
      <c r="H35" s="42">
        <v>9625</v>
      </c>
      <c r="I35" s="42"/>
      <c r="J35">
        <v>77</v>
      </c>
      <c r="K35" t="str">
        <v>Drishti</v>
      </c>
      <c r="L35" t="str">
        <v>Shah</v>
      </c>
      <c r="M35" t="str">
        <v>R&amp;D</v>
      </c>
      <c r="N35" t="str">
        <v>north</v>
      </c>
      <c r="O35" t="str">
        <v>Delhi</v>
      </c>
      <c r="P35">
        <v>32443</v>
      </c>
      <c r="Q35">
        <v>17500</v>
      </c>
      <c r="S35">
        <v>32</v>
      </c>
      <c r="T35" t="str">
        <v>Ankur</v>
      </c>
      <c r="U35" t="str">
        <v>Joshi</v>
      </c>
      <c r="V35" t="str">
        <v>CCD</v>
      </c>
      <c r="W35" t="str">
        <v>south</v>
      </c>
      <c r="X35" t="str">
        <v>Manglore</v>
      </c>
      <c r="Y35">
        <v>30225</v>
      </c>
      <c r="Z35">
        <v>15750</v>
      </c>
      <c r="AB35" t="str">
        <v>CCD</v>
      </c>
      <c r="AC35" t="str">
        <v>north</v>
      </c>
      <c r="AD35" t="str">
        <v>Lucknow</v>
      </c>
    </row>
    <row r="36" spans="1:30" x14ac:dyDescent="0.3">
      <c r="A36" s="195">
        <v>31</v>
      </c>
      <c r="B36" s="196" t="s">
        <v>213</v>
      </c>
      <c r="C36" s="196" t="s">
        <v>214</v>
      </c>
      <c r="D36" s="196" t="s">
        <v>155</v>
      </c>
      <c r="E36" s="196" t="s">
        <v>183</v>
      </c>
      <c r="F36" s="196" t="s">
        <v>195</v>
      </c>
      <c r="G36" s="197">
        <v>30225</v>
      </c>
      <c r="H36" s="42">
        <v>15750</v>
      </c>
      <c r="I36" s="42"/>
      <c r="J36">
        <v>79</v>
      </c>
      <c r="K36" t="str">
        <v>Sagar</v>
      </c>
      <c r="L36" t="str">
        <v>Bidkar</v>
      </c>
      <c r="M36" t="str">
        <v>Mktg</v>
      </c>
      <c r="N36" t="str">
        <v>north</v>
      </c>
      <c r="O36" t="str">
        <v>Delhi</v>
      </c>
      <c r="P36">
        <v>32445</v>
      </c>
      <c r="Q36">
        <v>17500</v>
      </c>
      <c r="S36">
        <v>33</v>
      </c>
      <c r="T36" t="str">
        <v>Tapan</v>
      </c>
      <c r="U36" t="str">
        <v>Ghoshal</v>
      </c>
      <c r="V36" t="str">
        <v>CCD</v>
      </c>
      <c r="W36" t="str">
        <v>north</v>
      </c>
      <c r="X36" t="str">
        <v>Ambala</v>
      </c>
      <c r="Y36">
        <v>35618</v>
      </c>
      <c r="Z36">
        <v>7000</v>
      </c>
      <c r="AB36" t="str">
        <v>Finance</v>
      </c>
      <c r="AC36" t="str">
        <v>north</v>
      </c>
      <c r="AD36" t="str">
        <v>Aligarh</v>
      </c>
    </row>
    <row r="37" spans="1:30" x14ac:dyDescent="0.3">
      <c r="A37" s="195">
        <v>33</v>
      </c>
      <c r="B37" s="196" t="s">
        <v>215</v>
      </c>
      <c r="C37" s="196" t="s">
        <v>216</v>
      </c>
      <c r="D37" s="196" t="s">
        <v>160</v>
      </c>
      <c r="E37" s="196" t="s">
        <v>183</v>
      </c>
      <c r="F37" s="196" t="s">
        <v>198</v>
      </c>
      <c r="G37" s="197">
        <v>35618</v>
      </c>
      <c r="H37" s="42">
        <v>7000</v>
      </c>
      <c r="I37" s="42"/>
      <c r="J37">
        <v>80</v>
      </c>
      <c r="K37" t="str">
        <v>Dayanand</v>
      </c>
      <c r="L37" t="str">
        <v>Gandhi</v>
      </c>
      <c r="M37" t="str">
        <v>Mktg</v>
      </c>
      <c r="N37" t="str">
        <v>north</v>
      </c>
      <c r="O37" t="str">
        <v>Ferozepur</v>
      </c>
      <c r="P37">
        <v>32446</v>
      </c>
      <c r="Q37">
        <v>17500</v>
      </c>
      <c r="S37">
        <v>34</v>
      </c>
      <c r="T37" t="str">
        <v>Zarina</v>
      </c>
      <c r="U37" t="str">
        <v>Vora</v>
      </c>
      <c r="V37" t="str">
        <v>CCD</v>
      </c>
      <c r="W37" t="str">
        <v>north</v>
      </c>
      <c r="X37" t="str">
        <v>Lucknow</v>
      </c>
      <c r="Y37">
        <v>33510</v>
      </c>
      <c r="Z37">
        <v>8750</v>
      </c>
      <c r="AB37" t="str">
        <v>Finance</v>
      </c>
      <c r="AC37" t="str">
        <v>north</v>
      </c>
      <c r="AD37" t="str">
        <v>delhi</v>
      </c>
    </row>
    <row r="38" spans="1:30" x14ac:dyDescent="0.3">
      <c r="A38" s="195">
        <v>34</v>
      </c>
      <c r="B38" s="196" t="s">
        <v>217</v>
      </c>
      <c r="C38" s="196" t="s">
        <v>218</v>
      </c>
      <c r="D38" s="196" t="s">
        <v>160</v>
      </c>
      <c r="E38" s="196" t="s">
        <v>183</v>
      </c>
      <c r="F38" s="196" t="s">
        <v>219</v>
      </c>
      <c r="G38" s="197">
        <v>33510</v>
      </c>
      <c r="H38" s="42">
        <v>8750</v>
      </c>
      <c r="I38" s="42"/>
      <c r="J38">
        <v>83</v>
      </c>
      <c r="K38" t="str">
        <v>Kunal</v>
      </c>
      <c r="L38" t="str">
        <v>Shah</v>
      </c>
      <c r="M38" t="str">
        <v>CCD</v>
      </c>
      <c r="N38" t="str">
        <v>north</v>
      </c>
      <c r="O38" t="str">
        <v>Aligarh</v>
      </c>
      <c r="P38">
        <v>36221</v>
      </c>
      <c r="Q38">
        <v>7000</v>
      </c>
      <c r="S38">
        <v>35</v>
      </c>
      <c r="T38" t="str">
        <v>Arun</v>
      </c>
      <c r="U38" t="str">
        <v>Joshi</v>
      </c>
      <c r="V38" t="str">
        <v>Mktg</v>
      </c>
      <c r="W38" t="str">
        <v>south</v>
      </c>
      <c r="X38" t="str">
        <v>Manglore</v>
      </c>
      <c r="Y38">
        <v>33729</v>
      </c>
      <c r="Z38">
        <v>9275</v>
      </c>
      <c r="AB38" t="str">
        <v>R&amp;D</v>
      </c>
      <c r="AC38" t="str">
        <v>north</v>
      </c>
      <c r="AD38" t="str">
        <v>Ferozepur</v>
      </c>
    </row>
    <row r="39" spans="1:30" x14ac:dyDescent="0.3">
      <c r="A39" s="195">
        <v>38</v>
      </c>
      <c r="B39" s="196" t="s">
        <v>220</v>
      </c>
      <c r="C39" s="196" t="s">
        <v>221</v>
      </c>
      <c r="D39" s="196" t="s">
        <v>138</v>
      </c>
      <c r="E39" s="196" t="s">
        <v>183</v>
      </c>
      <c r="F39" s="196" t="s">
        <v>222</v>
      </c>
      <c r="G39" s="197">
        <v>30225</v>
      </c>
      <c r="H39" s="42">
        <v>24500</v>
      </c>
      <c r="I39" s="42"/>
      <c r="J39">
        <v>85</v>
      </c>
      <c r="K39" t="str">
        <v>Ruby</v>
      </c>
      <c r="L39" t="str">
        <v>Joseph</v>
      </c>
      <c r="M39" t="str">
        <v>R&amp;D</v>
      </c>
      <c r="N39" t="str">
        <v>north</v>
      </c>
      <c r="O39" t="str">
        <v>Agra</v>
      </c>
      <c r="P39">
        <v>35809</v>
      </c>
      <c r="Q39">
        <v>7000</v>
      </c>
      <c r="S39">
        <v>36</v>
      </c>
      <c r="T39" t="str">
        <v>Pooja</v>
      </c>
      <c r="U39" t="str">
        <v>Khetan</v>
      </c>
      <c r="V39" t="str">
        <v>Personnel</v>
      </c>
      <c r="W39" t="str">
        <v>west</v>
      </c>
      <c r="X39" t="str">
        <v>Surat</v>
      </c>
      <c r="Y39">
        <v>34580</v>
      </c>
      <c r="Z39">
        <v>11725</v>
      </c>
      <c r="AB39" t="str">
        <v>Sales</v>
      </c>
      <c r="AC39" t="str">
        <v>north</v>
      </c>
      <c r="AD39" t="str">
        <v>Lucknow</v>
      </c>
    </row>
    <row r="40" spans="1:30" x14ac:dyDescent="0.3">
      <c r="A40" s="195">
        <v>39</v>
      </c>
      <c r="B40" s="196" t="s">
        <v>223</v>
      </c>
      <c r="C40" s="196" t="s">
        <v>224</v>
      </c>
      <c r="D40" s="196" t="s">
        <v>138</v>
      </c>
      <c r="E40" s="196" t="s">
        <v>183</v>
      </c>
      <c r="F40" s="196" t="s">
        <v>225</v>
      </c>
      <c r="G40" s="197">
        <v>30225</v>
      </c>
      <c r="H40" s="42">
        <v>24500</v>
      </c>
      <c r="I40" s="42"/>
      <c r="J40">
        <v>86</v>
      </c>
      <c r="K40" t="str">
        <v>Sonia</v>
      </c>
      <c r="L40" t="str">
        <v>Sasan</v>
      </c>
      <c r="M40" t="str">
        <v>CCD</v>
      </c>
      <c r="N40" t="str">
        <v>north</v>
      </c>
      <c r="O40" t="str">
        <v>Jammu</v>
      </c>
      <c r="P40">
        <v>35810</v>
      </c>
      <c r="Q40">
        <v>17500</v>
      </c>
      <c r="S40">
        <v>37</v>
      </c>
      <c r="T40" t="str">
        <v>Shilpa</v>
      </c>
      <c r="U40" t="str">
        <v>Parikh</v>
      </c>
      <c r="V40" t="str">
        <v>Finance</v>
      </c>
      <c r="W40" t="str">
        <v>south</v>
      </c>
      <c r="X40" t="str">
        <v>Mysore</v>
      </c>
      <c r="Y40">
        <v>30225</v>
      </c>
      <c r="Z40">
        <v>24500</v>
      </c>
      <c r="AB40" t="str">
        <v>Admin</v>
      </c>
      <c r="AC40" t="str">
        <v>north</v>
      </c>
      <c r="AD40" t="str">
        <v>Kanpur</v>
      </c>
    </row>
    <row r="41" spans="1:30" x14ac:dyDescent="0.3">
      <c r="A41" s="195">
        <v>45</v>
      </c>
      <c r="B41" s="196" t="s">
        <v>226</v>
      </c>
      <c r="C41" s="196" t="s">
        <v>227</v>
      </c>
      <c r="D41" s="196" t="s">
        <v>155</v>
      </c>
      <c r="E41" s="196" t="s">
        <v>183</v>
      </c>
      <c r="F41" s="196" t="s">
        <v>184</v>
      </c>
      <c r="G41" s="197">
        <v>35618</v>
      </c>
      <c r="H41" s="42">
        <v>11375</v>
      </c>
      <c r="I41" s="42"/>
      <c r="J41">
        <v>89</v>
      </c>
      <c r="K41" t="str">
        <v>Tejal</v>
      </c>
      <c r="L41" t="str">
        <v>Patel</v>
      </c>
      <c r="M41" t="str">
        <v>Sales</v>
      </c>
      <c r="N41" t="str">
        <v>north</v>
      </c>
      <c r="O41" t="str">
        <v>Aligarh</v>
      </c>
      <c r="P41">
        <v>28907</v>
      </c>
      <c r="Q41">
        <v>22750</v>
      </c>
      <c r="S41">
        <v>38</v>
      </c>
      <c r="T41" t="str">
        <v>Chitra</v>
      </c>
      <c r="U41" t="str">
        <v>Pednekar</v>
      </c>
      <c r="V41" t="str">
        <v>Finance</v>
      </c>
      <c r="W41" t="str">
        <v>north</v>
      </c>
      <c r="X41" t="str">
        <v>Aligarh</v>
      </c>
      <c r="Y41">
        <v>30225</v>
      </c>
      <c r="Z41">
        <v>24500</v>
      </c>
      <c r="AB41" t="str">
        <v>Sales</v>
      </c>
      <c r="AC41" t="str">
        <v>north</v>
      </c>
      <c r="AD41" t="str">
        <v>Jammu</v>
      </c>
    </row>
    <row r="42" spans="1:30" x14ac:dyDescent="0.3">
      <c r="A42" s="195">
        <v>46</v>
      </c>
      <c r="B42" s="196" t="s">
        <v>228</v>
      </c>
      <c r="C42" s="196" t="s">
        <v>229</v>
      </c>
      <c r="D42" s="196" t="s">
        <v>129</v>
      </c>
      <c r="E42" s="196" t="s">
        <v>183</v>
      </c>
      <c r="F42" s="196" t="s">
        <v>219</v>
      </c>
      <c r="G42" s="197">
        <v>33510</v>
      </c>
      <c r="H42" s="42">
        <v>15750</v>
      </c>
      <c r="I42" s="42"/>
      <c r="J42">
        <v>90</v>
      </c>
      <c r="K42" t="str">
        <v>Priyanka</v>
      </c>
      <c r="L42" t="str">
        <v>Mehta</v>
      </c>
      <c r="M42" t="str">
        <v>R&amp;D</v>
      </c>
      <c r="N42" t="str">
        <v>north</v>
      </c>
      <c r="O42" t="str">
        <v>Jaipur</v>
      </c>
      <c r="P42">
        <v>29226</v>
      </c>
      <c r="Q42">
        <v>22750</v>
      </c>
      <c r="S42">
        <v>39</v>
      </c>
      <c r="T42" t="str">
        <v>Sheetal</v>
      </c>
      <c r="U42" t="str">
        <v>Dodhia</v>
      </c>
      <c r="V42" t="str">
        <v>Finance</v>
      </c>
      <c r="W42" t="str">
        <v>north</v>
      </c>
      <c r="X42" t="str">
        <v>delhi</v>
      </c>
      <c r="Y42">
        <v>30225</v>
      </c>
      <c r="Z42">
        <v>24500</v>
      </c>
      <c r="AB42" t="str">
        <v>Mktg</v>
      </c>
      <c r="AC42" t="str">
        <v>north</v>
      </c>
      <c r="AD42" t="str">
        <v>Agra</v>
      </c>
    </row>
    <row r="43" spans="1:30" x14ac:dyDescent="0.3">
      <c r="A43" s="195">
        <v>47</v>
      </c>
      <c r="B43" s="196" t="s">
        <v>230</v>
      </c>
      <c r="C43" s="196" t="s">
        <v>231</v>
      </c>
      <c r="D43" s="196" t="s">
        <v>142</v>
      </c>
      <c r="E43" s="196" t="s">
        <v>183</v>
      </c>
      <c r="F43" s="196" t="s">
        <v>189</v>
      </c>
      <c r="G43" s="197">
        <v>32180</v>
      </c>
      <c r="H43" s="42">
        <v>15750</v>
      </c>
      <c r="I43" s="42"/>
      <c r="J43">
        <v>98</v>
      </c>
      <c r="K43" t="str">
        <v>Chetan</v>
      </c>
      <c r="L43" t="str">
        <v>Dalvi</v>
      </c>
      <c r="M43" t="str">
        <v>CCD</v>
      </c>
      <c r="N43" t="str">
        <v>north</v>
      </c>
      <c r="O43" t="str">
        <v>Delhi</v>
      </c>
      <c r="P43">
        <v>32609</v>
      </c>
      <c r="Q43">
        <v>17325</v>
      </c>
      <c r="S43">
        <v>40</v>
      </c>
      <c r="T43" t="str">
        <v>Richa</v>
      </c>
      <c r="U43" t="str">
        <v>Raje</v>
      </c>
      <c r="V43" t="str">
        <v>Sales</v>
      </c>
      <c r="W43" t="str">
        <v>south</v>
      </c>
      <c r="X43" t="str">
        <v>Manglore</v>
      </c>
      <c r="Y43">
        <v>33510</v>
      </c>
      <c r="Z43">
        <v>10500</v>
      </c>
      <c r="AB43" t="str">
        <v>Admin</v>
      </c>
      <c r="AC43" t="str">
        <v>north</v>
      </c>
      <c r="AD43" t="str">
        <v>Agra</v>
      </c>
    </row>
    <row r="44" spans="1:30" x14ac:dyDescent="0.3">
      <c r="A44" s="195">
        <v>51</v>
      </c>
      <c r="B44" s="196" t="s">
        <v>232</v>
      </c>
      <c r="C44" s="196" t="s">
        <v>233</v>
      </c>
      <c r="D44" s="196" t="s">
        <v>129</v>
      </c>
      <c r="E44" s="196" t="s">
        <v>183</v>
      </c>
      <c r="F44" s="196" t="s">
        <v>201</v>
      </c>
      <c r="G44" s="197">
        <v>32436</v>
      </c>
      <c r="H44" s="42">
        <v>15750</v>
      </c>
      <c r="I44" s="42"/>
      <c r="S44">
        <v>41</v>
      </c>
      <c r="T44" t="str">
        <v>Kirtikar</v>
      </c>
      <c r="U44" t="str">
        <v>Sardesai</v>
      </c>
      <c r="V44" t="str">
        <v>Admin</v>
      </c>
      <c r="W44" t="str">
        <v>east</v>
      </c>
      <c r="X44" t="str">
        <v>Darjeeling</v>
      </c>
      <c r="Y44">
        <v>35595</v>
      </c>
      <c r="Z44">
        <v>7875</v>
      </c>
      <c r="AB44" t="str">
        <v>Sales</v>
      </c>
      <c r="AC44" t="str">
        <v>north</v>
      </c>
      <c r="AD44" t="str">
        <v>Kanpur</v>
      </c>
    </row>
    <row r="45" spans="1:30" x14ac:dyDescent="0.3">
      <c r="A45" s="195">
        <v>52</v>
      </c>
      <c r="B45" s="196" t="s">
        <v>234</v>
      </c>
      <c r="C45" s="196" t="s">
        <v>235</v>
      </c>
      <c r="D45" s="196" t="s">
        <v>160</v>
      </c>
      <c r="E45" s="196" t="s">
        <v>183</v>
      </c>
      <c r="F45" s="196" t="s">
        <v>219</v>
      </c>
      <c r="G45" s="197">
        <v>32437</v>
      </c>
      <c r="H45" s="42">
        <v>19250</v>
      </c>
      <c r="I45" s="42"/>
      <c r="S45">
        <v>42</v>
      </c>
      <c r="T45" t="str">
        <v>Pooja</v>
      </c>
      <c r="U45" t="str">
        <v>Gokhale</v>
      </c>
      <c r="V45" t="str">
        <v>R&amp;D</v>
      </c>
      <c r="W45" t="str">
        <v>east</v>
      </c>
      <c r="X45" t="str">
        <v>Calcutta</v>
      </c>
      <c r="Y45">
        <v>33510</v>
      </c>
      <c r="Z45">
        <v>13300</v>
      </c>
      <c r="AB45" t="str">
        <v>R&amp;D</v>
      </c>
      <c r="AC45" t="str">
        <v>north</v>
      </c>
      <c r="AD45" t="str">
        <v>Jammu</v>
      </c>
    </row>
    <row r="46" spans="1:30" x14ac:dyDescent="0.3">
      <c r="A46" s="195">
        <v>58</v>
      </c>
      <c r="B46" s="196" t="s">
        <v>236</v>
      </c>
      <c r="C46" s="196" t="s">
        <v>237</v>
      </c>
      <c r="D46" s="196" t="s">
        <v>134</v>
      </c>
      <c r="E46" s="196" t="s">
        <v>183</v>
      </c>
      <c r="F46" s="196" t="s">
        <v>195</v>
      </c>
      <c r="G46" s="197">
        <v>33182</v>
      </c>
      <c r="H46" s="42">
        <v>17500</v>
      </c>
      <c r="I46" s="42"/>
      <c r="S46">
        <v>43</v>
      </c>
      <c r="T46" t="str">
        <v>Piyush</v>
      </c>
      <c r="U46" t="str">
        <v>Surti</v>
      </c>
      <c r="V46" t="str">
        <v>Personnel</v>
      </c>
      <c r="W46" t="str">
        <v>west</v>
      </c>
      <c r="X46" t="str">
        <v>Mumbai</v>
      </c>
      <c r="Y46">
        <v>32435</v>
      </c>
      <c r="Z46">
        <v>15750</v>
      </c>
      <c r="AB46" t="str">
        <v>Personnel</v>
      </c>
      <c r="AC46" t="str">
        <v>north</v>
      </c>
      <c r="AD46" t="str">
        <v>Agra</v>
      </c>
    </row>
    <row r="47" spans="1:30" x14ac:dyDescent="0.3">
      <c r="A47" s="195">
        <v>61</v>
      </c>
      <c r="B47" s="196" t="s">
        <v>238</v>
      </c>
      <c r="C47" s="196" t="s">
        <v>239</v>
      </c>
      <c r="D47" s="196" t="s">
        <v>142</v>
      </c>
      <c r="E47" s="196" t="s">
        <v>183</v>
      </c>
      <c r="F47" s="196" t="s">
        <v>195</v>
      </c>
      <c r="G47" s="197">
        <v>32106</v>
      </c>
      <c r="H47" s="42">
        <v>19250</v>
      </c>
      <c r="I47" s="42"/>
      <c r="S47">
        <v>44</v>
      </c>
      <c r="T47" t="str">
        <v>Shaheen</v>
      </c>
      <c r="U47" t="str">
        <v>Khan</v>
      </c>
      <c r="V47" t="str">
        <v>Personnel</v>
      </c>
      <c r="W47" t="str">
        <v>east</v>
      </c>
      <c r="X47" t="str">
        <v>Cuttack</v>
      </c>
      <c r="Y47">
        <v>33194</v>
      </c>
      <c r="Z47">
        <v>13825</v>
      </c>
      <c r="AB47" t="str">
        <v>Personnel</v>
      </c>
      <c r="AC47" t="str">
        <v>north</v>
      </c>
      <c r="AD47" t="str">
        <v>Lucknow</v>
      </c>
    </row>
    <row r="48" spans="1:30" x14ac:dyDescent="0.3">
      <c r="A48" s="195">
        <v>62</v>
      </c>
      <c r="B48" s="196" t="s">
        <v>240</v>
      </c>
      <c r="C48" s="196" t="s">
        <v>141</v>
      </c>
      <c r="D48" s="196" t="s">
        <v>129</v>
      </c>
      <c r="E48" s="196" t="s">
        <v>183</v>
      </c>
      <c r="F48" s="196" t="s">
        <v>189</v>
      </c>
      <c r="G48" s="197">
        <v>32107</v>
      </c>
      <c r="H48" s="42">
        <v>19251</v>
      </c>
      <c r="I48" s="42"/>
      <c r="S48">
        <v>45</v>
      </c>
      <c r="T48" t="str">
        <v>Kinnari</v>
      </c>
      <c r="U48" t="str">
        <v>Mehta</v>
      </c>
      <c r="V48" t="str">
        <v>R&amp;D</v>
      </c>
      <c r="W48" t="str">
        <v>north</v>
      </c>
      <c r="X48" t="str">
        <v>Ferozepur</v>
      </c>
      <c r="Y48">
        <v>35618</v>
      </c>
      <c r="Z48">
        <v>11375</v>
      </c>
      <c r="AB48" t="str">
        <v>Sales</v>
      </c>
      <c r="AC48" t="str">
        <v>north</v>
      </c>
      <c r="AD48" t="str">
        <v>delhi</v>
      </c>
    </row>
    <row r="49" spans="1:30" x14ac:dyDescent="0.3">
      <c r="A49" s="195">
        <v>63</v>
      </c>
      <c r="B49" s="196" t="s">
        <v>241</v>
      </c>
      <c r="C49" s="196" t="s">
        <v>242</v>
      </c>
      <c r="D49" s="196" t="s">
        <v>155</v>
      </c>
      <c r="E49" s="196" t="s">
        <v>183</v>
      </c>
      <c r="F49" s="196" t="s">
        <v>201</v>
      </c>
      <c r="G49" s="197">
        <v>32440</v>
      </c>
      <c r="H49" s="42">
        <v>17500</v>
      </c>
      <c r="I49" s="42"/>
      <c r="S49">
        <v>46</v>
      </c>
      <c r="T49" t="str">
        <v>Jeena</v>
      </c>
      <c r="U49" t="str">
        <v>Baig</v>
      </c>
      <c r="V49" t="str">
        <v>Sales</v>
      </c>
      <c r="W49" t="str">
        <v>north</v>
      </c>
      <c r="X49" t="str">
        <v>Lucknow</v>
      </c>
      <c r="Y49">
        <v>33510</v>
      </c>
      <c r="Z49">
        <v>15750</v>
      </c>
      <c r="AB49" t="str">
        <v>Personnel</v>
      </c>
      <c r="AC49" t="str">
        <v>north</v>
      </c>
      <c r="AD49" t="str">
        <v>delhi</v>
      </c>
    </row>
    <row r="50" spans="1:30" x14ac:dyDescent="0.3">
      <c r="A50" s="195">
        <v>66</v>
      </c>
      <c r="B50" s="196" t="s">
        <v>243</v>
      </c>
      <c r="C50" s="196" t="s">
        <v>244</v>
      </c>
      <c r="D50" s="196" t="s">
        <v>150</v>
      </c>
      <c r="E50" s="196" t="s">
        <v>183</v>
      </c>
      <c r="F50" s="196" t="s">
        <v>195</v>
      </c>
      <c r="G50" s="197">
        <v>32443</v>
      </c>
      <c r="H50" s="42">
        <v>17500</v>
      </c>
      <c r="I50" s="42"/>
      <c r="S50">
        <v>47</v>
      </c>
      <c r="T50" t="str">
        <v>Vicky</v>
      </c>
      <c r="U50" t="str">
        <v>Joshi</v>
      </c>
      <c r="V50" t="str">
        <v>Admin</v>
      </c>
      <c r="W50" t="str">
        <v>north</v>
      </c>
      <c r="X50" t="str">
        <v>Kanpur</v>
      </c>
      <c r="Y50">
        <v>32180</v>
      </c>
      <c r="Z50">
        <v>15750</v>
      </c>
      <c r="AB50" t="str">
        <v>CCD</v>
      </c>
      <c r="AC50" t="str">
        <v>north</v>
      </c>
      <c r="AD50" t="str">
        <v>Jaipur</v>
      </c>
    </row>
    <row r="51" spans="1:30" x14ac:dyDescent="0.3">
      <c r="A51" s="195">
        <v>67</v>
      </c>
      <c r="B51" s="196" t="s">
        <v>245</v>
      </c>
      <c r="C51" s="196" t="s">
        <v>168</v>
      </c>
      <c r="D51" s="196" t="s">
        <v>150</v>
      </c>
      <c r="E51" s="196" t="s">
        <v>183</v>
      </c>
      <c r="F51" s="196" t="s">
        <v>219</v>
      </c>
      <c r="G51" s="197">
        <v>32444</v>
      </c>
      <c r="H51" s="42">
        <v>20125</v>
      </c>
      <c r="I51" s="42"/>
      <c r="S51">
        <v>48</v>
      </c>
      <c r="T51" t="str">
        <v>Neha</v>
      </c>
      <c r="U51" t="str">
        <v>Joshi</v>
      </c>
      <c r="V51" t="str">
        <v>CCD</v>
      </c>
      <c r="W51" t="str">
        <v>west</v>
      </c>
      <c r="X51" t="str">
        <v>Baroda</v>
      </c>
      <c r="Y51">
        <v>32435</v>
      </c>
      <c r="Z51">
        <v>15750</v>
      </c>
      <c r="AB51" t="str">
        <v>R&amp;D</v>
      </c>
      <c r="AC51" t="str">
        <v>north</v>
      </c>
      <c r="AD51" t="str">
        <v>Delhi</v>
      </c>
    </row>
    <row r="52" spans="1:30" x14ac:dyDescent="0.3">
      <c r="A52" s="195">
        <v>68</v>
      </c>
      <c r="B52" s="196" t="s">
        <v>246</v>
      </c>
      <c r="C52" s="196" t="s">
        <v>166</v>
      </c>
      <c r="D52" s="196" t="s">
        <v>129</v>
      </c>
      <c r="E52" s="196" t="s">
        <v>183</v>
      </c>
      <c r="F52" s="196" t="s">
        <v>225</v>
      </c>
      <c r="G52" s="197">
        <v>35034</v>
      </c>
      <c r="H52" s="42">
        <v>14000</v>
      </c>
      <c r="I52" s="42"/>
      <c r="S52">
        <v>49</v>
      </c>
      <c r="T52" t="str">
        <v>Rakesh</v>
      </c>
      <c r="U52" t="str">
        <v>Kumar</v>
      </c>
      <c r="V52" t="str">
        <v>CCD</v>
      </c>
      <c r="W52" t="str">
        <v>south</v>
      </c>
      <c r="X52" t="str">
        <v>cochin</v>
      </c>
      <c r="Y52">
        <v>32435</v>
      </c>
      <c r="Z52">
        <v>15750</v>
      </c>
      <c r="AB52" t="str">
        <v>Mktg</v>
      </c>
      <c r="AC52" t="str">
        <v>north</v>
      </c>
      <c r="AD52" t="str">
        <v>Ferozepur</v>
      </c>
    </row>
    <row r="53" spans="1:30" x14ac:dyDescent="0.3">
      <c r="A53" s="195">
        <v>69</v>
      </c>
      <c r="B53" s="196" t="s">
        <v>247</v>
      </c>
      <c r="C53" s="196" t="s">
        <v>231</v>
      </c>
      <c r="D53" s="196" t="s">
        <v>150</v>
      </c>
      <c r="E53" s="196" t="s">
        <v>183</v>
      </c>
      <c r="F53" s="196" t="s">
        <v>225</v>
      </c>
      <c r="G53" s="197">
        <v>34761</v>
      </c>
      <c r="H53" s="42">
        <v>14000</v>
      </c>
      <c r="I53" s="42"/>
      <c r="S53">
        <v>50</v>
      </c>
      <c r="T53" t="str">
        <v>Ruheal</v>
      </c>
      <c r="U53" t="str">
        <v>Baig</v>
      </c>
      <c r="V53" t="str">
        <v>Personnel</v>
      </c>
      <c r="W53" t="str">
        <v>west</v>
      </c>
      <c r="X53" t="str">
        <v>Baroda</v>
      </c>
      <c r="Y53">
        <v>32435</v>
      </c>
      <c r="Z53">
        <v>15750</v>
      </c>
      <c r="AB53" t="str">
        <v>CCD</v>
      </c>
      <c r="AC53" t="str">
        <v>north</v>
      </c>
      <c r="AD53" t="str">
        <v>Aligarh</v>
      </c>
    </row>
    <row r="54" spans="1:30" x14ac:dyDescent="0.3">
      <c r="A54" s="195">
        <v>73</v>
      </c>
      <c r="B54" s="196" t="s">
        <v>248</v>
      </c>
      <c r="C54" s="196" t="s">
        <v>249</v>
      </c>
      <c r="D54" s="196" t="s">
        <v>160</v>
      </c>
      <c r="E54" s="196" t="s">
        <v>183</v>
      </c>
      <c r="F54" s="196" t="s">
        <v>206</v>
      </c>
      <c r="G54" s="197">
        <v>32439</v>
      </c>
      <c r="H54" s="42">
        <v>17500</v>
      </c>
      <c r="I54" s="42"/>
      <c r="S54">
        <v>51</v>
      </c>
      <c r="T54" t="str">
        <v>Mario</v>
      </c>
      <c r="U54" t="str">
        <v>Fernandes</v>
      </c>
      <c r="V54" t="str">
        <v>Sales</v>
      </c>
      <c r="W54" t="str">
        <v>north</v>
      </c>
      <c r="X54" t="str">
        <v>Jammu</v>
      </c>
      <c r="Y54">
        <v>32436</v>
      </c>
      <c r="Z54">
        <v>15750</v>
      </c>
      <c r="AB54" t="str">
        <v>CCD</v>
      </c>
      <c r="AC54" t="str">
        <v>north</v>
      </c>
      <c r="AD54" t="str">
        <v>Jammu</v>
      </c>
    </row>
    <row r="55" spans="1:30" x14ac:dyDescent="0.3">
      <c r="A55" s="195">
        <v>77</v>
      </c>
      <c r="B55" s="196" t="s">
        <v>250</v>
      </c>
      <c r="C55" s="196" t="s">
        <v>244</v>
      </c>
      <c r="D55" s="196" t="s">
        <v>155</v>
      </c>
      <c r="E55" s="196" t="s">
        <v>183</v>
      </c>
      <c r="F55" s="196" t="s">
        <v>19</v>
      </c>
      <c r="G55" s="197">
        <v>32443</v>
      </c>
      <c r="H55" s="42">
        <v>17500</v>
      </c>
      <c r="I55" s="42"/>
      <c r="S55">
        <v>52</v>
      </c>
      <c r="T55" t="str">
        <v>Heena</v>
      </c>
      <c r="U55" t="str">
        <v>Godbole</v>
      </c>
      <c r="V55" t="str">
        <v>CCD</v>
      </c>
      <c r="W55" t="str">
        <v>north</v>
      </c>
      <c r="X55" t="str">
        <v>Lucknow</v>
      </c>
      <c r="Y55">
        <v>32437</v>
      </c>
      <c r="Z55">
        <v>19250</v>
      </c>
      <c r="AB55" t="str">
        <v>Sales</v>
      </c>
      <c r="AC55" t="str">
        <v>north</v>
      </c>
      <c r="AD55" t="str">
        <v>Aligarh</v>
      </c>
    </row>
    <row r="56" spans="1:30" x14ac:dyDescent="0.3">
      <c r="A56" s="195">
        <v>79</v>
      </c>
      <c r="B56" s="196" t="s">
        <v>251</v>
      </c>
      <c r="C56" s="196" t="s">
        <v>252</v>
      </c>
      <c r="D56" s="196" t="s">
        <v>134</v>
      </c>
      <c r="E56" s="196" t="s">
        <v>183</v>
      </c>
      <c r="F56" s="196" t="s">
        <v>19</v>
      </c>
      <c r="G56" s="197">
        <v>32445</v>
      </c>
      <c r="H56" s="42">
        <v>17500</v>
      </c>
      <c r="I56" s="42"/>
      <c r="S56">
        <v>53</v>
      </c>
      <c r="T56" t="str">
        <v>Mehul</v>
      </c>
      <c r="U56" t="str">
        <v>Sheth</v>
      </c>
      <c r="V56" t="str">
        <v>CCD</v>
      </c>
      <c r="W56" t="str">
        <v>west</v>
      </c>
      <c r="X56" t="str">
        <v>Nagpur</v>
      </c>
      <c r="Y56">
        <v>35034</v>
      </c>
      <c r="Z56">
        <v>15750</v>
      </c>
      <c r="AB56" t="str">
        <v>R&amp;D</v>
      </c>
      <c r="AC56" t="str">
        <v>north</v>
      </c>
      <c r="AD56" t="str">
        <v>Jaipur</v>
      </c>
    </row>
    <row r="57" spans="1:30" x14ac:dyDescent="0.3">
      <c r="A57" s="195">
        <v>80</v>
      </c>
      <c r="B57" s="196" t="s">
        <v>253</v>
      </c>
      <c r="C57" s="196" t="s">
        <v>254</v>
      </c>
      <c r="D57" s="196" t="s">
        <v>134</v>
      </c>
      <c r="E57" s="196" t="s">
        <v>183</v>
      </c>
      <c r="F57" s="196" t="s">
        <v>184</v>
      </c>
      <c r="G57" s="197">
        <v>32446</v>
      </c>
      <c r="H57" s="42">
        <v>17500</v>
      </c>
      <c r="I57" s="42"/>
      <c r="S57">
        <v>54</v>
      </c>
      <c r="T57" t="str">
        <v>Vishal</v>
      </c>
      <c r="U57" t="str">
        <v>Virsinghani</v>
      </c>
      <c r="V57" t="str">
        <v>CCD</v>
      </c>
      <c r="W57" t="str">
        <v>east</v>
      </c>
      <c r="X57" t="str">
        <v>Gangtok</v>
      </c>
      <c r="Y57">
        <v>34761</v>
      </c>
      <c r="Z57">
        <v>15750</v>
      </c>
      <c r="AB57" t="str">
        <v>CCD</v>
      </c>
      <c r="AC57" t="str">
        <v>north</v>
      </c>
      <c r="AD57" t="str">
        <v>Delhi</v>
      </c>
    </row>
    <row r="58" spans="1:30" x14ac:dyDescent="0.3">
      <c r="A58" s="195">
        <v>83</v>
      </c>
      <c r="B58" s="196" t="s">
        <v>255</v>
      </c>
      <c r="C58" s="196" t="s">
        <v>244</v>
      </c>
      <c r="D58" s="196" t="s">
        <v>160</v>
      </c>
      <c r="E58" s="196" t="s">
        <v>183</v>
      </c>
      <c r="F58" s="196" t="s">
        <v>222</v>
      </c>
      <c r="G58" s="197">
        <v>36221</v>
      </c>
      <c r="H58" s="42">
        <v>7000</v>
      </c>
      <c r="I58" s="42"/>
      <c r="S58">
        <v>55</v>
      </c>
      <c r="T58" t="str">
        <v>Lalita</v>
      </c>
      <c r="U58" t="str">
        <v>Rao</v>
      </c>
      <c r="V58" t="str">
        <v>CCD</v>
      </c>
      <c r="W58" t="str">
        <v>east</v>
      </c>
      <c r="X58" t="str">
        <v>Guwahati</v>
      </c>
      <c r="Y58">
        <v>31717</v>
      </c>
      <c r="Z58">
        <v>15750</v>
      </c>
      <c r="AB58" t="str">
        <v>Admin</v>
      </c>
      <c r="AC58" t="str">
        <v>south</v>
      </c>
      <c r="AD58" t="str">
        <v>Hydrabad</v>
      </c>
    </row>
    <row r="59" spans="1:30" x14ac:dyDescent="0.3">
      <c r="A59" s="195">
        <v>85</v>
      </c>
      <c r="B59" s="196" t="s">
        <v>256</v>
      </c>
      <c r="C59" s="196" t="s">
        <v>257</v>
      </c>
      <c r="D59" s="196" t="s">
        <v>155</v>
      </c>
      <c r="E59" s="196" t="s">
        <v>183</v>
      </c>
      <c r="F59" s="196" t="s">
        <v>195</v>
      </c>
      <c r="G59" s="197">
        <v>35809</v>
      </c>
      <c r="H59" s="42">
        <v>7000</v>
      </c>
      <c r="I59" s="42"/>
      <c r="S59">
        <v>56</v>
      </c>
      <c r="T59" t="str">
        <v>Kajal</v>
      </c>
      <c r="U59" t="str">
        <v>Joglekar</v>
      </c>
      <c r="V59" t="str">
        <v>Sales</v>
      </c>
      <c r="W59" t="str">
        <v>west</v>
      </c>
      <c r="X59" t="str">
        <v>Nagpur</v>
      </c>
      <c r="Y59">
        <v>33878</v>
      </c>
      <c r="Z59">
        <v>14875</v>
      </c>
      <c r="AB59" t="str">
        <v>Director</v>
      </c>
      <c r="AC59" t="str">
        <v>south</v>
      </c>
      <c r="AD59" t="str">
        <v>cochin</v>
      </c>
    </row>
    <row r="60" spans="1:30" x14ac:dyDescent="0.3">
      <c r="A60" s="195">
        <v>86</v>
      </c>
      <c r="B60" s="196" t="s">
        <v>258</v>
      </c>
      <c r="C60" s="196" t="s">
        <v>144</v>
      </c>
      <c r="D60" s="196" t="s">
        <v>160</v>
      </c>
      <c r="E60" s="196" t="s">
        <v>183</v>
      </c>
      <c r="F60" s="196" t="s">
        <v>201</v>
      </c>
      <c r="G60" s="197">
        <v>35810</v>
      </c>
      <c r="H60" s="42">
        <v>17500</v>
      </c>
      <c r="I60" s="42"/>
      <c r="S60">
        <v>57</v>
      </c>
      <c r="T60" t="str">
        <v>Katti</v>
      </c>
      <c r="U60" t="str">
        <v>Surti</v>
      </c>
      <c r="V60" t="str">
        <v>Sales</v>
      </c>
      <c r="W60" t="str">
        <v>south</v>
      </c>
      <c r="X60" t="str">
        <v>chennai</v>
      </c>
      <c r="Y60">
        <v>34098</v>
      </c>
      <c r="Z60">
        <v>14875</v>
      </c>
      <c r="AB60" t="str">
        <v>R&amp;D</v>
      </c>
      <c r="AC60" t="str">
        <v>south</v>
      </c>
      <c r="AD60" t="str">
        <v>Manglore</v>
      </c>
    </row>
    <row r="61" spans="1:30" x14ac:dyDescent="0.3">
      <c r="A61" s="195">
        <v>89</v>
      </c>
      <c r="B61" s="196" t="s">
        <v>259</v>
      </c>
      <c r="C61" s="196" t="s">
        <v>260</v>
      </c>
      <c r="D61" s="196" t="s">
        <v>129</v>
      </c>
      <c r="E61" s="196" t="s">
        <v>183</v>
      </c>
      <c r="F61" s="196" t="s">
        <v>222</v>
      </c>
      <c r="G61" s="197">
        <v>28907</v>
      </c>
      <c r="H61" s="42">
        <v>22750</v>
      </c>
      <c r="I61" s="42"/>
      <c r="S61">
        <v>58</v>
      </c>
      <c r="T61" t="str">
        <v>Maya</v>
      </c>
      <c r="U61" t="str">
        <v>Panchal</v>
      </c>
      <c r="V61" t="str">
        <v>Mktg</v>
      </c>
      <c r="W61" t="str">
        <v>north</v>
      </c>
      <c r="X61" t="str">
        <v>Agra</v>
      </c>
      <c r="Y61">
        <v>33182</v>
      </c>
      <c r="Z61">
        <v>17500</v>
      </c>
      <c r="AB61" t="str">
        <v>Sales</v>
      </c>
      <c r="AC61" t="str">
        <v>south</v>
      </c>
      <c r="AD61" t="str">
        <v>Banglore</v>
      </c>
    </row>
    <row r="62" spans="1:30" x14ac:dyDescent="0.3">
      <c r="A62" s="195">
        <v>90</v>
      </c>
      <c r="B62" s="196" t="s">
        <v>261</v>
      </c>
      <c r="C62" s="196" t="s">
        <v>227</v>
      </c>
      <c r="D62" s="196" t="s">
        <v>155</v>
      </c>
      <c r="E62" s="196" t="s">
        <v>183</v>
      </c>
      <c r="F62" s="196" t="s">
        <v>206</v>
      </c>
      <c r="G62" s="197">
        <v>29226</v>
      </c>
      <c r="H62" s="42">
        <v>22750</v>
      </c>
      <c r="I62" s="42"/>
      <c r="S62">
        <v>59</v>
      </c>
      <c r="T62" t="str">
        <v>Disha</v>
      </c>
      <c r="U62" t="str">
        <v>Parmar</v>
      </c>
      <c r="V62" t="str">
        <v>Admin</v>
      </c>
      <c r="W62" t="str">
        <v>south</v>
      </c>
      <c r="X62" t="str">
        <v>Banglore</v>
      </c>
      <c r="Y62">
        <v>31791</v>
      </c>
      <c r="Z62">
        <v>19250</v>
      </c>
      <c r="AB62" t="str">
        <v>CCD</v>
      </c>
      <c r="AC62" t="str">
        <v>south</v>
      </c>
      <c r="AD62" t="str">
        <v>Manglore</v>
      </c>
    </row>
    <row r="63" spans="1:30" x14ac:dyDescent="0.3">
      <c r="A63" s="195">
        <v>98</v>
      </c>
      <c r="B63" s="196" t="s">
        <v>262</v>
      </c>
      <c r="C63" s="196" t="s">
        <v>263</v>
      </c>
      <c r="D63" s="196" t="s">
        <v>160</v>
      </c>
      <c r="E63" s="196" t="s">
        <v>183</v>
      </c>
      <c r="F63" s="196" t="s">
        <v>19</v>
      </c>
      <c r="G63" s="197">
        <v>32609</v>
      </c>
      <c r="H63" s="42">
        <v>17325</v>
      </c>
      <c r="I63" s="42"/>
      <c r="S63">
        <v>60</v>
      </c>
      <c r="T63" t="str">
        <v>Geeta</v>
      </c>
      <c r="U63" t="str">
        <v>Darekar</v>
      </c>
      <c r="V63" t="str">
        <v>Mktg</v>
      </c>
      <c r="W63" t="str">
        <v>south</v>
      </c>
      <c r="X63" t="str">
        <v>Trivanadrum</v>
      </c>
      <c r="Y63">
        <v>32105</v>
      </c>
      <c r="Z63">
        <v>19250</v>
      </c>
      <c r="AB63" t="str">
        <v>Mktg</v>
      </c>
      <c r="AC63" t="str">
        <v>south</v>
      </c>
      <c r="AD63" t="str">
        <v>Manglore</v>
      </c>
    </row>
    <row r="64" spans="1:30" x14ac:dyDescent="0.3">
      <c r="A64" s="195">
        <v>3</v>
      </c>
      <c r="B64" s="196" t="s">
        <v>264</v>
      </c>
      <c r="C64" s="196" t="s">
        <v>265</v>
      </c>
      <c r="D64" s="196" t="s">
        <v>142</v>
      </c>
      <c r="E64" s="196" t="s">
        <v>266</v>
      </c>
      <c r="F64" s="196" t="s">
        <v>267</v>
      </c>
      <c r="G64" s="197">
        <v>36220</v>
      </c>
      <c r="H64" s="42">
        <v>7000</v>
      </c>
      <c r="I64" s="42"/>
      <c r="S64">
        <v>61</v>
      </c>
      <c r="T64" t="str">
        <v>Anuradha</v>
      </c>
      <c r="U64" t="str">
        <v>Zha</v>
      </c>
      <c r="V64" t="str">
        <v>Admin</v>
      </c>
      <c r="W64" t="str">
        <v>north</v>
      </c>
      <c r="X64" t="str">
        <v>Agra</v>
      </c>
      <c r="Y64">
        <v>32106</v>
      </c>
      <c r="Z64">
        <v>19250</v>
      </c>
      <c r="AB64" t="str">
        <v>Finance</v>
      </c>
      <c r="AC64" t="str">
        <v>south</v>
      </c>
      <c r="AD64" t="str">
        <v>Mysore</v>
      </c>
    </row>
    <row r="65" spans="1:30" x14ac:dyDescent="0.3">
      <c r="A65" s="195">
        <v>14</v>
      </c>
      <c r="B65" s="196" t="s">
        <v>223</v>
      </c>
      <c r="C65" s="196" t="s">
        <v>166</v>
      </c>
      <c r="D65" s="196" t="s">
        <v>268</v>
      </c>
      <c r="E65" s="196" t="s">
        <v>266</v>
      </c>
      <c r="F65" s="196" t="s">
        <v>269</v>
      </c>
      <c r="G65" s="197">
        <v>31028</v>
      </c>
      <c r="H65" s="42">
        <v>49000</v>
      </c>
      <c r="I65" s="42"/>
      <c r="S65">
        <v>62</v>
      </c>
      <c r="T65" t="str">
        <v>Asha</v>
      </c>
      <c r="U65" t="str">
        <v>Trivedi</v>
      </c>
      <c r="V65" t="str">
        <v>Sales</v>
      </c>
      <c r="W65" t="str">
        <v>north</v>
      </c>
      <c r="X65" t="str">
        <v>Kanpur</v>
      </c>
      <c r="Y65">
        <v>32107</v>
      </c>
      <c r="Z65">
        <v>19251</v>
      </c>
      <c r="AB65" t="str">
        <v>Sales</v>
      </c>
      <c r="AC65" t="str">
        <v>south</v>
      </c>
      <c r="AD65" t="str">
        <v>Manglore</v>
      </c>
    </row>
    <row r="66" spans="1:30" x14ac:dyDescent="0.3">
      <c r="A66" s="195">
        <v>25</v>
      </c>
      <c r="B66" s="196" t="s">
        <v>270</v>
      </c>
      <c r="C66" s="196" t="s">
        <v>271</v>
      </c>
      <c r="D66" s="196" t="s">
        <v>155</v>
      </c>
      <c r="E66" s="196" t="s">
        <v>266</v>
      </c>
      <c r="F66" s="196" t="s">
        <v>272</v>
      </c>
      <c r="G66" s="197">
        <v>36274</v>
      </c>
      <c r="H66" s="42">
        <v>7875</v>
      </c>
      <c r="I66" s="42"/>
      <c r="S66">
        <v>63</v>
      </c>
      <c r="T66" t="str">
        <v>Waheda</v>
      </c>
      <c r="U66" t="str">
        <v>Sheikh</v>
      </c>
      <c r="V66" t="str">
        <v>R&amp;D</v>
      </c>
      <c r="W66" t="str">
        <v>north</v>
      </c>
      <c r="X66" t="str">
        <v>Jammu</v>
      </c>
      <c r="Y66">
        <v>32440</v>
      </c>
      <c r="Z66">
        <v>17500</v>
      </c>
      <c r="AB66" t="str">
        <v>CCD</v>
      </c>
      <c r="AC66" t="str">
        <v>south</v>
      </c>
      <c r="AD66" t="str">
        <v>cochin</v>
      </c>
    </row>
    <row r="67" spans="1:30" x14ac:dyDescent="0.3">
      <c r="A67" s="195">
        <v>27</v>
      </c>
      <c r="B67" s="196" t="s">
        <v>273</v>
      </c>
      <c r="C67" s="196" t="s">
        <v>274</v>
      </c>
      <c r="D67" s="196" t="s">
        <v>129</v>
      </c>
      <c r="E67" s="196" t="s">
        <v>266</v>
      </c>
      <c r="F67" s="196" t="s">
        <v>275</v>
      </c>
      <c r="G67" s="197">
        <v>33787</v>
      </c>
      <c r="H67" s="42">
        <v>13125</v>
      </c>
      <c r="I67" s="42"/>
      <c r="S67">
        <v>64</v>
      </c>
      <c r="T67" t="str">
        <v>Veena</v>
      </c>
      <c r="U67" t="str">
        <v>Patil</v>
      </c>
      <c r="V67" t="str">
        <v>Personnel</v>
      </c>
      <c r="W67" t="str">
        <v>south</v>
      </c>
      <c r="X67" t="str">
        <v>Hydrabad</v>
      </c>
      <c r="Y67">
        <v>32441</v>
      </c>
      <c r="Z67">
        <v>17500</v>
      </c>
      <c r="AB67" t="str">
        <v>Sales</v>
      </c>
      <c r="AC67" t="str">
        <v>south</v>
      </c>
      <c r="AD67" t="str">
        <v>chennai</v>
      </c>
    </row>
    <row r="68" spans="1:30" x14ac:dyDescent="0.3">
      <c r="A68" s="195">
        <v>32</v>
      </c>
      <c r="B68" s="196" t="s">
        <v>276</v>
      </c>
      <c r="C68" s="196" t="s">
        <v>231</v>
      </c>
      <c r="D68" s="196" t="s">
        <v>160</v>
      </c>
      <c r="E68" s="196" t="s">
        <v>266</v>
      </c>
      <c r="F68" s="196" t="s">
        <v>272</v>
      </c>
      <c r="G68" s="197">
        <v>30225</v>
      </c>
      <c r="H68" s="42">
        <v>15750</v>
      </c>
      <c r="I68" s="42"/>
      <c r="S68">
        <v>65</v>
      </c>
      <c r="T68" t="str">
        <v>Timsi</v>
      </c>
      <c r="U68" t="str">
        <v>Desai</v>
      </c>
      <c r="V68" t="str">
        <v>CCD</v>
      </c>
      <c r="W68" t="str">
        <v>east</v>
      </c>
      <c r="X68" t="str">
        <v>Calcutta</v>
      </c>
      <c r="Y68">
        <v>32442</v>
      </c>
      <c r="Z68">
        <v>17500</v>
      </c>
      <c r="AB68" t="str">
        <v>Admin</v>
      </c>
      <c r="AC68" t="str">
        <v>south</v>
      </c>
      <c r="AD68" t="str">
        <v>Banglore</v>
      </c>
    </row>
    <row r="69" spans="1:30" x14ac:dyDescent="0.3">
      <c r="A69" s="195">
        <v>35</v>
      </c>
      <c r="B69" s="196" t="s">
        <v>277</v>
      </c>
      <c r="C69" s="196" t="s">
        <v>231</v>
      </c>
      <c r="D69" s="196" t="s">
        <v>134</v>
      </c>
      <c r="E69" s="196" t="s">
        <v>266</v>
      </c>
      <c r="F69" s="196" t="s">
        <v>272</v>
      </c>
      <c r="G69" s="197">
        <v>33729</v>
      </c>
      <c r="H69" s="42">
        <v>9275</v>
      </c>
      <c r="I69" s="42"/>
      <c r="S69">
        <v>66</v>
      </c>
      <c r="T69" t="str">
        <v>Parul</v>
      </c>
      <c r="U69" t="str">
        <v>Shah</v>
      </c>
      <c r="V69" t="str">
        <v>Personnel</v>
      </c>
      <c r="W69" t="str">
        <v>north</v>
      </c>
      <c r="X69" t="str">
        <v>Agra</v>
      </c>
      <c r="Y69">
        <v>32443</v>
      </c>
      <c r="Z69">
        <v>17500</v>
      </c>
      <c r="AB69" t="str">
        <v>Mktg</v>
      </c>
      <c r="AC69" t="str">
        <v>south</v>
      </c>
      <c r="AD69" t="str">
        <v>Trivanadrum</v>
      </c>
    </row>
    <row r="70" spans="1:30" x14ac:dyDescent="0.3">
      <c r="A70" s="195">
        <v>37</v>
      </c>
      <c r="B70" s="196" t="s">
        <v>199</v>
      </c>
      <c r="C70" s="196" t="s">
        <v>278</v>
      </c>
      <c r="D70" s="196" t="s">
        <v>138</v>
      </c>
      <c r="E70" s="196" t="s">
        <v>266</v>
      </c>
      <c r="F70" s="196" t="s">
        <v>279</v>
      </c>
      <c r="G70" s="197">
        <v>30225</v>
      </c>
      <c r="H70" s="42">
        <v>24500</v>
      </c>
      <c r="I70" s="42"/>
      <c r="S70">
        <v>67</v>
      </c>
      <c r="T70" t="str">
        <v>Uday</v>
      </c>
      <c r="U70" t="str">
        <v>Naik</v>
      </c>
      <c r="V70" t="str">
        <v>Personnel</v>
      </c>
      <c r="W70" t="str">
        <v>north</v>
      </c>
      <c r="X70" t="str">
        <v>Lucknow</v>
      </c>
      <c r="Y70">
        <v>32444</v>
      </c>
      <c r="Z70">
        <v>20125</v>
      </c>
      <c r="AB70" t="str">
        <v>Personnel</v>
      </c>
      <c r="AC70" t="str">
        <v>south</v>
      </c>
      <c r="AD70" t="str">
        <v>Hydrabad</v>
      </c>
    </row>
    <row r="71" spans="1:30" x14ac:dyDescent="0.3">
      <c r="A71" s="195">
        <v>40</v>
      </c>
      <c r="B71" s="196" t="s">
        <v>280</v>
      </c>
      <c r="C71" s="196" t="s">
        <v>281</v>
      </c>
      <c r="D71" s="196" t="s">
        <v>129</v>
      </c>
      <c r="E71" s="196" t="s">
        <v>266</v>
      </c>
      <c r="F71" s="196" t="s">
        <v>272</v>
      </c>
      <c r="G71" s="197">
        <v>33510</v>
      </c>
      <c r="H71" s="42">
        <v>10500</v>
      </c>
      <c r="I71" s="42"/>
      <c r="S71">
        <v>68</v>
      </c>
      <c r="T71" t="str">
        <v>Mandakini</v>
      </c>
      <c r="U71" t="str">
        <v>Desai</v>
      </c>
      <c r="V71" t="str">
        <v>Sales</v>
      </c>
      <c r="W71" t="str">
        <v>north</v>
      </c>
      <c r="X71" t="str">
        <v>delhi</v>
      </c>
      <c r="Y71">
        <v>35034</v>
      </c>
      <c r="Z71">
        <v>14000</v>
      </c>
      <c r="AB71" t="str">
        <v>R&amp;D</v>
      </c>
      <c r="AC71" t="str">
        <v>south</v>
      </c>
      <c r="AD71" t="str">
        <v>Mysore</v>
      </c>
    </row>
    <row r="72" spans="1:30" x14ac:dyDescent="0.3">
      <c r="A72" s="195">
        <v>49</v>
      </c>
      <c r="B72" s="196" t="s">
        <v>282</v>
      </c>
      <c r="C72" s="196" t="s">
        <v>283</v>
      </c>
      <c r="D72" s="196" t="s">
        <v>160</v>
      </c>
      <c r="E72" s="196" t="s">
        <v>266</v>
      </c>
      <c r="F72" s="196" t="s">
        <v>269</v>
      </c>
      <c r="G72" s="197">
        <v>32435</v>
      </c>
      <c r="H72" s="42">
        <v>15750</v>
      </c>
      <c r="I72" s="42"/>
      <c r="S72">
        <v>69</v>
      </c>
      <c r="T72" t="str">
        <v>Pravin</v>
      </c>
      <c r="U72" t="str">
        <v>Joshi</v>
      </c>
      <c r="V72" t="str">
        <v>Personnel</v>
      </c>
      <c r="W72" t="str">
        <v>north</v>
      </c>
      <c r="X72" t="str">
        <v>delhi</v>
      </c>
      <c r="Y72">
        <v>34761</v>
      </c>
      <c r="Z72">
        <v>14000</v>
      </c>
      <c r="AB72" t="str">
        <v>CCD</v>
      </c>
      <c r="AC72" t="str">
        <v>south</v>
      </c>
      <c r="AD72" t="str">
        <v>chennai</v>
      </c>
    </row>
    <row r="73" spans="1:30" x14ac:dyDescent="0.3">
      <c r="A73" s="195">
        <v>57</v>
      </c>
      <c r="B73" s="196" t="s">
        <v>284</v>
      </c>
      <c r="C73" s="196" t="s">
        <v>285</v>
      </c>
      <c r="D73" s="196" t="s">
        <v>129</v>
      </c>
      <c r="E73" s="196" t="s">
        <v>266</v>
      </c>
      <c r="F73" s="196" t="s">
        <v>286</v>
      </c>
      <c r="G73" s="197">
        <v>34098</v>
      </c>
      <c r="H73" s="42">
        <v>14875</v>
      </c>
      <c r="I73" s="42"/>
      <c r="S73">
        <v>70</v>
      </c>
      <c r="T73" t="str">
        <v>Reeta</v>
      </c>
      <c r="U73" t="str">
        <v>Naik</v>
      </c>
      <c r="V73" t="str">
        <v>Mktg</v>
      </c>
      <c r="W73" t="str">
        <v>east</v>
      </c>
      <c r="X73" t="str">
        <v>Calcutta</v>
      </c>
      <c r="Y73">
        <v>34762</v>
      </c>
      <c r="Z73">
        <v>14000</v>
      </c>
      <c r="AB73" t="str">
        <v>Mktg</v>
      </c>
      <c r="AC73" t="str">
        <v>south</v>
      </c>
      <c r="AD73" t="str">
        <v>Hydrabad</v>
      </c>
    </row>
    <row r="74" spans="1:30" x14ac:dyDescent="0.3">
      <c r="A74" s="195">
        <v>59</v>
      </c>
      <c r="B74" s="196" t="s">
        <v>287</v>
      </c>
      <c r="C74" s="196" t="s">
        <v>288</v>
      </c>
      <c r="D74" s="196" t="s">
        <v>142</v>
      </c>
      <c r="E74" s="196" t="s">
        <v>266</v>
      </c>
      <c r="F74" s="196" t="s">
        <v>275</v>
      </c>
      <c r="G74" s="197">
        <v>31791</v>
      </c>
      <c r="H74" s="42">
        <v>19250</v>
      </c>
      <c r="I74" s="42"/>
      <c r="S74">
        <v>71</v>
      </c>
      <c r="T74" t="str">
        <v>Surendra</v>
      </c>
      <c r="U74" t="str">
        <v>Godse</v>
      </c>
      <c r="V74" t="str">
        <v>R&amp;D</v>
      </c>
      <c r="W74" t="str">
        <v>west</v>
      </c>
      <c r="X74" t="str">
        <v>Panji</v>
      </c>
      <c r="Y74">
        <v>34763</v>
      </c>
      <c r="Z74">
        <v>14000</v>
      </c>
      <c r="AB74" t="str">
        <v>Mktg</v>
      </c>
      <c r="AC74" t="str">
        <v>south</v>
      </c>
      <c r="AD74" t="str">
        <v>Banglore</v>
      </c>
    </row>
    <row r="75" spans="1:30" x14ac:dyDescent="0.3">
      <c r="A75" s="195">
        <v>60</v>
      </c>
      <c r="B75" s="196" t="s">
        <v>289</v>
      </c>
      <c r="C75" s="196" t="s">
        <v>290</v>
      </c>
      <c r="D75" s="196" t="s">
        <v>134</v>
      </c>
      <c r="E75" s="196" t="s">
        <v>266</v>
      </c>
      <c r="F75" s="196" t="s">
        <v>291</v>
      </c>
      <c r="G75" s="197">
        <v>32105</v>
      </c>
      <c r="H75" s="42">
        <v>19250</v>
      </c>
      <c r="I75" s="42"/>
      <c r="S75">
        <v>72</v>
      </c>
      <c r="T75" t="str">
        <v>Yamini</v>
      </c>
      <c r="U75" t="str">
        <v>Gupta</v>
      </c>
      <c r="V75" t="str">
        <v>R&amp;D</v>
      </c>
      <c r="W75" t="str">
        <v>south</v>
      </c>
      <c r="X75" t="str">
        <v>Mysore</v>
      </c>
      <c r="Y75">
        <v>32438</v>
      </c>
      <c r="Z75">
        <v>17500</v>
      </c>
      <c r="AB75" t="str">
        <v>R&amp;D</v>
      </c>
      <c r="AC75" t="str">
        <v>south</v>
      </c>
      <c r="AD75" t="str">
        <v>Trivanadrum</v>
      </c>
    </row>
    <row r="76" spans="1:30" x14ac:dyDescent="0.3">
      <c r="A76" s="195">
        <v>64</v>
      </c>
      <c r="B76" s="196" t="s">
        <v>292</v>
      </c>
      <c r="C76" s="196" t="s">
        <v>293</v>
      </c>
      <c r="D76" s="196" t="s">
        <v>150</v>
      </c>
      <c r="E76" s="196" t="s">
        <v>266</v>
      </c>
      <c r="F76" s="196" t="s">
        <v>267</v>
      </c>
      <c r="G76" s="197">
        <v>32441</v>
      </c>
      <c r="H76" s="42">
        <v>17500</v>
      </c>
      <c r="I76" s="42"/>
      <c r="S76">
        <v>73</v>
      </c>
      <c r="T76" t="str">
        <v>Laveena</v>
      </c>
      <c r="U76" t="str">
        <v>Shenoy</v>
      </c>
      <c r="V76" t="str">
        <v>CCD</v>
      </c>
      <c r="W76" t="str">
        <v>north</v>
      </c>
      <c r="X76" t="str">
        <v>Jaipur</v>
      </c>
      <c r="Y76">
        <v>32439</v>
      </c>
      <c r="Z76">
        <v>17500</v>
      </c>
      <c r="AB76" t="str">
        <v>Finance</v>
      </c>
      <c r="AC76" t="str">
        <v>south</v>
      </c>
      <c r="AD76" t="str">
        <v>Hydrabad</v>
      </c>
    </row>
    <row r="77" spans="1:30" x14ac:dyDescent="0.3">
      <c r="A77" s="195">
        <v>72</v>
      </c>
      <c r="B77" s="196" t="s">
        <v>294</v>
      </c>
      <c r="C77" s="196" t="s">
        <v>214</v>
      </c>
      <c r="D77" s="196" t="s">
        <v>155</v>
      </c>
      <c r="E77" s="196" t="s">
        <v>266</v>
      </c>
      <c r="F77" s="196" t="s">
        <v>279</v>
      </c>
      <c r="G77" s="197">
        <v>32438</v>
      </c>
      <c r="H77" s="42">
        <v>17500</v>
      </c>
      <c r="I77" s="42"/>
      <c r="S77">
        <v>74</v>
      </c>
      <c r="T77" t="str">
        <v>Nita</v>
      </c>
      <c r="U77" t="str">
        <v>Pandhya</v>
      </c>
      <c r="V77" t="str">
        <v>Sales</v>
      </c>
      <c r="W77" t="str">
        <v>east</v>
      </c>
      <c r="X77" t="str">
        <v>Darjeeling</v>
      </c>
      <c r="Y77">
        <v>32440</v>
      </c>
      <c r="Z77">
        <v>17500</v>
      </c>
      <c r="AB77" t="str">
        <v>Personnel</v>
      </c>
      <c r="AC77" t="str">
        <v>west</v>
      </c>
      <c r="AD77" t="str">
        <v>Pune</v>
      </c>
    </row>
    <row r="78" spans="1:30" x14ac:dyDescent="0.3">
      <c r="A78" s="195">
        <v>81</v>
      </c>
      <c r="B78" s="196" t="s">
        <v>295</v>
      </c>
      <c r="C78" s="196" t="s">
        <v>296</v>
      </c>
      <c r="D78" s="196" t="s">
        <v>160</v>
      </c>
      <c r="E78" s="196" t="s">
        <v>266</v>
      </c>
      <c r="F78" s="196" t="s">
        <v>286</v>
      </c>
      <c r="G78" s="197">
        <v>32447</v>
      </c>
      <c r="H78" s="42">
        <v>17500</v>
      </c>
      <c r="I78" s="42"/>
      <c r="S78">
        <v>75</v>
      </c>
      <c r="T78" t="str">
        <v>Suraj</v>
      </c>
      <c r="U78" t="str">
        <v>Saksena</v>
      </c>
      <c r="V78" t="str">
        <v>Admin</v>
      </c>
      <c r="W78" t="str">
        <v>east</v>
      </c>
      <c r="X78" t="str">
        <v>Calcutta</v>
      </c>
      <c r="Y78">
        <v>32441</v>
      </c>
      <c r="Z78">
        <v>17500</v>
      </c>
      <c r="AB78" t="str">
        <v>Finance</v>
      </c>
      <c r="AC78" t="str">
        <v>west</v>
      </c>
      <c r="AD78" t="str">
        <v>Pune</v>
      </c>
    </row>
    <row r="79" spans="1:30" x14ac:dyDescent="0.3">
      <c r="A79" s="195">
        <v>87</v>
      </c>
      <c r="B79" s="196" t="s">
        <v>297</v>
      </c>
      <c r="C79" s="196" t="s">
        <v>298</v>
      </c>
      <c r="D79" s="196" t="s">
        <v>134</v>
      </c>
      <c r="E79" s="196" t="s">
        <v>266</v>
      </c>
      <c r="F79" s="196" t="s">
        <v>267</v>
      </c>
      <c r="G79" s="197">
        <v>35811</v>
      </c>
      <c r="H79" s="42">
        <v>17500</v>
      </c>
      <c r="I79" s="42"/>
      <c r="S79">
        <v>76</v>
      </c>
      <c r="T79" t="str">
        <v>Nayeem</v>
      </c>
      <c r="U79" t="str">
        <v>Khan</v>
      </c>
      <c r="V79" t="str">
        <v>CCD</v>
      </c>
      <c r="W79" t="str">
        <v>west</v>
      </c>
      <c r="X79" t="str">
        <v>Panji</v>
      </c>
      <c r="Y79">
        <v>32442</v>
      </c>
      <c r="Z79">
        <v>17500</v>
      </c>
      <c r="AB79" t="str">
        <v>Admin</v>
      </c>
      <c r="AC79" t="str">
        <v>west</v>
      </c>
      <c r="AD79" t="str">
        <v>Nasik</v>
      </c>
    </row>
    <row r="80" spans="1:30" x14ac:dyDescent="0.3">
      <c r="A80" s="195">
        <v>93</v>
      </c>
      <c r="B80" s="196" t="s">
        <v>299</v>
      </c>
      <c r="C80" s="196" t="s">
        <v>141</v>
      </c>
      <c r="D80" s="196" t="s">
        <v>129</v>
      </c>
      <c r="E80" s="196" t="s">
        <v>266</v>
      </c>
      <c r="F80" s="196" t="s">
        <v>275</v>
      </c>
      <c r="G80" s="197">
        <v>32604</v>
      </c>
      <c r="H80" s="42">
        <v>17325</v>
      </c>
      <c r="I80" s="42"/>
      <c r="S80">
        <v>77</v>
      </c>
      <c r="T80" t="str">
        <v>Drishti</v>
      </c>
      <c r="U80" t="str">
        <v>Shah</v>
      </c>
      <c r="V80" t="str">
        <v>R&amp;D</v>
      </c>
      <c r="W80" t="str">
        <v>north</v>
      </c>
      <c r="X80" t="str">
        <v>Delhi</v>
      </c>
      <c r="Y80">
        <v>32443</v>
      </c>
      <c r="Z80">
        <v>17500</v>
      </c>
      <c r="AB80" t="str">
        <v>Mktg</v>
      </c>
      <c r="AC80" t="str">
        <v>west</v>
      </c>
      <c r="AD80" t="str">
        <v>Nasik</v>
      </c>
    </row>
    <row r="81" spans="1:30" x14ac:dyDescent="0.3">
      <c r="A81" s="195">
        <v>95</v>
      </c>
      <c r="B81" s="196" t="s">
        <v>300</v>
      </c>
      <c r="C81" s="196" t="s">
        <v>218</v>
      </c>
      <c r="D81" s="196" t="s">
        <v>134</v>
      </c>
      <c r="E81" s="196" t="s">
        <v>266</v>
      </c>
      <c r="F81" s="196" t="s">
        <v>275</v>
      </c>
      <c r="G81" s="197">
        <v>32606</v>
      </c>
      <c r="H81" s="42">
        <v>17325</v>
      </c>
      <c r="I81" s="42"/>
      <c r="S81">
        <v>78</v>
      </c>
      <c r="T81" t="str">
        <v>Deep</v>
      </c>
      <c r="U81" t="str">
        <v>Chhaya</v>
      </c>
      <c r="V81" t="str">
        <v>Sales</v>
      </c>
      <c r="W81" t="str">
        <v>west</v>
      </c>
      <c r="X81" t="str">
        <v>Mumbai</v>
      </c>
      <c r="Y81">
        <v>32444</v>
      </c>
      <c r="Z81">
        <v>17500</v>
      </c>
      <c r="AB81" t="str">
        <v>Mktg</v>
      </c>
      <c r="AC81" t="str">
        <v>west</v>
      </c>
      <c r="AD81" t="str">
        <v>Pune</v>
      </c>
    </row>
    <row r="82" spans="1:30" x14ac:dyDescent="0.3">
      <c r="A82" s="195">
        <v>97</v>
      </c>
      <c r="B82" s="196" t="s">
        <v>301</v>
      </c>
      <c r="C82" s="196" t="s">
        <v>302</v>
      </c>
      <c r="D82" s="196" t="s">
        <v>155</v>
      </c>
      <c r="E82" s="196" t="s">
        <v>266</v>
      </c>
      <c r="F82" s="196" t="s">
        <v>291</v>
      </c>
      <c r="G82" s="197">
        <v>32608</v>
      </c>
      <c r="H82" s="42">
        <v>17325</v>
      </c>
      <c r="I82" s="42"/>
      <c r="S82">
        <v>79</v>
      </c>
      <c r="T82" t="str">
        <v>Sagar</v>
      </c>
      <c r="U82" t="str">
        <v>Bidkar</v>
      </c>
      <c r="V82" t="str">
        <v>Mktg</v>
      </c>
      <c r="W82" t="str">
        <v>north</v>
      </c>
      <c r="X82" t="str">
        <v>Delhi</v>
      </c>
      <c r="Y82">
        <v>32445</v>
      </c>
      <c r="Z82">
        <v>17500</v>
      </c>
      <c r="AB82" t="str">
        <v>Sales</v>
      </c>
      <c r="AC82" t="str">
        <v>west</v>
      </c>
      <c r="AD82" t="str">
        <v>Nasik</v>
      </c>
    </row>
    <row r="83" spans="1:30" x14ac:dyDescent="0.3">
      <c r="A83" s="195">
        <v>100</v>
      </c>
      <c r="B83" s="196" t="s">
        <v>303</v>
      </c>
      <c r="C83" s="196" t="s">
        <v>304</v>
      </c>
      <c r="D83" s="196" t="s">
        <v>138</v>
      </c>
      <c r="E83" s="196" t="s">
        <v>266</v>
      </c>
      <c r="F83" s="196" t="s">
        <v>267</v>
      </c>
      <c r="G83" s="197">
        <v>36193</v>
      </c>
      <c r="H83" s="42">
        <v>7875</v>
      </c>
      <c r="I83" s="42"/>
      <c r="S83">
        <v>80</v>
      </c>
      <c r="T83" t="str">
        <v>Dayanand</v>
      </c>
      <c r="U83" t="str">
        <v>Gandhi</v>
      </c>
      <c r="V83" t="str">
        <v>Mktg</v>
      </c>
      <c r="W83" t="str">
        <v>north</v>
      </c>
      <c r="X83" t="str">
        <v>Ferozepur</v>
      </c>
      <c r="Y83">
        <v>32446</v>
      </c>
      <c r="Z83">
        <v>17500</v>
      </c>
      <c r="AB83" t="str">
        <v>R&amp;D</v>
      </c>
      <c r="AC83" t="str">
        <v>west</v>
      </c>
      <c r="AD83" t="str">
        <v>Mumbai</v>
      </c>
    </row>
    <row r="84" spans="1:30" x14ac:dyDescent="0.3">
      <c r="A84" s="195">
        <v>7</v>
      </c>
      <c r="B84" s="196" t="s">
        <v>305</v>
      </c>
      <c r="C84" s="196" t="s">
        <v>306</v>
      </c>
      <c r="D84" s="196" t="s">
        <v>150</v>
      </c>
      <c r="E84" s="196" t="s">
        <v>307</v>
      </c>
      <c r="F84" s="196" t="s">
        <v>308</v>
      </c>
      <c r="G84" s="197">
        <v>33102</v>
      </c>
      <c r="H84" s="42">
        <v>12425</v>
      </c>
      <c r="I84" s="42"/>
      <c r="S84">
        <v>81</v>
      </c>
      <c r="T84" t="str">
        <v>Tara</v>
      </c>
      <c r="U84" t="str">
        <v>Phule</v>
      </c>
      <c r="V84" t="str">
        <v>CCD</v>
      </c>
      <c r="W84" t="str">
        <v>south</v>
      </c>
      <c r="X84" t="str">
        <v>chennai</v>
      </c>
      <c r="Y84">
        <v>32447</v>
      </c>
      <c r="Z84">
        <v>17500</v>
      </c>
      <c r="AB84" t="str">
        <v>Personnel</v>
      </c>
      <c r="AC84" t="str">
        <v>west</v>
      </c>
      <c r="AD84" t="str">
        <v>Surat</v>
      </c>
    </row>
    <row r="85" spans="1:30" x14ac:dyDescent="0.3">
      <c r="A85" s="195">
        <v>11</v>
      </c>
      <c r="B85" s="196" t="s">
        <v>309</v>
      </c>
      <c r="C85" s="196" t="s">
        <v>310</v>
      </c>
      <c r="D85" s="196" t="s">
        <v>138</v>
      </c>
      <c r="E85" s="196" t="s">
        <v>307</v>
      </c>
      <c r="F85" s="196" t="s">
        <v>308</v>
      </c>
      <c r="G85" s="197">
        <v>31402</v>
      </c>
      <c r="H85" s="42">
        <v>14875</v>
      </c>
      <c r="I85" s="42"/>
      <c r="S85">
        <v>82</v>
      </c>
      <c r="T85" t="str">
        <v>Kalpana</v>
      </c>
      <c r="U85" t="str">
        <v>Shirishkar</v>
      </c>
      <c r="V85" t="str">
        <v>R&amp;D</v>
      </c>
      <c r="W85" t="str">
        <v>east</v>
      </c>
      <c r="X85" t="str">
        <v>Cuttack</v>
      </c>
      <c r="Y85">
        <v>32448</v>
      </c>
      <c r="Z85">
        <v>17500</v>
      </c>
      <c r="AB85" t="str">
        <v>Personnel</v>
      </c>
      <c r="AC85" t="str">
        <v>west</v>
      </c>
      <c r="AD85" t="str">
        <v>Mumbai</v>
      </c>
    </row>
    <row r="86" spans="1:30" x14ac:dyDescent="0.3">
      <c r="A86" s="195">
        <v>18</v>
      </c>
      <c r="B86" s="196" t="s">
        <v>311</v>
      </c>
      <c r="C86" s="196" t="s">
        <v>312</v>
      </c>
      <c r="D86" s="196" t="s">
        <v>142</v>
      </c>
      <c r="E86" s="196" t="s">
        <v>307</v>
      </c>
      <c r="F86" s="196" t="s">
        <v>313</v>
      </c>
      <c r="G86" s="197">
        <v>30376</v>
      </c>
      <c r="H86" s="42">
        <v>15750</v>
      </c>
      <c r="I86" s="42"/>
      <c r="S86">
        <v>83</v>
      </c>
      <c r="T86" t="str">
        <v>Kunal</v>
      </c>
      <c r="U86" t="str">
        <v>Shah</v>
      </c>
      <c r="V86" t="str">
        <v>CCD</v>
      </c>
      <c r="W86" t="str">
        <v>north</v>
      </c>
      <c r="X86" t="str">
        <v>Aligarh</v>
      </c>
      <c r="Y86">
        <v>36221</v>
      </c>
      <c r="Z86">
        <v>7000</v>
      </c>
      <c r="AB86" t="str">
        <v>CCD</v>
      </c>
      <c r="AC86" t="str">
        <v>west</v>
      </c>
      <c r="AD86" t="str">
        <v>Baroda</v>
      </c>
    </row>
    <row r="87" spans="1:30" x14ac:dyDescent="0.3">
      <c r="A87" s="195">
        <v>22</v>
      </c>
      <c r="B87" s="196" t="s">
        <v>314</v>
      </c>
      <c r="C87" s="196" t="s">
        <v>237</v>
      </c>
      <c r="D87" s="196" t="s">
        <v>134</v>
      </c>
      <c r="E87" s="196" t="s">
        <v>307</v>
      </c>
      <c r="F87" s="196" t="s">
        <v>313</v>
      </c>
      <c r="G87" s="197">
        <v>36318</v>
      </c>
      <c r="H87" s="42">
        <v>7875</v>
      </c>
      <c r="I87" s="42"/>
      <c r="S87">
        <v>84</v>
      </c>
      <c r="T87" t="str">
        <v>Pinky</v>
      </c>
      <c r="U87" t="str">
        <v>Robert</v>
      </c>
      <c r="V87" t="str">
        <v>R&amp;D</v>
      </c>
      <c r="W87" t="str">
        <v>east</v>
      </c>
      <c r="X87" t="str">
        <v>Calcutta</v>
      </c>
      <c r="Y87">
        <v>36222</v>
      </c>
      <c r="Z87">
        <v>7000</v>
      </c>
      <c r="AB87" t="str">
        <v>Personnel</v>
      </c>
      <c r="AC87" t="str">
        <v>west</v>
      </c>
      <c r="AD87" t="str">
        <v>Baroda</v>
      </c>
    </row>
    <row r="88" spans="1:30" x14ac:dyDescent="0.3">
      <c r="A88" s="195">
        <v>23</v>
      </c>
      <c r="B88" s="196" t="s">
        <v>315</v>
      </c>
      <c r="C88" s="196" t="s">
        <v>242</v>
      </c>
      <c r="D88" s="196" t="s">
        <v>134</v>
      </c>
      <c r="E88" s="196" t="s">
        <v>307</v>
      </c>
      <c r="F88" s="196" t="s">
        <v>308</v>
      </c>
      <c r="G88" s="197">
        <v>36319</v>
      </c>
      <c r="H88" s="42">
        <v>7875</v>
      </c>
      <c r="I88" s="42"/>
      <c r="S88">
        <v>85</v>
      </c>
      <c r="T88" t="str">
        <v>Ruby</v>
      </c>
      <c r="U88" t="str">
        <v>Joseph</v>
      </c>
      <c r="V88" t="str">
        <v>R&amp;D</v>
      </c>
      <c r="W88" t="str">
        <v>north</v>
      </c>
      <c r="X88" t="str">
        <v>Agra</v>
      </c>
      <c r="Y88">
        <v>35809</v>
      </c>
      <c r="Z88">
        <v>7000</v>
      </c>
      <c r="AB88" t="str">
        <v>CCD</v>
      </c>
      <c r="AC88" t="str">
        <v>west</v>
      </c>
      <c r="AD88" t="str">
        <v>Nagpur</v>
      </c>
    </row>
    <row r="89" spans="1:30" x14ac:dyDescent="0.3">
      <c r="A89" s="195">
        <v>24</v>
      </c>
      <c r="B89" s="196" t="s">
        <v>153</v>
      </c>
      <c r="C89" s="196" t="s">
        <v>316</v>
      </c>
      <c r="D89" s="196" t="s">
        <v>129</v>
      </c>
      <c r="E89" s="196" t="s">
        <v>307</v>
      </c>
      <c r="F89" s="196" t="s">
        <v>313</v>
      </c>
      <c r="G89" s="197">
        <v>29362</v>
      </c>
      <c r="H89" s="42">
        <v>14875</v>
      </c>
      <c r="I89" s="42"/>
      <c r="S89">
        <v>86</v>
      </c>
      <c r="T89" t="str">
        <v>Sonia</v>
      </c>
      <c r="U89" t="str">
        <v>Sasan</v>
      </c>
      <c r="V89" t="str">
        <v>CCD</v>
      </c>
      <c r="W89" t="str">
        <v>north</v>
      </c>
      <c r="X89" t="str">
        <v>Jammu</v>
      </c>
      <c r="Y89">
        <v>35810</v>
      </c>
      <c r="Z89">
        <v>17500</v>
      </c>
      <c r="AB89" t="str">
        <v>Sales</v>
      </c>
      <c r="AC89" t="str">
        <v>west</v>
      </c>
      <c r="AD89" t="str">
        <v>Nagpur</v>
      </c>
    </row>
    <row r="90" spans="1:30" x14ac:dyDescent="0.3">
      <c r="A90" s="195">
        <v>28</v>
      </c>
      <c r="B90" s="196" t="s">
        <v>317</v>
      </c>
      <c r="C90" s="196" t="s">
        <v>318</v>
      </c>
      <c r="D90" s="196" t="s">
        <v>155</v>
      </c>
      <c r="E90" s="196" t="s">
        <v>307</v>
      </c>
      <c r="F90" s="196" t="s">
        <v>17</v>
      </c>
      <c r="G90" s="197">
        <v>34777</v>
      </c>
      <c r="H90" s="42">
        <v>10500</v>
      </c>
      <c r="I90" s="42"/>
      <c r="S90">
        <v>87</v>
      </c>
      <c r="T90" t="str">
        <v>Jignesh</v>
      </c>
      <c r="U90" t="str">
        <v>Tripathi</v>
      </c>
      <c r="V90" t="str">
        <v>Mktg</v>
      </c>
      <c r="W90" t="str">
        <v>south</v>
      </c>
      <c r="X90" t="str">
        <v>Hydrabad</v>
      </c>
      <c r="Y90">
        <v>35811</v>
      </c>
      <c r="Z90">
        <v>17500</v>
      </c>
      <c r="AB90" t="str">
        <v>R&amp;D</v>
      </c>
      <c r="AC90" t="str">
        <v>west</v>
      </c>
      <c r="AD90" t="str">
        <v>Panji</v>
      </c>
    </row>
    <row r="91" spans="1:30" x14ac:dyDescent="0.3">
      <c r="A91" s="195">
        <v>36</v>
      </c>
      <c r="B91" s="196" t="s">
        <v>153</v>
      </c>
      <c r="C91" s="196" t="s">
        <v>319</v>
      </c>
      <c r="D91" s="196" t="s">
        <v>150</v>
      </c>
      <c r="E91" s="196" t="s">
        <v>307</v>
      </c>
      <c r="F91" s="196" t="s">
        <v>320</v>
      </c>
      <c r="G91" s="197">
        <v>34580</v>
      </c>
      <c r="H91" s="42">
        <v>11725</v>
      </c>
      <c r="I91" s="42"/>
      <c r="S91">
        <v>88</v>
      </c>
      <c r="T91" t="str">
        <v>Vinit</v>
      </c>
      <c r="U91" t="str">
        <v>Shrivastava</v>
      </c>
      <c r="V91" t="str">
        <v>Mktg</v>
      </c>
      <c r="W91" t="str">
        <v>west</v>
      </c>
      <c r="X91" t="str">
        <v>Pune</v>
      </c>
      <c r="Y91">
        <v>35794</v>
      </c>
      <c r="Z91">
        <v>7875</v>
      </c>
      <c r="AB91" t="str">
        <v>CCD</v>
      </c>
      <c r="AC91" t="str">
        <v>west</v>
      </c>
      <c r="AD91" t="str">
        <v>Panji</v>
      </c>
    </row>
    <row r="92" spans="1:30" x14ac:dyDescent="0.3">
      <c r="A92" s="195">
        <v>43</v>
      </c>
      <c r="B92" s="196" t="s">
        <v>321</v>
      </c>
      <c r="C92" s="196" t="s">
        <v>285</v>
      </c>
      <c r="D92" s="196" t="s">
        <v>150</v>
      </c>
      <c r="E92" s="196" t="s">
        <v>307</v>
      </c>
      <c r="F92" s="196" t="s">
        <v>17</v>
      </c>
      <c r="G92" s="197">
        <v>32435</v>
      </c>
      <c r="H92" s="42">
        <v>15750</v>
      </c>
      <c r="I92" s="42"/>
      <c r="S92">
        <v>89</v>
      </c>
      <c r="T92" t="str">
        <v>Tejal</v>
      </c>
      <c r="U92" t="str">
        <v>Patel</v>
      </c>
      <c r="V92" t="str">
        <v>Sales</v>
      </c>
      <c r="W92" t="str">
        <v>north</v>
      </c>
      <c r="X92" t="str">
        <v>Aligarh</v>
      </c>
      <c r="Y92">
        <v>28907</v>
      </c>
      <c r="Z92">
        <v>22750</v>
      </c>
      <c r="AB92" t="str">
        <v>Sales</v>
      </c>
      <c r="AC92" t="str">
        <v>west</v>
      </c>
      <c r="AD92" t="str">
        <v>Mumbai</v>
      </c>
    </row>
    <row r="93" spans="1:30" x14ac:dyDescent="0.3">
      <c r="A93" s="195">
        <v>48</v>
      </c>
      <c r="B93" s="196" t="s">
        <v>322</v>
      </c>
      <c r="C93" s="196" t="s">
        <v>231</v>
      </c>
      <c r="D93" s="196" t="s">
        <v>160</v>
      </c>
      <c r="E93" s="196" t="s">
        <v>307</v>
      </c>
      <c r="F93" s="196" t="s">
        <v>323</v>
      </c>
      <c r="G93" s="197">
        <v>32435</v>
      </c>
      <c r="H93" s="42">
        <v>15750</v>
      </c>
      <c r="I93" s="42"/>
      <c r="S93">
        <v>90</v>
      </c>
      <c r="T93" t="str">
        <v>Priyanka</v>
      </c>
      <c r="U93" t="str">
        <v>Mehta</v>
      </c>
      <c r="V93" t="str">
        <v>R&amp;D</v>
      </c>
      <c r="W93" t="str">
        <v>north</v>
      </c>
      <c r="X93" t="str">
        <v>Jaipur</v>
      </c>
      <c r="Y93">
        <v>29226</v>
      </c>
      <c r="Z93">
        <v>22750</v>
      </c>
      <c r="AB93" t="str">
        <v>Mktg</v>
      </c>
      <c r="AC93" t="str">
        <v>west</v>
      </c>
      <c r="AD93" t="str">
        <v>Surat</v>
      </c>
    </row>
    <row r="94" spans="1:30" x14ac:dyDescent="0.3">
      <c r="A94" s="195">
        <v>50</v>
      </c>
      <c r="B94" s="196" t="s">
        <v>324</v>
      </c>
      <c r="C94" s="196" t="s">
        <v>229</v>
      </c>
      <c r="D94" s="196" t="s">
        <v>150</v>
      </c>
      <c r="E94" s="196" t="s">
        <v>307</v>
      </c>
      <c r="F94" s="196" t="s">
        <v>323</v>
      </c>
      <c r="G94" s="197">
        <v>32435</v>
      </c>
      <c r="H94" s="42">
        <v>15750</v>
      </c>
      <c r="I94" s="42"/>
      <c r="S94">
        <v>91</v>
      </c>
      <c r="T94" t="str">
        <v>Niki</v>
      </c>
      <c r="U94" t="str">
        <v>Digaria</v>
      </c>
      <c r="V94" t="str">
        <v>Sales</v>
      </c>
      <c r="W94" t="str">
        <v>east</v>
      </c>
      <c r="X94" t="str">
        <v>Calcutta</v>
      </c>
      <c r="Y94">
        <v>29172</v>
      </c>
      <c r="Z94">
        <v>22750</v>
      </c>
      <c r="AB94" t="str">
        <v>R&amp;D</v>
      </c>
      <c r="AC94" t="str">
        <v>west</v>
      </c>
      <c r="AD94" t="str">
        <v>Nagpur</v>
      </c>
    </row>
    <row r="95" spans="1:30" x14ac:dyDescent="0.3">
      <c r="A95" s="195">
        <v>53</v>
      </c>
      <c r="B95" s="196" t="s">
        <v>325</v>
      </c>
      <c r="C95" s="196" t="s">
        <v>326</v>
      </c>
      <c r="D95" s="196" t="s">
        <v>160</v>
      </c>
      <c r="E95" s="196" t="s">
        <v>307</v>
      </c>
      <c r="F95" s="196" t="s">
        <v>327</v>
      </c>
      <c r="G95" s="197">
        <v>35034</v>
      </c>
      <c r="H95" s="42">
        <v>15750</v>
      </c>
      <c r="I95" s="42"/>
      <c r="S95">
        <v>92</v>
      </c>
      <c r="T95" t="str">
        <v>Payal</v>
      </c>
      <c r="U95" t="str">
        <v>Singhani</v>
      </c>
      <c r="V95" t="str">
        <v>Mktg</v>
      </c>
      <c r="W95" t="str">
        <v>east</v>
      </c>
      <c r="X95" t="str">
        <v>Gangtok</v>
      </c>
      <c r="Y95">
        <v>32603</v>
      </c>
      <c r="Z95">
        <v>17325</v>
      </c>
      <c r="AB95" t="str">
        <v>Finance</v>
      </c>
      <c r="AC95" t="str">
        <v>west</v>
      </c>
      <c r="AD95" t="str">
        <v>Mumbai</v>
      </c>
    </row>
    <row r="96" spans="1:30" x14ac:dyDescent="0.3">
      <c r="A96" s="195">
        <v>56</v>
      </c>
      <c r="B96" s="196" t="s">
        <v>328</v>
      </c>
      <c r="C96" s="196" t="s">
        <v>329</v>
      </c>
      <c r="D96" s="196" t="s">
        <v>129</v>
      </c>
      <c r="E96" s="196" t="s">
        <v>307</v>
      </c>
      <c r="F96" s="196" t="s">
        <v>327</v>
      </c>
      <c r="G96" s="197">
        <v>33878</v>
      </c>
      <c r="H96" s="42">
        <v>14875</v>
      </c>
      <c r="I96" s="42"/>
      <c r="S96">
        <v>93</v>
      </c>
      <c r="T96" t="str">
        <v>Harsha</v>
      </c>
      <c r="U96" t="str">
        <v>Trivedi</v>
      </c>
      <c r="V96" t="str">
        <v>Sales</v>
      </c>
      <c r="W96" t="str">
        <v>south</v>
      </c>
      <c r="X96" t="str">
        <v>Banglore</v>
      </c>
      <c r="Y96">
        <v>32604</v>
      </c>
      <c r="Z96">
        <v>17325</v>
      </c>
    </row>
    <row r="97" spans="1:26" x14ac:dyDescent="0.3">
      <c r="A97" s="195">
        <v>71</v>
      </c>
      <c r="B97" s="196" t="s">
        <v>330</v>
      </c>
      <c r="C97" s="196" t="s">
        <v>331</v>
      </c>
      <c r="D97" s="196" t="s">
        <v>155</v>
      </c>
      <c r="E97" s="196" t="s">
        <v>307</v>
      </c>
      <c r="F97" s="196" t="s">
        <v>332</v>
      </c>
      <c r="G97" s="197">
        <v>34763</v>
      </c>
      <c r="H97" s="42">
        <v>14000</v>
      </c>
      <c r="I97" s="42"/>
      <c r="S97">
        <v>94</v>
      </c>
      <c r="T97" t="str">
        <v>Radhika</v>
      </c>
      <c r="U97" t="str">
        <v>Kulkarni</v>
      </c>
      <c r="V97" t="str">
        <v>Mktg</v>
      </c>
      <c r="W97" t="str">
        <v>west</v>
      </c>
      <c r="X97" t="str">
        <v>Surat</v>
      </c>
      <c r="Y97">
        <v>32605</v>
      </c>
      <c r="Z97">
        <v>17325</v>
      </c>
    </row>
    <row r="98" spans="1:26" x14ac:dyDescent="0.3">
      <c r="A98" s="195">
        <v>76</v>
      </c>
      <c r="B98" s="196" t="s">
        <v>333</v>
      </c>
      <c r="C98" s="196" t="s">
        <v>157</v>
      </c>
      <c r="D98" s="196" t="s">
        <v>160</v>
      </c>
      <c r="E98" s="196" t="s">
        <v>307</v>
      </c>
      <c r="F98" s="196" t="s">
        <v>332</v>
      </c>
      <c r="G98" s="197">
        <v>32442</v>
      </c>
      <c r="H98" s="42">
        <v>17500</v>
      </c>
      <c r="I98" s="42"/>
      <c r="S98">
        <v>95</v>
      </c>
      <c r="T98" t="str">
        <v>Kabir</v>
      </c>
      <c r="U98" t="str">
        <v>Vora</v>
      </c>
      <c r="V98" t="str">
        <v>Mktg</v>
      </c>
      <c r="W98" t="str">
        <v>south</v>
      </c>
      <c r="X98" t="str">
        <v>Banglore</v>
      </c>
      <c r="Y98">
        <v>32606</v>
      </c>
      <c r="Z98">
        <v>17325</v>
      </c>
    </row>
    <row r="99" spans="1:26" x14ac:dyDescent="0.3">
      <c r="A99" s="195">
        <v>78</v>
      </c>
      <c r="B99" s="196" t="s">
        <v>334</v>
      </c>
      <c r="C99" s="196" t="s">
        <v>335</v>
      </c>
      <c r="D99" s="196" t="s">
        <v>129</v>
      </c>
      <c r="E99" s="196" t="s">
        <v>307</v>
      </c>
      <c r="F99" s="196" t="s">
        <v>17</v>
      </c>
      <c r="G99" s="197">
        <v>32444</v>
      </c>
      <c r="H99" s="42">
        <v>17500</v>
      </c>
      <c r="I99" s="42"/>
      <c r="S99">
        <v>96</v>
      </c>
      <c r="T99" t="str">
        <v>Beena</v>
      </c>
      <c r="U99" t="str">
        <v>Sharma</v>
      </c>
      <c r="V99" t="str">
        <v>R&amp;D</v>
      </c>
      <c r="W99" t="str">
        <v>west</v>
      </c>
      <c r="X99" t="str">
        <v>Nagpur</v>
      </c>
      <c r="Y99">
        <v>32607</v>
      </c>
      <c r="Z99">
        <v>17325</v>
      </c>
    </row>
    <row r="100" spans="1:26" x14ac:dyDescent="0.3">
      <c r="A100" s="195">
        <v>88</v>
      </c>
      <c r="B100" s="196" t="s">
        <v>336</v>
      </c>
      <c r="C100" s="196" t="s">
        <v>337</v>
      </c>
      <c r="D100" s="196" t="s">
        <v>134</v>
      </c>
      <c r="E100" s="196" t="s">
        <v>307</v>
      </c>
      <c r="F100" s="196" t="s">
        <v>308</v>
      </c>
      <c r="G100" s="197">
        <v>35794</v>
      </c>
      <c r="H100" s="42">
        <v>7875</v>
      </c>
      <c r="I100" s="42"/>
      <c r="S100">
        <v>97</v>
      </c>
      <c r="T100" t="str">
        <v>Pushpa</v>
      </c>
      <c r="U100" t="str">
        <v>Raut</v>
      </c>
      <c r="V100" t="str">
        <v>R&amp;D</v>
      </c>
      <c r="W100" t="str">
        <v>south</v>
      </c>
      <c r="X100" t="str">
        <v>Trivanadrum</v>
      </c>
      <c r="Y100">
        <v>32608</v>
      </c>
      <c r="Z100">
        <v>17325</v>
      </c>
    </row>
    <row r="101" spans="1:26" x14ac:dyDescent="0.3">
      <c r="A101" s="195">
        <v>94</v>
      </c>
      <c r="B101" s="196" t="s">
        <v>338</v>
      </c>
      <c r="C101" s="196" t="s">
        <v>339</v>
      </c>
      <c r="D101" s="196" t="s">
        <v>134</v>
      </c>
      <c r="E101" s="196" t="s">
        <v>307</v>
      </c>
      <c r="F101" s="196" t="s">
        <v>320</v>
      </c>
      <c r="G101" s="197">
        <v>32605</v>
      </c>
      <c r="H101" s="42">
        <v>17325</v>
      </c>
      <c r="I101" s="42"/>
      <c r="S101">
        <v>98</v>
      </c>
      <c r="T101" t="str">
        <v>Chetan</v>
      </c>
      <c r="U101" t="str">
        <v>Dalvi</v>
      </c>
      <c r="V101" t="str">
        <v>CCD</v>
      </c>
      <c r="W101" t="str">
        <v>north</v>
      </c>
      <c r="X101" t="str">
        <v>Delhi</v>
      </c>
      <c r="Y101">
        <v>32609</v>
      </c>
      <c r="Z101">
        <v>17325</v>
      </c>
    </row>
    <row r="102" spans="1:26" x14ac:dyDescent="0.3">
      <c r="A102" s="195">
        <v>96</v>
      </c>
      <c r="B102" s="196" t="s">
        <v>185</v>
      </c>
      <c r="C102" s="196" t="s">
        <v>265</v>
      </c>
      <c r="D102" s="196" t="s">
        <v>155</v>
      </c>
      <c r="E102" s="196" t="s">
        <v>307</v>
      </c>
      <c r="F102" s="196" t="s">
        <v>327</v>
      </c>
      <c r="G102" s="197">
        <v>32607</v>
      </c>
      <c r="H102" s="42">
        <v>17325</v>
      </c>
      <c r="I102" s="42"/>
      <c r="S102">
        <v>99</v>
      </c>
      <c r="T102" t="str">
        <v>Indu</v>
      </c>
      <c r="U102" t="str">
        <v>Shah</v>
      </c>
      <c r="V102" t="str">
        <v>Finance</v>
      </c>
      <c r="W102" t="str">
        <v>west</v>
      </c>
      <c r="X102" t="str">
        <v>Mumbai</v>
      </c>
      <c r="Y102">
        <v>35794</v>
      </c>
      <c r="Z102">
        <v>10500</v>
      </c>
    </row>
    <row r="103" spans="1:26" x14ac:dyDescent="0.3">
      <c r="A103" s="195">
        <v>99</v>
      </c>
      <c r="B103" s="196" t="s">
        <v>340</v>
      </c>
      <c r="C103" s="196" t="s">
        <v>244</v>
      </c>
      <c r="D103" s="196" t="s">
        <v>138</v>
      </c>
      <c r="E103" s="196" t="s">
        <v>307</v>
      </c>
      <c r="F103" s="196" t="s">
        <v>17</v>
      </c>
      <c r="G103" s="197">
        <v>35794</v>
      </c>
      <c r="H103" s="42">
        <v>10500</v>
      </c>
      <c r="I103" s="42"/>
      <c r="S103">
        <v>100</v>
      </c>
      <c r="T103" t="str">
        <v>Rupesh</v>
      </c>
      <c r="U103" t="str">
        <v>Sawant</v>
      </c>
      <c r="V103" t="str">
        <v>Finance</v>
      </c>
      <c r="W103" t="str">
        <v>south</v>
      </c>
      <c r="X103" t="str">
        <v>Hydrabad</v>
      </c>
      <c r="Y103">
        <v>36193</v>
      </c>
      <c r="Z103">
        <v>7875</v>
      </c>
    </row>
  </sheetData>
  <dataValidations disablePrompts="1" count="1">
    <dataValidation type="list" allowBlank="1" showInputMessage="1" showErrorMessage="1" sqref="L2" xr:uid="{3AE19B8F-C2C8-4671-ADBF-A82CE90886DF}">
      <formula1>$E$4:$E$103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7"/>
  <sheetViews>
    <sheetView topLeftCell="A2" workbookViewId="0">
      <selection activeCell="K4" sqref="K4"/>
    </sheetView>
  </sheetViews>
  <sheetFormatPr defaultRowHeight="14.4" x14ac:dyDescent="0.3"/>
  <cols>
    <col min="1" max="1" width="11.77734375" bestFit="1" customWidth="1"/>
    <col min="2" max="2" width="14.6640625" customWidth="1"/>
    <col min="3" max="3" width="16.21875" customWidth="1"/>
    <col min="4" max="4" width="12.6640625" customWidth="1"/>
  </cols>
  <sheetData>
    <row r="1" spans="1:22" ht="21" x14ac:dyDescent="0.4">
      <c r="A1" s="74" t="s">
        <v>727</v>
      </c>
      <c r="B1" s="74"/>
      <c r="C1" s="74"/>
      <c r="K1" s="248" t="s">
        <v>681</v>
      </c>
      <c r="L1" s="248"/>
      <c r="M1" s="248"/>
    </row>
    <row r="2" spans="1:22" x14ac:dyDescent="0.3">
      <c r="B2" t="s">
        <v>728</v>
      </c>
      <c r="K2" s="232"/>
      <c r="L2" s="232" t="s">
        <v>738</v>
      </c>
      <c r="M2" s="232"/>
    </row>
    <row r="3" spans="1:22" ht="15" thickBot="1" x14ac:dyDescent="0.35">
      <c r="A3" s="198" t="s">
        <v>97</v>
      </c>
      <c r="B3" s="38" t="s">
        <v>724</v>
      </c>
      <c r="C3" s="38" t="s">
        <v>725</v>
      </c>
      <c r="D3" s="38" t="s">
        <v>726</v>
      </c>
      <c r="E3" s="38" t="s">
        <v>361</v>
      </c>
      <c r="J3" s="217"/>
      <c r="K3" s="217" t="s">
        <v>493</v>
      </c>
      <c r="L3" s="217" t="s">
        <v>492</v>
      </c>
      <c r="M3" s="217" t="s">
        <v>729</v>
      </c>
      <c r="N3" s="217" t="s">
        <v>730</v>
      </c>
      <c r="O3" s="217" t="s">
        <v>496</v>
      </c>
      <c r="P3" s="217" t="s">
        <v>731</v>
      </c>
      <c r="Q3" s="217" t="s">
        <v>732</v>
      </c>
      <c r="R3" s="217" t="s">
        <v>733</v>
      </c>
      <c r="S3" s="217" t="s">
        <v>734</v>
      </c>
      <c r="T3" s="217" t="s">
        <v>735</v>
      </c>
      <c r="U3" s="217" t="s">
        <v>736</v>
      </c>
      <c r="V3" s="217" t="s">
        <v>737</v>
      </c>
    </row>
    <row r="4" spans="1:22" x14ac:dyDescent="0.3">
      <c r="A4" s="230" t="s">
        <v>181</v>
      </c>
      <c r="B4">
        <v>95</v>
      </c>
      <c r="C4">
        <v>83</v>
      </c>
      <c r="D4">
        <v>45</v>
      </c>
      <c r="E4">
        <v>90</v>
      </c>
      <c r="J4" s="217" t="s">
        <v>135</v>
      </c>
      <c r="K4" s="231" cm="1">
        <f t="array" aca="1" ref="K4:V23" ca="1">ROUND(_xlfn.RANDARRAY(20,12,1,40,FALSE),2)</f>
        <v>32.11</v>
      </c>
      <c r="L4" s="231">
        <f ca="1"/>
        <v>36.020000000000003</v>
      </c>
      <c r="M4" s="231">
        <f ca="1"/>
        <v>4.09</v>
      </c>
      <c r="N4" s="231">
        <f ca="1"/>
        <v>13.69</v>
      </c>
      <c r="O4" s="231">
        <f ca="1"/>
        <v>25.44</v>
      </c>
      <c r="P4" s="231">
        <f ca="1"/>
        <v>21.64</v>
      </c>
      <c r="Q4" s="231">
        <f ca="1"/>
        <v>32.119999999999997</v>
      </c>
      <c r="R4" s="231">
        <f ca="1"/>
        <v>23.43</v>
      </c>
      <c r="S4" s="231">
        <f ca="1"/>
        <v>34.44</v>
      </c>
      <c r="T4" s="231">
        <f ca="1"/>
        <v>31.62</v>
      </c>
      <c r="U4" s="231">
        <f ca="1"/>
        <v>33.31</v>
      </c>
      <c r="V4" s="231">
        <f ca="1"/>
        <v>11.59</v>
      </c>
    </row>
    <row r="5" spans="1:22" x14ac:dyDescent="0.3">
      <c r="A5" s="230" t="s">
        <v>185</v>
      </c>
      <c r="B5">
        <v>61</v>
      </c>
      <c r="C5">
        <v>74</v>
      </c>
      <c r="D5">
        <v>45</v>
      </c>
      <c r="E5">
        <v>63</v>
      </c>
      <c r="J5" s="217" t="s">
        <v>139</v>
      </c>
      <c r="K5" s="231">
        <f ca="1"/>
        <v>38.82</v>
      </c>
      <c r="L5" s="231">
        <f ca="1"/>
        <v>36.11</v>
      </c>
      <c r="M5" s="231">
        <f ca="1"/>
        <v>30.02</v>
      </c>
      <c r="N5" s="231">
        <f ca="1"/>
        <v>39.4</v>
      </c>
      <c r="O5" s="231">
        <f ca="1"/>
        <v>8.7100000000000009</v>
      </c>
      <c r="P5" s="231">
        <f ca="1"/>
        <v>17.88</v>
      </c>
      <c r="Q5" s="231">
        <f ca="1"/>
        <v>19.97</v>
      </c>
      <c r="R5" s="231">
        <f ca="1"/>
        <v>32.020000000000003</v>
      </c>
      <c r="S5" s="231">
        <f ca="1"/>
        <v>12.23</v>
      </c>
      <c r="T5" s="231">
        <f ca="1"/>
        <v>18.62</v>
      </c>
      <c r="U5" s="231">
        <f ca="1"/>
        <v>22.37</v>
      </c>
      <c r="V5" s="231">
        <f ca="1"/>
        <v>9.09</v>
      </c>
    </row>
    <row r="6" spans="1:22" x14ac:dyDescent="0.3">
      <c r="A6" s="230" t="s">
        <v>187</v>
      </c>
      <c r="B6">
        <v>40</v>
      </c>
      <c r="C6">
        <v>72</v>
      </c>
      <c r="D6">
        <v>70</v>
      </c>
      <c r="E6">
        <v>39</v>
      </c>
      <c r="J6" s="217" t="s">
        <v>145</v>
      </c>
      <c r="K6" s="231">
        <f ca="1"/>
        <v>11.81</v>
      </c>
      <c r="L6" s="231">
        <f ca="1"/>
        <v>6.9</v>
      </c>
      <c r="M6" s="231">
        <f ca="1"/>
        <v>25.73</v>
      </c>
      <c r="N6" s="231">
        <f ca="1"/>
        <v>6.14</v>
      </c>
      <c r="O6" s="231">
        <f ca="1"/>
        <v>37.799999999999997</v>
      </c>
      <c r="P6" s="231">
        <f ca="1"/>
        <v>2.41</v>
      </c>
      <c r="Q6" s="231">
        <f ca="1"/>
        <v>4.07</v>
      </c>
      <c r="R6" s="231">
        <f ca="1"/>
        <v>13.07</v>
      </c>
      <c r="S6" s="231">
        <f ca="1"/>
        <v>18.600000000000001</v>
      </c>
      <c r="T6" s="231">
        <f ca="1"/>
        <v>29.39</v>
      </c>
      <c r="U6" s="231">
        <f ca="1"/>
        <v>33.07</v>
      </c>
      <c r="V6" s="231">
        <f ca="1"/>
        <v>11.77</v>
      </c>
    </row>
    <row r="7" spans="1:22" x14ac:dyDescent="0.3">
      <c r="A7" s="230" t="s">
        <v>190</v>
      </c>
      <c r="B7">
        <v>76</v>
      </c>
      <c r="C7">
        <v>57</v>
      </c>
      <c r="D7">
        <v>46</v>
      </c>
      <c r="E7">
        <v>88</v>
      </c>
      <c r="J7" s="217" t="s">
        <v>161</v>
      </c>
      <c r="K7" s="231">
        <f ca="1"/>
        <v>18.46</v>
      </c>
      <c r="L7" s="231">
        <f ca="1"/>
        <v>10.56</v>
      </c>
      <c r="M7" s="231">
        <f ca="1"/>
        <v>23.78</v>
      </c>
      <c r="N7" s="231">
        <f ca="1"/>
        <v>7.35</v>
      </c>
      <c r="O7" s="231">
        <f ca="1"/>
        <v>7.73</v>
      </c>
      <c r="P7" s="231">
        <f ca="1"/>
        <v>26.31</v>
      </c>
      <c r="Q7" s="231">
        <f ca="1"/>
        <v>28.95</v>
      </c>
      <c r="R7" s="231">
        <f ca="1"/>
        <v>29.53</v>
      </c>
      <c r="S7" s="231">
        <f ca="1"/>
        <v>31.21</v>
      </c>
      <c r="T7" s="231">
        <f ca="1"/>
        <v>17.29</v>
      </c>
      <c r="U7" s="231">
        <f ca="1"/>
        <v>1.28</v>
      </c>
      <c r="V7" s="231">
        <f ca="1"/>
        <v>39.78</v>
      </c>
    </row>
    <row r="8" spans="1:22" x14ac:dyDescent="0.3">
      <c r="A8" s="230" t="s">
        <v>193</v>
      </c>
      <c r="B8">
        <v>85</v>
      </c>
      <c r="C8">
        <v>82</v>
      </c>
      <c r="D8">
        <v>54</v>
      </c>
      <c r="E8">
        <v>82</v>
      </c>
      <c r="J8" s="217" t="s">
        <v>164</v>
      </c>
      <c r="K8" s="231">
        <f ca="1"/>
        <v>23.99</v>
      </c>
      <c r="L8" s="231">
        <f ca="1"/>
        <v>33.049999999999997</v>
      </c>
      <c r="M8" s="231">
        <f ca="1"/>
        <v>34.909999999999997</v>
      </c>
      <c r="N8" s="231">
        <f ca="1"/>
        <v>12.33</v>
      </c>
      <c r="O8" s="231">
        <f ca="1"/>
        <v>32.44</v>
      </c>
      <c r="P8" s="231">
        <f ca="1"/>
        <v>27</v>
      </c>
      <c r="Q8" s="231">
        <f ca="1"/>
        <v>2.12</v>
      </c>
      <c r="R8" s="231">
        <f ca="1"/>
        <v>35.29</v>
      </c>
      <c r="S8" s="231">
        <f ca="1"/>
        <v>13.38</v>
      </c>
      <c r="T8" s="231">
        <f ca="1"/>
        <v>5.72</v>
      </c>
      <c r="U8" s="231">
        <f ca="1"/>
        <v>11.35</v>
      </c>
      <c r="V8" s="231">
        <f ca="1"/>
        <v>23.02</v>
      </c>
    </row>
    <row r="9" spans="1:22" x14ac:dyDescent="0.3">
      <c r="A9" s="230" t="s">
        <v>132</v>
      </c>
      <c r="B9">
        <v>43</v>
      </c>
      <c r="C9">
        <v>55</v>
      </c>
      <c r="D9">
        <v>93</v>
      </c>
      <c r="E9">
        <v>45</v>
      </c>
      <c r="J9" s="217" t="s">
        <v>19</v>
      </c>
      <c r="K9" s="231">
        <f ca="1"/>
        <v>19.13</v>
      </c>
      <c r="L9" s="231">
        <f ca="1"/>
        <v>3.52</v>
      </c>
      <c r="M9" s="231">
        <f ca="1"/>
        <v>16.72</v>
      </c>
      <c r="N9" s="231">
        <f ca="1"/>
        <v>20.39</v>
      </c>
      <c r="O9" s="231">
        <f ca="1"/>
        <v>38.21</v>
      </c>
      <c r="P9" s="231">
        <f ca="1"/>
        <v>28.17</v>
      </c>
      <c r="Q9" s="231">
        <f ca="1"/>
        <v>17.559999999999999</v>
      </c>
      <c r="R9" s="231">
        <f ca="1"/>
        <v>28.52</v>
      </c>
      <c r="S9" s="231">
        <f ca="1"/>
        <v>22.54</v>
      </c>
      <c r="T9" s="231">
        <f ca="1"/>
        <v>12.29</v>
      </c>
      <c r="U9" s="231">
        <f ca="1"/>
        <v>33.81</v>
      </c>
      <c r="V9" s="231">
        <f ca="1"/>
        <v>9</v>
      </c>
    </row>
    <row r="10" spans="1:22" x14ac:dyDescent="0.3">
      <c r="A10" s="230" t="s">
        <v>136</v>
      </c>
      <c r="B10">
        <v>39</v>
      </c>
      <c r="C10">
        <v>90</v>
      </c>
      <c r="D10">
        <v>57</v>
      </c>
      <c r="E10">
        <v>91</v>
      </c>
      <c r="J10" s="217" t="s">
        <v>189</v>
      </c>
      <c r="K10" s="231">
        <f ca="1"/>
        <v>35.159999999999997</v>
      </c>
      <c r="L10" s="231">
        <f ca="1"/>
        <v>18.14</v>
      </c>
      <c r="M10" s="231">
        <f ca="1"/>
        <v>2.14</v>
      </c>
      <c r="N10" s="231">
        <f ca="1"/>
        <v>3.17</v>
      </c>
      <c r="O10" s="231">
        <f ca="1"/>
        <v>29.79</v>
      </c>
      <c r="P10" s="231">
        <f ca="1"/>
        <v>27.41</v>
      </c>
      <c r="Q10" s="231">
        <f ca="1"/>
        <v>29.62</v>
      </c>
      <c r="R10" s="231">
        <f ca="1"/>
        <v>30</v>
      </c>
      <c r="S10" s="231">
        <f ca="1"/>
        <v>7.39</v>
      </c>
      <c r="T10" s="231">
        <f ca="1"/>
        <v>7.98</v>
      </c>
      <c r="U10" s="231">
        <f ca="1"/>
        <v>2.5</v>
      </c>
      <c r="V10" s="231">
        <f ca="1"/>
        <v>30.44</v>
      </c>
    </row>
    <row r="11" spans="1:22" x14ac:dyDescent="0.3">
      <c r="A11" s="230" t="s">
        <v>140</v>
      </c>
      <c r="B11">
        <v>99</v>
      </c>
      <c r="C11">
        <v>88</v>
      </c>
      <c r="D11">
        <v>97</v>
      </c>
      <c r="E11">
        <v>43</v>
      </c>
      <c r="J11" s="217" t="s">
        <v>192</v>
      </c>
      <c r="K11" s="231">
        <f ca="1"/>
        <v>21.89</v>
      </c>
      <c r="L11" s="231">
        <f ca="1"/>
        <v>30.8</v>
      </c>
      <c r="M11" s="231">
        <f ca="1"/>
        <v>11.77</v>
      </c>
      <c r="N11" s="231">
        <f ca="1"/>
        <v>26.58</v>
      </c>
      <c r="O11" s="231">
        <f ca="1"/>
        <v>9.32</v>
      </c>
      <c r="P11" s="231">
        <f ca="1"/>
        <v>23.51</v>
      </c>
      <c r="Q11" s="231">
        <f ca="1"/>
        <v>22.15</v>
      </c>
      <c r="R11" s="231">
        <f ca="1"/>
        <v>5.69</v>
      </c>
      <c r="S11" s="231">
        <f ca="1"/>
        <v>10.95</v>
      </c>
      <c r="T11" s="231">
        <f ca="1"/>
        <v>3.51</v>
      </c>
      <c r="U11" s="231">
        <f ca="1"/>
        <v>3.76</v>
      </c>
      <c r="V11" s="231">
        <f ca="1"/>
        <v>6.83</v>
      </c>
    </row>
    <row r="12" spans="1:22" x14ac:dyDescent="0.3">
      <c r="A12" s="230" t="s">
        <v>143</v>
      </c>
      <c r="B12">
        <v>67</v>
      </c>
      <c r="C12">
        <v>75</v>
      </c>
      <c r="D12">
        <v>53</v>
      </c>
      <c r="E12">
        <v>40</v>
      </c>
      <c r="J12" s="217" t="s">
        <v>195</v>
      </c>
      <c r="K12" s="231">
        <f ca="1"/>
        <v>2.75</v>
      </c>
      <c r="L12" s="231">
        <f ca="1"/>
        <v>30.77</v>
      </c>
      <c r="M12" s="231">
        <f ca="1"/>
        <v>3.2</v>
      </c>
      <c r="N12" s="231">
        <f ca="1"/>
        <v>17.489999999999998</v>
      </c>
      <c r="O12" s="231">
        <f ca="1"/>
        <v>24.71</v>
      </c>
      <c r="P12" s="231">
        <f ca="1"/>
        <v>28.02</v>
      </c>
      <c r="Q12" s="231">
        <f ca="1"/>
        <v>34.71</v>
      </c>
      <c r="R12" s="231">
        <f ca="1"/>
        <v>37.47</v>
      </c>
      <c r="S12" s="231">
        <f ca="1"/>
        <v>19.21</v>
      </c>
      <c r="T12" s="231">
        <f ca="1"/>
        <v>10.89</v>
      </c>
      <c r="U12" s="231">
        <f ca="1"/>
        <v>21.37</v>
      </c>
      <c r="V12" s="231">
        <f ca="1"/>
        <v>1.65</v>
      </c>
    </row>
    <row r="13" spans="1:22" x14ac:dyDescent="0.3">
      <c r="A13" s="230" t="s">
        <v>146</v>
      </c>
      <c r="B13">
        <v>53</v>
      </c>
      <c r="C13">
        <v>43</v>
      </c>
      <c r="D13">
        <v>53</v>
      </c>
      <c r="E13">
        <v>46</v>
      </c>
      <c r="J13" s="217" t="s">
        <v>201</v>
      </c>
      <c r="K13" s="231">
        <f ca="1"/>
        <v>18.690000000000001</v>
      </c>
      <c r="L13" s="231">
        <f ca="1"/>
        <v>27.81</v>
      </c>
      <c r="M13" s="231">
        <f ca="1"/>
        <v>7.59</v>
      </c>
      <c r="N13" s="231">
        <f ca="1"/>
        <v>13.21</v>
      </c>
      <c r="O13" s="231">
        <f ca="1"/>
        <v>36.9</v>
      </c>
      <c r="P13" s="231">
        <f ca="1"/>
        <v>12.63</v>
      </c>
      <c r="Q13" s="231">
        <f ca="1"/>
        <v>29.08</v>
      </c>
      <c r="R13" s="231">
        <f ca="1"/>
        <v>14.21</v>
      </c>
      <c r="S13" s="231">
        <f ca="1"/>
        <v>38.26</v>
      </c>
      <c r="T13" s="231">
        <f ca="1"/>
        <v>36.74</v>
      </c>
      <c r="U13" s="231">
        <f ca="1"/>
        <v>38.57</v>
      </c>
      <c r="V13" s="231">
        <f ca="1"/>
        <v>38.909999999999997</v>
      </c>
    </row>
    <row r="14" spans="1:22" x14ac:dyDescent="0.3">
      <c r="A14" s="230" t="s">
        <v>148</v>
      </c>
      <c r="B14">
        <v>51</v>
      </c>
      <c r="C14">
        <v>81</v>
      </c>
      <c r="D14">
        <v>72</v>
      </c>
      <c r="E14">
        <v>71</v>
      </c>
      <c r="J14" s="217" t="s">
        <v>206</v>
      </c>
      <c r="K14" s="231">
        <f ca="1"/>
        <v>9.27</v>
      </c>
      <c r="L14" s="231">
        <f ca="1"/>
        <v>22.15</v>
      </c>
      <c r="M14" s="231">
        <f ca="1"/>
        <v>34.729999999999997</v>
      </c>
      <c r="N14" s="231">
        <f ca="1"/>
        <v>2.54</v>
      </c>
      <c r="O14" s="231">
        <f ca="1"/>
        <v>17.41</v>
      </c>
      <c r="P14" s="231">
        <f ca="1"/>
        <v>10.1</v>
      </c>
      <c r="Q14" s="231">
        <f ca="1"/>
        <v>22.25</v>
      </c>
      <c r="R14" s="231">
        <f ca="1"/>
        <v>9.65</v>
      </c>
      <c r="S14" s="231">
        <f ca="1"/>
        <v>15.31</v>
      </c>
      <c r="T14" s="231">
        <f ca="1"/>
        <v>28.51</v>
      </c>
      <c r="U14" s="231">
        <f ca="1"/>
        <v>25.48</v>
      </c>
      <c r="V14" s="231">
        <f ca="1"/>
        <v>1.58</v>
      </c>
    </row>
    <row r="15" spans="1:22" x14ac:dyDescent="0.3">
      <c r="A15" s="230" t="s">
        <v>151</v>
      </c>
      <c r="B15">
        <v>75</v>
      </c>
      <c r="C15">
        <v>85</v>
      </c>
      <c r="D15">
        <v>98</v>
      </c>
      <c r="E15">
        <v>88</v>
      </c>
      <c r="J15" s="217" t="s">
        <v>219</v>
      </c>
      <c r="K15" s="231">
        <f ca="1"/>
        <v>22.77</v>
      </c>
      <c r="L15" s="231">
        <f ca="1"/>
        <v>34.29</v>
      </c>
      <c r="M15" s="231">
        <f ca="1"/>
        <v>5.4</v>
      </c>
      <c r="N15" s="231">
        <f ca="1"/>
        <v>32.24</v>
      </c>
      <c r="O15" s="231">
        <f ca="1"/>
        <v>14.05</v>
      </c>
      <c r="P15" s="231">
        <f ca="1"/>
        <v>3.67</v>
      </c>
      <c r="Q15" s="231">
        <f ca="1"/>
        <v>20.13</v>
      </c>
      <c r="R15" s="231">
        <f ca="1"/>
        <v>4.08</v>
      </c>
      <c r="S15" s="231">
        <f ca="1"/>
        <v>7.76</v>
      </c>
      <c r="T15" s="231">
        <f ca="1"/>
        <v>25.7</v>
      </c>
      <c r="U15" s="231">
        <f ca="1"/>
        <v>2.7</v>
      </c>
      <c r="V15" s="231">
        <f ca="1"/>
        <v>10.08</v>
      </c>
    </row>
    <row r="16" spans="1:22" x14ac:dyDescent="0.3">
      <c r="A16" s="230" t="s">
        <v>153</v>
      </c>
      <c r="B16">
        <v>61</v>
      </c>
      <c r="C16">
        <v>79</v>
      </c>
      <c r="D16">
        <v>46</v>
      </c>
      <c r="E16">
        <v>89</v>
      </c>
      <c r="J16" s="217" t="s">
        <v>222</v>
      </c>
      <c r="K16" s="231">
        <f ca="1"/>
        <v>33.229999999999997</v>
      </c>
      <c r="L16" s="231">
        <f ca="1"/>
        <v>37.83</v>
      </c>
      <c r="M16" s="231">
        <f ca="1"/>
        <v>11.99</v>
      </c>
      <c r="N16" s="231">
        <f ca="1"/>
        <v>18.62</v>
      </c>
      <c r="O16" s="231">
        <f ca="1"/>
        <v>38.15</v>
      </c>
      <c r="P16" s="231">
        <f ca="1"/>
        <v>36.5</v>
      </c>
      <c r="Q16" s="231">
        <f ca="1"/>
        <v>18.260000000000002</v>
      </c>
      <c r="R16" s="231">
        <f ca="1"/>
        <v>2.3199999999999998</v>
      </c>
      <c r="S16" s="231">
        <f ca="1"/>
        <v>31.91</v>
      </c>
      <c r="T16" s="231">
        <f ca="1"/>
        <v>36.090000000000003</v>
      </c>
      <c r="U16" s="231">
        <f ca="1"/>
        <v>22.7</v>
      </c>
      <c r="V16" s="231">
        <f ca="1"/>
        <v>14.34</v>
      </c>
    </row>
    <row r="17" spans="1:22" x14ac:dyDescent="0.3">
      <c r="A17" s="230" t="s">
        <v>156</v>
      </c>
      <c r="B17">
        <v>86</v>
      </c>
      <c r="C17">
        <v>84</v>
      </c>
      <c r="D17">
        <v>94</v>
      </c>
      <c r="E17">
        <v>96</v>
      </c>
      <c r="J17" s="217" t="s">
        <v>267</v>
      </c>
      <c r="K17" s="231">
        <f ca="1"/>
        <v>35.840000000000003</v>
      </c>
      <c r="L17" s="231">
        <f ca="1"/>
        <v>36.5</v>
      </c>
      <c r="M17" s="231">
        <f ca="1"/>
        <v>18.350000000000001</v>
      </c>
      <c r="N17" s="231">
        <f ca="1"/>
        <v>3.08</v>
      </c>
      <c r="O17" s="231">
        <f ca="1"/>
        <v>29.39</v>
      </c>
      <c r="P17" s="231">
        <f ca="1"/>
        <v>17.399999999999999</v>
      </c>
      <c r="Q17" s="231">
        <f ca="1"/>
        <v>30.69</v>
      </c>
      <c r="R17" s="231">
        <f ca="1"/>
        <v>12.26</v>
      </c>
      <c r="S17" s="231">
        <f ca="1"/>
        <v>20.149999999999999</v>
      </c>
      <c r="T17" s="231">
        <f ca="1"/>
        <v>1.62</v>
      </c>
      <c r="U17" s="231">
        <f ca="1"/>
        <v>17.190000000000001</v>
      </c>
      <c r="V17" s="231">
        <f ca="1"/>
        <v>1.49</v>
      </c>
    </row>
    <row r="18" spans="1:22" x14ac:dyDescent="0.3">
      <c r="A18" s="230" t="s">
        <v>158</v>
      </c>
      <c r="B18">
        <v>69</v>
      </c>
      <c r="C18">
        <v>73</v>
      </c>
      <c r="D18">
        <v>42</v>
      </c>
      <c r="E18">
        <v>38</v>
      </c>
      <c r="J18" s="217" t="s">
        <v>272</v>
      </c>
      <c r="K18" s="231">
        <f ca="1"/>
        <v>38.020000000000003</v>
      </c>
      <c r="L18" s="231">
        <f ca="1"/>
        <v>5.76</v>
      </c>
      <c r="M18" s="231">
        <f ca="1"/>
        <v>17.62</v>
      </c>
      <c r="N18" s="231">
        <f ca="1"/>
        <v>16.18</v>
      </c>
      <c r="O18" s="231">
        <f ca="1"/>
        <v>32.22</v>
      </c>
      <c r="P18" s="231">
        <f ca="1"/>
        <v>23.23</v>
      </c>
      <c r="Q18" s="231">
        <f ca="1"/>
        <v>39.68</v>
      </c>
      <c r="R18" s="231">
        <f ca="1"/>
        <v>2.75</v>
      </c>
      <c r="S18" s="231">
        <f ca="1"/>
        <v>33.04</v>
      </c>
      <c r="T18" s="231">
        <f ca="1"/>
        <v>35.659999999999997</v>
      </c>
      <c r="U18" s="231">
        <f ca="1"/>
        <v>5.18</v>
      </c>
      <c r="V18" s="231">
        <f ca="1"/>
        <v>6.06</v>
      </c>
    </row>
    <row r="19" spans="1:22" x14ac:dyDescent="0.3">
      <c r="A19" s="230" t="s">
        <v>162</v>
      </c>
      <c r="B19">
        <v>85</v>
      </c>
      <c r="C19">
        <v>56</v>
      </c>
      <c r="D19">
        <v>68</v>
      </c>
      <c r="E19">
        <v>98</v>
      </c>
      <c r="J19" s="217" t="s">
        <v>275</v>
      </c>
      <c r="K19" s="231">
        <f ca="1"/>
        <v>3.25</v>
      </c>
      <c r="L19" s="231">
        <f ca="1"/>
        <v>7.96</v>
      </c>
      <c r="M19" s="231">
        <f ca="1"/>
        <v>21.12</v>
      </c>
      <c r="N19" s="231">
        <f ca="1"/>
        <v>12.66</v>
      </c>
      <c r="O19" s="231">
        <f ca="1"/>
        <v>5.91</v>
      </c>
      <c r="P19" s="231">
        <f ca="1"/>
        <v>29.62</v>
      </c>
      <c r="Q19" s="231">
        <f ca="1"/>
        <v>28.66</v>
      </c>
      <c r="R19" s="231">
        <f ca="1"/>
        <v>3.04</v>
      </c>
      <c r="S19" s="231">
        <f ca="1"/>
        <v>30.06</v>
      </c>
      <c r="T19" s="231">
        <f ca="1"/>
        <v>18.78</v>
      </c>
      <c r="U19" s="231">
        <f ca="1"/>
        <v>37.51</v>
      </c>
      <c r="V19" s="231">
        <f ca="1"/>
        <v>22.27</v>
      </c>
    </row>
    <row r="20" spans="1:22" x14ac:dyDescent="0.3">
      <c r="A20" s="230" t="s">
        <v>165</v>
      </c>
      <c r="B20">
        <v>61</v>
      </c>
      <c r="C20">
        <v>79</v>
      </c>
      <c r="D20">
        <v>46</v>
      </c>
      <c r="E20">
        <v>89</v>
      </c>
      <c r="J20" s="217" t="s">
        <v>279</v>
      </c>
      <c r="K20" s="231">
        <f ca="1"/>
        <v>24.91</v>
      </c>
      <c r="L20" s="231">
        <f ca="1"/>
        <v>17.87</v>
      </c>
      <c r="M20" s="231">
        <f ca="1"/>
        <v>33.630000000000003</v>
      </c>
      <c r="N20" s="231">
        <f ca="1"/>
        <v>26.52</v>
      </c>
      <c r="O20" s="231">
        <f ca="1"/>
        <v>13.26</v>
      </c>
      <c r="P20" s="231">
        <f ca="1"/>
        <v>31.47</v>
      </c>
      <c r="Q20" s="231">
        <f ca="1"/>
        <v>1.63</v>
      </c>
      <c r="R20" s="231">
        <f ca="1"/>
        <v>8.5399999999999991</v>
      </c>
      <c r="S20" s="231">
        <f ca="1"/>
        <v>25.2</v>
      </c>
      <c r="T20" s="231">
        <f ca="1"/>
        <v>20.66</v>
      </c>
      <c r="U20" s="231">
        <f ca="1"/>
        <v>22.9</v>
      </c>
      <c r="V20" s="231">
        <f ca="1"/>
        <v>23.24</v>
      </c>
    </row>
    <row r="21" spans="1:22" x14ac:dyDescent="0.3">
      <c r="A21" s="230" t="s">
        <v>167</v>
      </c>
      <c r="B21">
        <v>86</v>
      </c>
      <c r="C21">
        <v>84</v>
      </c>
      <c r="D21">
        <v>94</v>
      </c>
      <c r="E21">
        <v>96</v>
      </c>
      <c r="J21" s="217" t="s">
        <v>308</v>
      </c>
      <c r="K21" s="231">
        <f ca="1"/>
        <v>30.84</v>
      </c>
      <c r="L21" s="231">
        <f ca="1"/>
        <v>10.99</v>
      </c>
      <c r="M21" s="231">
        <f ca="1"/>
        <v>13.18</v>
      </c>
      <c r="N21" s="231">
        <f ca="1"/>
        <v>15.77</v>
      </c>
      <c r="O21" s="231">
        <f ca="1"/>
        <v>30.63</v>
      </c>
      <c r="P21" s="231">
        <f ca="1"/>
        <v>4.8099999999999996</v>
      </c>
      <c r="Q21" s="231">
        <f ca="1"/>
        <v>30.1</v>
      </c>
      <c r="R21" s="231">
        <f ca="1"/>
        <v>28.05</v>
      </c>
      <c r="S21" s="231">
        <f ca="1"/>
        <v>17.100000000000001</v>
      </c>
      <c r="T21" s="231">
        <f ca="1"/>
        <v>8.68</v>
      </c>
      <c r="U21" s="231">
        <f ca="1"/>
        <v>34.72</v>
      </c>
      <c r="V21" s="231">
        <f ca="1"/>
        <v>24.14</v>
      </c>
    </row>
    <row r="22" spans="1:22" x14ac:dyDescent="0.3">
      <c r="A22" s="230" t="s">
        <v>169</v>
      </c>
      <c r="B22">
        <v>69</v>
      </c>
      <c r="C22">
        <v>73</v>
      </c>
      <c r="D22">
        <v>42</v>
      </c>
      <c r="E22">
        <v>38</v>
      </c>
      <c r="J22" s="217" t="s">
        <v>17</v>
      </c>
      <c r="K22" s="231">
        <f ca="1"/>
        <v>22.03</v>
      </c>
      <c r="L22" s="231">
        <f ca="1"/>
        <v>17.54</v>
      </c>
      <c r="M22" s="231">
        <f ca="1"/>
        <v>28.64</v>
      </c>
      <c r="N22" s="231">
        <f ca="1"/>
        <v>15.99</v>
      </c>
      <c r="O22" s="231">
        <f ca="1"/>
        <v>34.28</v>
      </c>
      <c r="P22" s="231">
        <f ca="1"/>
        <v>1.44</v>
      </c>
      <c r="Q22" s="231">
        <f ca="1"/>
        <v>29.92</v>
      </c>
      <c r="R22" s="231">
        <f ca="1"/>
        <v>11.1</v>
      </c>
      <c r="S22" s="231">
        <f ca="1"/>
        <v>20.54</v>
      </c>
      <c r="T22" s="231">
        <f ca="1"/>
        <v>32.81</v>
      </c>
      <c r="U22" s="231">
        <f ca="1"/>
        <v>13.74</v>
      </c>
      <c r="V22" s="231">
        <f ca="1"/>
        <v>34.51</v>
      </c>
    </row>
    <row r="23" spans="1:22" x14ac:dyDescent="0.3">
      <c r="A23" s="230" t="s">
        <v>171</v>
      </c>
      <c r="B23">
        <v>85</v>
      </c>
      <c r="C23">
        <v>56</v>
      </c>
      <c r="D23">
        <v>68</v>
      </c>
      <c r="E23">
        <v>98</v>
      </c>
      <c r="J23" s="217" t="s">
        <v>320</v>
      </c>
      <c r="K23" s="231">
        <f ca="1"/>
        <v>18.260000000000002</v>
      </c>
      <c r="L23" s="231">
        <f ca="1"/>
        <v>28.66</v>
      </c>
      <c r="M23" s="231">
        <f ca="1"/>
        <v>14.01</v>
      </c>
      <c r="N23" s="231">
        <f ca="1"/>
        <v>23.31</v>
      </c>
      <c r="O23" s="231">
        <f ca="1"/>
        <v>10.68</v>
      </c>
      <c r="P23" s="231">
        <f ca="1"/>
        <v>32.270000000000003</v>
      </c>
      <c r="Q23" s="231">
        <f ca="1"/>
        <v>3.93</v>
      </c>
      <c r="R23" s="231">
        <f ca="1"/>
        <v>9.69</v>
      </c>
      <c r="S23" s="231">
        <f ca="1"/>
        <v>37.39</v>
      </c>
      <c r="T23" s="231">
        <f ca="1"/>
        <v>29.13</v>
      </c>
      <c r="U23" s="231">
        <f ca="1"/>
        <v>6.59</v>
      </c>
      <c r="V23" s="231">
        <f ca="1"/>
        <v>6.02</v>
      </c>
    </row>
    <row r="24" spans="1:22" x14ac:dyDescent="0.3">
      <c r="A24" s="230" t="s">
        <v>173</v>
      </c>
      <c r="B24">
        <v>54</v>
      </c>
      <c r="C24">
        <v>79</v>
      </c>
      <c r="D24">
        <v>69</v>
      </c>
      <c r="E24">
        <v>60</v>
      </c>
    </row>
    <row r="25" spans="1:22" x14ac:dyDescent="0.3">
      <c r="A25" s="230" t="s">
        <v>175</v>
      </c>
      <c r="B25">
        <v>53</v>
      </c>
      <c r="C25">
        <v>99</v>
      </c>
      <c r="D25">
        <v>74</v>
      </c>
      <c r="E25">
        <v>94</v>
      </c>
    </row>
    <row r="26" spans="1:22" x14ac:dyDescent="0.3">
      <c r="A26" s="230" t="s">
        <v>177</v>
      </c>
      <c r="B26">
        <v>58</v>
      </c>
      <c r="C26">
        <v>80</v>
      </c>
      <c r="D26">
        <v>78</v>
      </c>
      <c r="E26">
        <v>91</v>
      </c>
    </row>
    <row r="27" spans="1:22" x14ac:dyDescent="0.3">
      <c r="A27" s="230" t="s">
        <v>179</v>
      </c>
      <c r="B27">
        <v>46</v>
      </c>
      <c r="C27">
        <v>53</v>
      </c>
      <c r="D27">
        <v>55</v>
      </c>
      <c r="E27">
        <v>54</v>
      </c>
    </row>
  </sheetData>
  <mergeCells count="1">
    <mergeCell ref="K1:M1"/>
  </mergeCells>
  <conditionalFormatting sqref="B4:E27">
    <cfRule type="cellIs" dxfId="6" priority="2" operator="lessThan">
      <formula>40</formula>
    </cfRule>
    <cfRule type="cellIs" dxfId="5" priority="3" operator="greaterThan">
      <formula>90</formula>
    </cfRule>
    <cfRule type="cellIs" dxfId="4" priority="4" operator="lessThan">
      <formula>35</formula>
    </cfRule>
    <cfRule type="cellIs" dxfId="3" priority="5" operator="greaterThan">
      <formula>90</formula>
    </cfRule>
  </conditionalFormatting>
  <conditionalFormatting sqref="K4:V23">
    <cfRule type="colorScale" priority="1">
      <colorScale>
        <cfvo type="min"/>
        <cfvo type="max"/>
        <color theme="0" tint="-4.9989318521683403E-2"/>
        <color theme="8" tint="-0.24997711111789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1"/>
  <sheetViews>
    <sheetView tabSelected="1" topLeftCell="A14" workbookViewId="0">
      <selection activeCell="D14" sqref="D14"/>
    </sheetView>
  </sheetViews>
  <sheetFormatPr defaultRowHeight="14.4" x14ac:dyDescent="0.3"/>
  <cols>
    <col min="1" max="1" width="24" bestFit="1" customWidth="1"/>
    <col min="2" max="2" width="13.33203125" bestFit="1" customWidth="1"/>
    <col min="3" max="3" width="17.109375" customWidth="1"/>
    <col min="4" max="4" width="16.33203125" bestFit="1" customWidth="1"/>
  </cols>
  <sheetData>
    <row r="1" spans="1:24" ht="15" thickBot="1" x14ac:dyDescent="0.35"/>
    <row r="2" spans="1:24" ht="27.6" thickTop="1" x14ac:dyDescent="0.3">
      <c r="G2" s="94" t="s">
        <v>511</v>
      </c>
      <c r="H2" s="95" t="s">
        <v>518</v>
      </c>
      <c r="I2" s="95" t="s">
        <v>519</v>
      </c>
      <c r="J2" s="95" t="s">
        <v>520</v>
      </c>
      <c r="K2" s="95" t="s">
        <v>521</v>
      </c>
      <c r="L2" s="95" t="s">
        <v>522</v>
      </c>
      <c r="M2" s="95" t="s">
        <v>523</v>
      </c>
      <c r="N2" s="96" t="s">
        <v>524</v>
      </c>
      <c r="P2" s="14"/>
      <c r="Q2" s="5" t="s">
        <v>532</v>
      </c>
      <c r="R2" s="5"/>
      <c r="S2" s="5"/>
      <c r="T2" s="5"/>
      <c r="U2" s="5"/>
      <c r="V2" s="5"/>
      <c r="W2" s="5"/>
      <c r="X2" s="6"/>
    </row>
    <row r="3" spans="1:24" ht="15" thickBot="1" x14ac:dyDescent="0.35">
      <c r="A3" s="75" t="s">
        <v>456</v>
      </c>
      <c r="B3" s="75" t="s">
        <v>457</v>
      </c>
      <c r="C3" s="75" t="s">
        <v>458</v>
      </c>
      <c r="G3" s="97" t="s">
        <v>525</v>
      </c>
      <c r="H3" s="98">
        <v>200</v>
      </c>
      <c r="I3" s="98">
        <v>3000</v>
      </c>
      <c r="J3" s="98" t="s">
        <v>526</v>
      </c>
      <c r="K3" s="99">
        <v>4.5</v>
      </c>
      <c r="L3" s="98">
        <v>4</v>
      </c>
      <c r="M3" s="98">
        <v>3</v>
      </c>
      <c r="N3" s="100">
        <f t="shared" ref="N3:N18" si="0">K3*L3*M3</f>
        <v>54</v>
      </c>
      <c r="P3" s="9"/>
      <c r="X3" s="8"/>
    </row>
    <row r="4" spans="1:24" ht="15" thickTop="1" x14ac:dyDescent="0.3">
      <c r="A4" s="233">
        <v>35796</v>
      </c>
      <c r="B4" s="233">
        <v>44201</v>
      </c>
      <c r="C4" s="77" t="s">
        <v>459</v>
      </c>
      <c r="G4" s="97" t="s">
        <v>527</v>
      </c>
      <c r="H4" s="98">
        <v>100</v>
      </c>
      <c r="I4" s="98">
        <v>2000</v>
      </c>
      <c r="J4" s="98" t="s">
        <v>526</v>
      </c>
      <c r="K4" s="99">
        <v>2</v>
      </c>
      <c r="L4" s="98">
        <v>15</v>
      </c>
      <c r="M4" s="98">
        <v>2</v>
      </c>
      <c r="N4" s="100">
        <f t="shared" si="0"/>
        <v>60</v>
      </c>
      <c r="P4" s="9"/>
      <c r="T4" s="104" t="s">
        <v>520</v>
      </c>
      <c r="U4" s="107" t="s">
        <v>533</v>
      </c>
      <c r="X4" s="8"/>
    </row>
    <row r="5" spans="1:24" ht="15" thickBot="1" x14ac:dyDescent="0.35">
      <c r="A5" s="233">
        <v>35796</v>
      </c>
      <c r="B5" s="233">
        <v>44228</v>
      </c>
      <c r="C5" s="77" t="s">
        <v>459</v>
      </c>
      <c r="G5" s="97" t="s">
        <v>528</v>
      </c>
      <c r="H5" s="98">
        <v>60</v>
      </c>
      <c r="I5" s="98"/>
      <c r="J5" s="98"/>
      <c r="K5" s="99"/>
      <c r="L5" s="98"/>
      <c r="M5" s="98"/>
      <c r="N5" s="100">
        <f t="shared" si="0"/>
        <v>0</v>
      </c>
      <c r="P5" s="9"/>
      <c r="S5" s="108" t="s">
        <v>534</v>
      </c>
      <c r="T5" s="105" t="s">
        <v>526</v>
      </c>
      <c r="X5" s="8"/>
    </row>
    <row r="6" spans="1:24" ht="15" thickTop="1" x14ac:dyDescent="0.3">
      <c r="A6" s="233">
        <v>35796</v>
      </c>
      <c r="B6" s="233">
        <v>43921</v>
      </c>
      <c r="C6" s="77" t="s">
        <v>459</v>
      </c>
      <c r="G6" s="97" t="s">
        <v>529</v>
      </c>
      <c r="H6" s="98">
        <v>10</v>
      </c>
      <c r="I6" s="98">
        <v>8000</v>
      </c>
      <c r="J6" s="98" t="s">
        <v>530</v>
      </c>
      <c r="K6" s="99">
        <v>0.8</v>
      </c>
      <c r="L6" s="98">
        <v>25</v>
      </c>
      <c r="M6" s="98">
        <v>6</v>
      </c>
      <c r="N6" s="100">
        <f t="shared" si="0"/>
        <v>120</v>
      </c>
      <c r="P6" s="9"/>
      <c r="X6" s="8"/>
    </row>
    <row r="7" spans="1:24" x14ac:dyDescent="0.3">
      <c r="A7" s="233">
        <v>35796</v>
      </c>
      <c r="B7" s="233">
        <v>40543</v>
      </c>
      <c r="C7" s="77" t="s">
        <v>459</v>
      </c>
      <c r="G7" s="97" t="s">
        <v>525</v>
      </c>
      <c r="H7" s="98">
        <v>80</v>
      </c>
      <c r="I7" s="98">
        <v>1000</v>
      </c>
      <c r="J7" s="98" t="s">
        <v>526</v>
      </c>
      <c r="K7" s="99">
        <v>0.2</v>
      </c>
      <c r="L7" s="98">
        <v>40</v>
      </c>
      <c r="M7" s="98">
        <v>3</v>
      </c>
      <c r="N7" s="100">
        <f t="shared" si="0"/>
        <v>24</v>
      </c>
      <c r="P7" s="9"/>
      <c r="S7" s="108" t="str">
        <f>"The COUNT value of "&amp;T5&amp;" is : "</f>
        <v xml:space="preserve">The COUNT value of Horizon is : </v>
      </c>
      <c r="T7" s="110"/>
      <c r="U7" s="109"/>
      <c r="X7" s="8"/>
    </row>
    <row r="8" spans="1:24" x14ac:dyDescent="0.3">
      <c r="A8" s="233"/>
      <c r="B8" s="233"/>
      <c r="G8" s="97" t="s">
        <v>528</v>
      </c>
      <c r="H8" s="98">
        <v>100</v>
      </c>
      <c r="I8" s="98" t="s">
        <v>531</v>
      </c>
      <c r="J8" s="98" t="s">
        <v>526</v>
      </c>
      <c r="K8" s="99">
        <v>1.25</v>
      </c>
      <c r="L8" s="98">
        <v>10</v>
      </c>
      <c r="M8" s="98">
        <v>4</v>
      </c>
      <c r="N8" s="100">
        <f t="shared" si="0"/>
        <v>50</v>
      </c>
      <c r="P8" s="9"/>
      <c r="X8" s="8"/>
    </row>
    <row r="9" spans="1:24" ht="15" thickBot="1" x14ac:dyDescent="0.35">
      <c r="G9" s="97" t="s">
        <v>528</v>
      </c>
      <c r="H9" s="98">
        <v>200</v>
      </c>
      <c r="I9" s="98">
        <v>3000</v>
      </c>
      <c r="J9" s="98" t="s">
        <v>526</v>
      </c>
      <c r="K9" s="99">
        <v>2.5</v>
      </c>
      <c r="L9" s="98">
        <v>15</v>
      </c>
      <c r="M9" s="98">
        <v>1</v>
      </c>
      <c r="N9" s="100">
        <f t="shared" si="0"/>
        <v>37.5</v>
      </c>
      <c r="P9" s="10"/>
      <c r="Q9" s="11"/>
      <c r="R9" s="11"/>
      <c r="S9" s="11"/>
      <c r="T9" s="11"/>
      <c r="U9" s="11"/>
      <c r="V9" s="11"/>
      <c r="W9" s="11"/>
      <c r="X9" s="13"/>
    </row>
    <row r="10" spans="1:24" x14ac:dyDescent="0.3">
      <c r="A10" s="75" t="s">
        <v>460</v>
      </c>
      <c r="B10" s="75" t="s">
        <v>461</v>
      </c>
      <c r="C10" s="75" t="s">
        <v>462</v>
      </c>
      <c r="D10" s="75" t="s">
        <v>463</v>
      </c>
      <c r="G10" s="97" t="s">
        <v>529</v>
      </c>
      <c r="H10" s="98">
        <v>25</v>
      </c>
      <c r="I10" s="98" t="s">
        <v>531</v>
      </c>
      <c r="J10" s="98" t="s">
        <v>530</v>
      </c>
      <c r="K10" s="99">
        <v>0.5</v>
      </c>
      <c r="L10" s="98">
        <v>10</v>
      </c>
      <c r="M10" s="98">
        <v>3</v>
      </c>
      <c r="N10" s="100">
        <f t="shared" si="0"/>
        <v>15</v>
      </c>
    </row>
    <row r="11" spans="1:24" x14ac:dyDescent="0.3">
      <c r="A11" s="76">
        <v>43831</v>
      </c>
      <c r="B11" s="76">
        <v>44326</v>
      </c>
      <c r="C11" s="78" t="s">
        <v>464</v>
      </c>
      <c r="D11" s="77">
        <f>B11-A11</f>
        <v>495</v>
      </c>
      <c r="G11" s="97" t="s">
        <v>525</v>
      </c>
      <c r="H11" s="98">
        <v>200</v>
      </c>
      <c r="I11" s="98">
        <v>3000</v>
      </c>
      <c r="J11" s="98" t="s">
        <v>530</v>
      </c>
      <c r="K11" s="99">
        <v>5</v>
      </c>
      <c r="L11" s="98">
        <v>3</v>
      </c>
      <c r="M11" s="98">
        <v>2</v>
      </c>
      <c r="N11" s="100">
        <f t="shared" si="0"/>
        <v>30</v>
      </c>
    </row>
    <row r="12" spans="1:24" x14ac:dyDescent="0.3">
      <c r="A12" s="76">
        <v>21916</v>
      </c>
      <c r="B12" s="76">
        <v>25698</v>
      </c>
      <c r="C12" s="78" t="s">
        <v>465</v>
      </c>
      <c r="D12" s="252">
        <f>YEARFRAC(A12,B12)*12</f>
        <v>124.29999999999998</v>
      </c>
      <c r="G12" s="97" t="s">
        <v>527</v>
      </c>
      <c r="H12" s="98">
        <v>100</v>
      </c>
      <c r="I12" s="98">
        <v>2000</v>
      </c>
      <c r="J12" s="98" t="s">
        <v>530</v>
      </c>
      <c r="K12" s="99">
        <v>1.8</v>
      </c>
      <c r="L12" s="98">
        <v>20</v>
      </c>
      <c r="M12" s="98">
        <v>5</v>
      </c>
      <c r="N12" s="100">
        <f t="shared" si="0"/>
        <v>180</v>
      </c>
    </row>
    <row r="13" spans="1:24" x14ac:dyDescent="0.3">
      <c r="A13" s="76">
        <v>21916</v>
      </c>
      <c r="B13" s="76">
        <v>25698</v>
      </c>
      <c r="C13" s="78" t="s">
        <v>466</v>
      </c>
      <c r="D13" s="77">
        <f>YEARFRAC(A13,B13)</f>
        <v>10.358333333333333</v>
      </c>
      <c r="G13" s="97" t="s">
        <v>525</v>
      </c>
      <c r="H13" s="98">
        <v>100</v>
      </c>
      <c r="I13" s="98" t="s">
        <v>531</v>
      </c>
      <c r="J13" s="98" t="s">
        <v>530</v>
      </c>
      <c r="K13" s="99">
        <v>0.25</v>
      </c>
      <c r="L13" s="98">
        <v>10</v>
      </c>
      <c r="M13" s="98">
        <v>5</v>
      </c>
      <c r="N13" s="100">
        <f t="shared" si="0"/>
        <v>12.5</v>
      </c>
    </row>
    <row r="14" spans="1:24" x14ac:dyDescent="0.3">
      <c r="A14" s="76">
        <v>43831</v>
      </c>
      <c r="B14" s="76">
        <v>44326</v>
      </c>
      <c r="C14" s="78" t="s">
        <v>467</v>
      </c>
      <c r="D14" s="77"/>
      <c r="G14" s="97" t="s">
        <v>525</v>
      </c>
      <c r="H14" s="98">
        <v>10</v>
      </c>
      <c r="I14" s="98">
        <v>800</v>
      </c>
      <c r="J14" s="98" t="s">
        <v>526</v>
      </c>
      <c r="K14" s="99">
        <v>0.2</v>
      </c>
      <c r="L14" s="98">
        <v>25</v>
      </c>
      <c r="M14" s="98">
        <v>2</v>
      </c>
      <c r="N14" s="100">
        <f t="shared" si="0"/>
        <v>10</v>
      </c>
    </row>
    <row r="15" spans="1:24" x14ac:dyDescent="0.3">
      <c r="A15" s="76">
        <v>21916</v>
      </c>
      <c r="B15" s="76">
        <v>25698</v>
      </c>
      <c r="C15" s="78" t="s">
        <v>468</v>
      </c>
      <c r="D15" s="77"/>
      <c r="G15" s="97" t="s">
        <v>525</v>
      </c>
      <c r="H15" s="98">
        <v>60</v>
      </c>
      <c r="I15" s="98">
        <v>1000</v>
      </c>
      <c r="J15" s="98" t="s">
        <v>530</v>
      </c>
      <c r="K15" s="99">
        <v>0.15</v>
      </c>
      <c r="L15" s="98">
        <v>25</v>
      </c>
      <c r="M15" s="98">
        <v>1</v>
      </c>
      <c r="N15" s="100">
        <f t="shared" si="0"/>
        <v>3.75</v>
      </c>
    </row>
    <row r="16" spans="1:24" x14ac:dyDescent="0.3">
      <c r="A16" s="76">
        <v>21916</v>
      </c>
      <c r="B16" s="76">
        <v>25698</v>
      </c>
      <c r="C16" s="78" t="s">
        <v>469</v>
      </c>
      <c r="D16" s="77"/>
      <c r="G16" s="97" t="s">
        <v>525</v>
      </c>
      <c r="H16" s="98">
        <v>80</v>
      </c>
      <c r="I16" s="98">
        <v>1000</v>
      </c>
      <c r="J16" s="98" t="s">
        <v>530</v>
      </c>
      <c r="K16" s="99">
        <v>0.2</v>
      </c>
      <c r="L16" s="98">
        <v>30</v>
      </c>
      <c r="M16" s="98">
        <v>2</v>
      </c>
      <c r="N16" s="100">
        <f t="shared" si="0"/>
        <v>12</v>
      </c>
    </row>
    <row r="17" spans="1:14" x14ac:dyDescent="0.3">
      <c r="G17" s="97" t="s">
        <v>525</v>
      </c>
      <c r="H17" s="98">
        <v>100</v>
      </c>
      <c r="I17" s="98">
        <v>2000</v>
      </c>
      <c r="J17" s="98" t="s">
        <v>526</v>
      </c>
      <c r="K17" s="99">
        <v>0.8</v>
      </c>
      <c r="L17" s="98">
        <v>10</v>
      </c>
      <c r="M17" s="98">
        <v>5</v>
      </c>
      <c r="N17" s="100">
        <f t="shared" si="0"/>
        <v>40</v>
      </c>
    </row>
    <row r="18" spans="1:14" ht="15" thickBot="1" x14ac:dyDescent="0.35">
      <c r="G18" s="101" t="s">
        <v>525</v>
      </c>
      <c r="H18" s="102">
        <v>40</v>
      </c>
      <c r="I18" s="102">
        <v>1000</v>
      </c>
      <c r="J18" s="102" t="s">
        <v>526</v>
      </c>
      <c r="K18" s="103">
        <v>0.1</v>
      </c>
      <c r="L18" s="102">
        <v>20</v>
      </c>
      <c r="M18" s="102">
        <v>5</v>
      </c>
      <c r="N18" s="100">
        <f t="shared" si="0"/>
        <v>10</v>
      </c>
    </row>
    <row r="19" spans="1:14" ht="15" thickTop="1" x14ac:dyDescent="0.3"/>
    <row r="22" spans="1:14" x14ac:dyDescent="0.3">
      <c r="G22" t="s">
        <v>666</v>
      </c>
    </row>
    <row r="23" spans="1:14" x14ac:dyDescent="0.3">
      <c r="A23" s="164" t="s">
        <v>591</v>
      </c>
      <c r="B23" s="79" t="s">
        <v>592</v>
      </c>
      <c r="C23" s="79" t="s">
        <v>593</v>
      </c>
      <c r="D23" s="79" t="s">
        <v>594</v>
      </c>
    </row>
    <row r="24" spans="1:14" x14ac:dyDescent="0.3">
      <c r="A24" s="86" t="str">
        <f>DOLLAR(B24,0)&amp;" &lt;= Sales &lt; "&amp;DOLLAR(B25,0)</f>
        <v>₹ 0 &lt;= Sales &lt; ₹ 1,000</v>
      </c>
      <c r="B24" s="165">
        <v>0</v>
      </c>
      <c r="C24" s="86" t="s">
        <v>595</v>
      </c>
      <c r="D24" s="165">
        <v>0</v>
      </c>
    </row>
    <row r="25" spans="1:14" x14ac:dyDescent="0.3">
      <c r="A25" s="86" t="str">
        <f>DOLLAR(B25,0)&amp;" &lt;= Sales &lt; "&amp;DOLLAR(B26,0)</f>
        <v>₹ 1,000 &lt;= Sales &lt; ₹ 2,500</v>
      </c>
      <c r="B25" s="165">
        <v>1000</v>
      </c>
      <c r="C25" s="86" t="s">
        <v>596</v>
      </c>
      <c r="D25" s="165">
        <v>20</v>
      </c>
    </row>
    <row r="26" spans="1:14" x14ac:dyDescent="0.3">
      <c r="A26" s="86" t="str">
        <f>DOLLAR(B26,0)&amp;" &lt;= Sales &lt; "&amp;DOLLAR(B27,0)</f>
        <v>₹ 2,500 &lt;= Sales &lt; ₹ 7,000</v>
      </c>
      <c r="B26" s="165">
        <v>2500</v>
      </c>
      <c r="C26" s="86" t="s">
        <v>597</v>
      </c>
      <c r="D26" s="165">
        <v>100</v>
      </c>
    </row>
    <row r="27" spans="1:14" x14ac:dyDescent="0.3">
      <c r="A27" s="86" t="str">
        <f>DOLLAR(B27,0)&amp;" &lt;= Sales &lt; "&amp;DOLLAR(B28,0)</f>
        <v>₹ 7,000 &lt;= Sales &lt; ₹ 10,000</v>
      </c>
      <c r="B27" s="165">
        <v>7000</v>
      </c>
      <c r="C27" s="86" t="s">
        <v>103</v>
      </c>
      <c r="D27" s="165">
        <v>250</v>
      </c>
    </row>
    <row r="28" spans="1:14" x14ac:dyDescent="0.3">
      <c r="A28" s="86" t="str">
        <f>DOLLAR(B28,0)&amp;" &gt;= Sales"</f>
        <v>₹ 10,000 &gt;= Sales</v>
      </c>
      <c r="B28" s="165">
        <v>10000</v>
      </c>
      <c r="C28" s="86" t="s">
        <v>100</v>
      </c>
      <c r="D28" s="165">
        <v>700</v>
      </c>
    </row>
    <row r="30" spans="1:14" x14ac:dyDescent="0.3">
      <c r="A30" s="79" t="s">
        <v>598</v>
      </c>
      <c r="B30" s="79" t="s">
        <v>599</v>
      </c>
    </row>
    <row r="31" spans="1:14" x14ac:dyDescent="0.3">
      <c r="A31" s="165">
        <v>150000</v>
      </c>
      <c r="B31" s="8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3"/>
  <sheetViews>
    <sheetView workbookViewId="0">
      <selection activeCell="T4" sqref="T4"/>
    </sheetView>
  </sheetViews>
  <sheetFormatPr defaultRowHeight="14.4" x14ac:dyDescent="0.3"/>
  <cols>
    <col min="1" max="1" width="17" bestFit="1" customWidth="1"/>
    <col min="2" max="2" width="4.33203125" bestFit="1" customWidth="1"/>
    <col min="3" max="3" width="10.44140625" bestFit="1" customWidth="1"/>
    <col min="7" max="10" width="13.33203125" customWidth="1"/>
    <col min="11" max="11" width="10.44140625" hidden="1" customWidth="1"/>
    <col min="12" max="12" width="13.109375" customWidth="1"/>
    <col min="13" max="13" width="17.88671875" customWidth="1"/>
    <col min="14" max="14" width="1.44140625" customWidth="1"/>
    <col min="15" max="15" width="25" customWidth="1"/>
    <col min="16" max="16" width="22.6640625" bestFit="1" customWidth="1"/>
    <col min="17" max="17" width="1.44140625" customWidth="1"/>
    <col min="18" max="19" width="11.109375" bestFit="1" customWidth="1"/>
    <col min="20" max="20" width="14.88671875" customWidth="1"/>
    <col min="21" max="21" width="1.44140625" customWidth="1"/>
    <col min="22" max="22" width="11.33203125" bestFit="1" customWidth="1"/>
    <col min="23" max="23" width="12.5546875" bestFit="1" customWidth="1"/>
    <col min="24" max="24" width="13.88671875" customWidth="1"/>
    <col min="25" max="25" width="16.109375" bestFit="1" customWidth="1"/>
    <col min="27" max="27" width="11.109375" bestFit="1" customWidth="1"/>
  </cols>
  <sheetData>
    <row r="1" spans="1:27" ht="28.8" x14ac:dyDescent="0.3">
      <c r="A1" t="s">
        <v>485</v>
      </c>
      <c r="K1" t="s">
        <v>470</v>
      </c>
      <c r="L1" t="s">
        <v>685</v>
      </c>
      <c r="M1" s="204" t="s">
        <v>686</v>
      </c>
    </row>
    <row r="2" spans="1:27" x14ac:dyDescent="0.3">
      <c r="L2">
        <v>100</v>
      </c>
      <c r="M2" s="18">
        <v>100</v>
      </c>
    </row>
    <row r="3" spans="1:27" ht="28.8" x14ac:dyDescent="0.3">
      <c r="A3" s="79" t="s">
        <v>64</v>
      </c>
      <c r="B3" s="79" t="s">
        <v>70</v>
      </c>
      <c r="C3" s="79" t="s">
        <v>70</v>
      </c>
      <c r="D3" s="79" t="s">
        <v>72</v>
      </c>
      <c r="E3" s="79" t="s">
        <v>72</v>
      </c>
      <c r="F3" s="79" t="s">
        <v>74</v>
      </c>
      <c r="G3" s="80" t="s">
        <v>471</v>
      </c>
      <c r="H3" s="80" t="s">
        <v>471</v>
      </c>
      <c r="I3" s="80" t="s">
        <v>472</v>
      </c>
      <c r="J3" s="80" t="s">
        <v>472</v>
      </c>
      <c r="K3" s="80" t="s">
        <v>473</v>
      </c>
      <c r="L3" s="80" t="s">
        <v>474</v>
      </c>
      <c r="M3" s="80" t="s">
        <v>688</v>
      </c>
      <c r="O3" s="79" t="s">
        <v>475</v>
      </c>
      <c r="P3" s="79" t="s">
        <v>476</v>
      </c>
      <c r="R3" s="80" t="s">
        <v>477</v>
      </c>
      <c r="S3" s="80" t="s">
        <v>66</v>
      </c>
      <c r="T3" s="80" t="s">
        <v>478</v>
      </c>
      <c r="V3" s="80" t="s">
        <v>479</v>
      </c>
      <c r="W3" s="80" t="s">
        <v>480</v>
      </c>
      <c r="X3" s="80" t="s">
        <v>486</v>
      </c>
      <c r="Y3" s="80" t="s">
        <v>481</v>
      </c>
      <c r="AA3" s="80" t="s">
        <v>482</v>
      </c>
    </row>
    <row r="4" spans="1:27" x14ac:dyDescent="0.3">
      <c r="A4" s="81">
        <v>40585</v>
      </c>
      <c r="B4" s="88">
        <f>DAY(A4)</f>
        <v>11</v>
      </c>
      <c r="C4" s="88" t="str" cm="1">
        <f t="array" ref="C4">_xlfn.SWITCH(WEEKDAY(A4,1),1,"Sunday",2,"Monday",3,"Tuesday",4,"Wednesday",5,"Thursday",6,"Friday",7,"Saturday")</f>
        <v>Friday</v>
      </c>
      <c r="D4" s="88">
        <f>MONTH(A4)</f>
        <v>2</v>
      </c>
      <c r="E4" s="88" t="str" cm="1">
        <f t="array" ref="E4">_xlfn.IFS(D4=1,"January",D4=2,"February",D4=3,"March",D4=4,"April",D4=5,"May",D4=6,"June",D4=7,"July",D4=8,"August",D4=9,"September",D4=10,"October",D4=11,"November",D4=12,"December")</f>
        <v>February</v>
      </c>
      <c r="F4" s="88">
        <f>YEAR(A4)</f>
        <v>2011</v>
      </c>
      <c r="G4" s="89">
        <f>EOMONTH(A4,0)</f>
        <v>40602</v>
      </c>
      <c r="H4" s="89" t="str" cm="1">
        <f t="array" ref="H4">_xlfn.SWITCH(WEEKDAY(G4,1),1,"Sunday",2,"Monday",3,"Tuesday",4,"Wednesday",5,"Thursday",6,"Friday",7,"Saturday")</f>
        <v>Monday</v>
      </c>
      <c r="I4" s="89">
        <f>EOMONTH(A4,0)+1</f>
        <v>40603</v>
      </c>
      <c r="J4" s="89" t="str" cm="1">
        <f t="array" ref="J4">_xlfn.SWITCH(WEEKDAY(I4,1),1,"Sunday",2,"Monday",3,"Tuesday",4,"Wednesday",5,"Thursday",6,"Friday",7,"Saturday")</f>
        <v>Tuesday</v>
      </c>
      <c r="K4" s="89"/>
      <c r="L4" s="89">
        <f>WORKDAY(A4,$L$2)</f>
        <v>40725</v>
      </c>
      <c r="M4" s="90">
        <f>WORKDAY(A4,$L$2,$M$24:$M$27)</f>
        <v>40729</v>
      </c>
      <c r="O4" s="84">
        <v>40679</v>
      </c>
      <c r="P4" s="82">
        <f>WEEKDAY(O4,1)</f>
        <v>2</v>
      </c>
      <c r="R4" s="81">
        <v>40654</v>
      </c>
      <c r="S4" s="81">
        <f ca="1">TODAY()</f>
        <v>45419</v>
      </c>
      <c r="T4" s="82"/>
      <c r="V4" s="81">
        <v>40654</v>
      </c>
      <c r="W4" s="81">
        <f ca="1">TODAY()</f>
        <v>45419</v>
      </c>
      <c r="X4" s="82"/>
      <c r="Y4" s="82"/>
      <c r="AA4" s="81"/>
    </row>
    <row r="5" spans="1:27" x14ac:dyDescent="0.3">
      <c r="A5" s="81">
        <v>40955</v>
      </c>
      <c r="B5" s="88">
        <f t="shared" ref="B5:B22" si="0">DAY(A5)</f>
        <v>16</v>
      </c>
      <c r="C5" s="88" t="str" cm="1">
        <f t="array" ref="C5">_xlfn.SWITCH(WEEKDAY(A5,1),1,"Sunday",2,"Monday",3,"Tuesday",4,"Wednesday",5,"Thursday",6,"Friday",7,"Saturday")</f>
        <v>Thursday</v>
      </c>
      <c r="D5" s="88">
        <f t="shared" ref="D5:D22" si="1">MONTH(A5)</f>
        <v>2</v>
      </c>
      <c r="E5" s="88" t="str" cm="1">
        <f t="array" ref="E5">_xlfn.IFS(D5=1,"January",D5=2,"February",D5=3,"March",D5=4,"April",D5=5,"May",D5=6,"June",D5=7,"July",D5=8,"August",D5=9,"September",D5=10,"October",D5=11,"November",D5=12,"December")</f>
        <v>February</v>
      </c>
      <c r="F5" s="88">
        <f t="shared" ref="F5:F22" si="2">YEAR(A5)</f>
        <v>2012</v>
      </c>
      <c r="G5" s="89">
        <f t="shared" ref="G5:G22" si="3">EOMONTH(A5,0)</f>
        <v>40968</v>
      </c>
      <c r="H5" s="89" t="str" cm="1">
        <f t="array" ref="H5">_xlfn.SWITCH(WEEKDAY(G5,1),1,"Sunday",2,"Monday",3,"Tuesday",4,"Wednesday",5,"Thursday",6,"Friday",7,"Saturday")</f>
        <v>Wednesday</v>
      </c>
      <c r="I5" s="89">
        <f t="shared" ref="I5:I22" si="4">EOMONTH(A5,0)+1</f>
        <v>40969</v>
      </c>
      <c r="J5" s="89" t="str" cm="1">
        <f t="array" ref="J5">_xlfn.SWITCH(WEEKDAY(I5,1),1,"Sunday",2,"Monday",3,"Tuesday",4,"Wednesday",5,"Thursday",6,"Friday",7,"Saturday")</f>
        <v>Thursday</v>
      </c>
      <c r="K5" s="89"/>
      <c r="L5" s="89">
        <f t="shared" ref="L5:L22" si="5">WORKDAY(A5,$L$2)</f>
        <v>41095</v>
      </c>
      <c r="M5" s="90">
        <f t="shared" ref="M5:M22" si="6">WORKDAY(A5,$L$2,$M$24:$M$27)</f>
        <v>41095</v>
      </c>
      <c r="O5" s="85">
        <v>40680</v>
      </c>
      <c r="P5" s="82">
        <f t="shared" ref="P5:P10" si="7">WEEKDAY(O5,1)</f>
        <v>3</v>
      </c>
      <c r="R5" s="81">
        <v>40655</v>
      </c>
      <c r="S5" s="81">
        <f t="shared" ref="S5:S23" ca="1" si="8">TODAY()</f>
        <v>45419</v>
      </c>
      <c r="T5" s="82"/>
      <c r="V5" s="81">
        <v>40655</v>
      </c>
      <c r="W5" s="81">
        <f t="shared" ref="W5:W27" ca="1" si="9">TODAY()</f>
        <v>45419</v>
      </c>
      <c r="X5" s="82"/>
      <c r="Y5" s="82"/>
      <c r="AA5" s="86"/>
    </row>
    <row r="6" spans="1:27" x14ac:dyDescent="0.3">
      <c r="A6" s="81">
        <v>40594</v>
      </c>
      <c r="B6" s="88">
        <f t="shared" si="0"/>
        <v>20</v>
      </c>
      <c r="C6" s="88" t="str" cm="1">
        <f t="array" ref="C6">_xlfn.SWITCH(WEEKDAY(A6,1),1,"Sunday",2,"Monday",3,"Tuesday",4,"Wednesday",5,"Thursday",6,"Friday",7,"Saturday")</f>
        <v>Sunday</v>
      </c>
      <c r="D6" s="88">
        <f t="shared" si="1"/>
        <v>2</v>
      </c>
      <c r="E6" s="88" t="str" cm="1">
        <f t="array" ref="E6">_xlfn.IFS(D6=1,"January",D6=2,"February",D6=3,"March",D6=4,"April",D6=5,"May",D6=6,"June",D6=7,"July",D6=8,"August",D6=9,"September",D6=10,"October",D6=11,"November",D6=12,"December")</f>
        <v>February</v>
      </c>
      <c r="F6" s="88">
        <f t="shared" si="2"/>
        <v>2011</v>
      </c>
      <c r="G6" s="89">
        <f t="shared" si="3"/>
        <v>40602</v>
      </c>
      <c r="H6" s="89" t="str" cm="1">
        <f t="array" ref="H6">_xlfn.SWITCH(WEEKDAY(G6,1),1,"Sunday",2,"Monday",3,"Tuesday",4,"Wednesday",5,"Thursday",6,"Friday",7,"Saturday")</f>
        <v>Monday</v>
      </c>
      <c r="I6" s="89">
        <f t="shared" si="4"/>
        <v>40603</v>
      </c>
      <c r="J6" s="89" t="str" cm="1">
        <f t="array" ref="J6">_xlfn.SWITCH(WEEKDAY(I6,1),1,"Sunday",2,"Monday",3,"Tuesday",4,"Wednesday",5,"Thursday",6,"Friday",7,"Saturday")</f>
        <v>Tuesday</v>
      </c>
      <c r="K6" s="89"/>
      <c r="L6" s="89">
        <f t="shared" si="5"/>
        <v>40732</v>
      </c>
      <c r="M6" s="90">
        <f t="shared" si="6"/>
        <v>40736</v>
      </c>
      <c r="O6" s="85">
        <v>40681</v>
      </c>
      <c r="P6" s="82">
        <f t="shared" si="7"/>
        <v>4</v>
      </c>
      <c r="R6" s="81">
        <v>40656</v>
      </c>
      <c r="S6" s="81">
        <f t="shared" ca="1" si="8"/>
        <v>45419</v>
      </c>
      <c r="T6" s="82"/>
      <c r="V6" s="81">
        <v>40656</v>
      </c>
      <c r="W6" s="81">
        <f t="shared" ca="1" si="9"/>
        <v>45419</v>
      </c>
      <c r="X6" s="82"/>
      <c r="Y6" s="82"/>
      <c r="AA6" s="86"/>
    </row>
    <row r="7" spans="1:27" x14ac:dyDescent="0.3">
      <c r="A7" s="81">
        <v>40611</v>
      </c>
      <c r="B7" s="88">
        <f t="shared" si="0"/>
        <v>9</v>
      </c>
      <c r="C7" s="88" t="str" cm="1">
        <f t="array" ref="C7">_xlfn.SWITCH(WEEKDAY(A7,1),1,"Sunday",2,"Monday",3,"Tuesday",4,"Wednesday",5,"Thursday",6,"Friday",7,"Saturday")</f>
        <v>Wednesday</v>
      </c>
      <c r="D7" s="88">
        <f t="shared" si="1"/>
        <v>3</v>
      </c>
      <c r="E7" s="88" t="str" cm="1">
        <f t="array" ref="E7">_xlfn.IFS(D7=1,"January",D7=2,"February",D7=3,"March",D7=4,"April",D7=5,"May",D7=6,"June",D7=7,"July",D7=8,"August",D7=9,"September",D7=10,"October",D7=11,"November",D7=12,"December")</f>
        <v>March</v>
      </c>
      <c r="F7" s="88">
        <f t="shared" si="2"/>
        <v>2011</v>
      </c>
      <c r="G7" s="89">
        <f t="shared" si="3"/>
        <v>40633</v>
      </c>
      <c r="H7" s="89" t="str" cm="1">
        <f t="array" ref="H7">_xlfn.SWITCH(WEEKDAY(G7,1),1,"Sunday",2,"Monday",3,"Tuesday",4,"Wednesday",5,"Thursday",6,"Friday",7,"Saturday")</f>
        <v>Thursday</v>
      </c>
      <c r="I7" s="89">
        <f t="shared" si="4"/>
        <v>40634</v>
      </c>
      <c r="J7" s="89" t="str" cm="1">
        <f t="array" ref="J7">_xlfn.SWITCH(WEEKDAY(I7,1),1,"Sunday",2,"Monday",3,"Tuesday",4,"Wednesday",5,"Thursday",6,"Friday",7,"Saturday")</f>
        <v>Friday</v>
      </c>
      <c r="K7" s="89"/>
      <c r="L7" s="89">
        <f t="shared" si="5"/>
        <v>40751</v>
      </c>
      <c r="M7" s="90">
        <f t="shared" si="6"/>
        <v>40752</v>
      </c>
      <c r="O7" s="85">
        <v>40682</v>
      </c>
      <c r="P7" s="82">
        <f t="shared" si="7"/>
        <v>5</v>
      </c>
      <c r="R7" s="81">
        <v>40657</v>
      </c>
      <c r="S7" s="81">
        <f t="shared" ca="1" si="8"/>
        <v>45419</v>
      </c>
      <c r="T7" s="82"/>
      <c r="V7" s="81">
        <v>40657</v>
      </c>
      <c r="W7" s="81">
        <f t="shared" ca="1" si="9"/>
        <v>45419</v>
      </c>
      <c r="X7" s="82"/>
      <c r="Y7" s="82"/>
      <c r="AA7" s="86"/>
    </row>
    <row r="8" spans="1:27" x14ac:dyDescent="0.3">
      <c r="A8" s="81">
        <v>40596</v>
      </c>
      <c r="B8" s="88">
        <f t="shared" si="0"/>
        <v>22</v>
      </c>
      <c r="C8" s="88" t="str" cm="1">
        <f t="array" ref="C8">_xlfn.SWITCH(WEEKDAY(A8,1),1,"Sunday",2,"Monday",3,"Tuesday",4,"Wednesday",5,"Thursday",6,"Friday",7,"Saturday")</f>
        <v>Tuesday</v>
      </c>
      <c r="D8" s="88">
        <f t="shared" si="1"/>
        <v>2</v>
      </c>
      <c r="E8" s="88" t="str" cm="1">
        <f t="array" ref="E8">_xlfn.IFS(D8=1,"January",D8=2,"February",D8=3,"March",D8=4,"April",D8=5,"May",D8=6,"June",D8=7,"July",D8=8,"August",D8=9,"September",D8=10,"October",D8=11,"November",D8=12,"December")</f>
        <v>February</v>
      </c>
      <c r="F8" s="88">
        <f t="shared" si="2"/>
        <v>2011</v>
      </c>
      <c r="G8" s="89">
        <f t="shared" si="3"/>
        <v>40602</v>
      </c>
      <c r="H8" s="89" t="str" cm="1">
        <f t="array" ref="H8">_xlfn.SWITCH(WEEKDAY(G8,1),1,"Sunday",2,"Monday",3,"Tuesday",4,"Wednesday",5,"Thursday",6,"Friday",7,"Saturday")</f>
        <v>Monday</v>
      </c>
      <c r="I8" s="89">
        <f t="shared" si="4"/>
        <v>40603</v>
      </c>
      <c r="J8" s="89" t="str" cm="1">
        <f t="array" ref="J8">_xlfn.SWITCH(WEEKDAY(I8,1),1,"Sunday",2,"Monday",3,"Tuesday",4,"Wednesday",5,"Thursday",6,"Friday",7,"Saturday")</f>
        <v>Tuesday</v>
      </c>
      <c r="K8" s="89"/>
      <c r="L8" s="89">
        <f t="shared" si="5"/>
        <v>40736</v>
      </c>
      <c r="M8" s="90">
        <f t="shared" si="6"/>
        <v>40738</v>
      </c>
      <c r="O8" s="85">
        <v>40683</v>
      </c>
      <c r="P8" s="82">
        <f t="shared" si="7"/>
        <v>6</v>
      </c>
      <c r="R8" s="81">
        <v>40658</v>
      </c>
      <c r="S8" s="81">
        <f t="shared" ca="1" si="8"/>
        <v>45419</v>
      </c>
      <c r="T8" s="82"/>
      <c r="V8" s="81">
        <v>40658</v>
      </c>
      <c r="W8" s="81">
        <f t="shared" ca="1" si="9"/>
        <v>45419</v>
      </c>
      <c r="X8" s="82"/>
      <c r="Y8" s="82"/>
      <c r="AA8" s="86"/>
    </row>
    <row r="9" spans="1:27" x14ac:dyDescent="0.3">
      <c r="A9" s="81">
        <v>40586</v>
      </c>
      <c r="B9" s="88">
        <f t="shared" si="0"/>
        <v>12</v>
      </c>
      <c r="C9" s="88" t="str" cm="1">
        <f t="array" ref="C9">_xlfn.SWITCH(WEEKDAY(A9,1),1,"Sunday",2,"Monday",3,"Tuesday",4,"Wednesday",5,"Thursday",6,"Friday",7,"Saturday")</f>
        <v>Saturday</v>
      </c>
      <c r="D9" s="88">
        <f t="shared" si="1"/>
        <v>2</v>
      </c>
      <c r="E9" s="88" t="str" cm="1">
        <f t="array" ref="E9">_xlfn.IFS(D9=1,"January",D9=2,"February",D9=3,"March",D9=4,"April",D9=5,"May",D9=6,"June",D9=7,"July",D9=8,"August",D9=9,"September",D9=10,"October",D9=11,"November",D9=12,"December")</f>
        <v>February</v>
      </c>
      <c r="F9" s="88">
        <f t="shared" si="2"/>
        <v>2011</v>
      </c>
      <c r="G9" s="89">
        <f t="shared" si="3"/>
        <v>40602</v>
      </c>
      <c r="H9" s="89" t="str" cm="1">
        <f t="array" ref="H9">_xlfn.SWITCH(WEEKDAY(G9,1),1,"Sunday",2,"Monday",3,"Tuesday",4,"Wednesday",5,"Thursday",6,"Friday",7,"Saturday")</f>
        <v>Monday</v>
      </c>
      <c r="I9" s="89">
        <f t="shared" si="4"/>
        <v>40603</v>
      </c>
      <c r="J9" s="89" t="str" cm="1">
        <f t="array" ref="J9">_xlfn.SWITCH(WEEKDAY(I9,1),1,"Sunday",2,"Monday",3,"Tuesday",4,"Wednesday",5,"Thursday",6,"Friday",7,"Saturday")</f>
        <v>Tuesday</v>
      </c>
      <c r="K9" s="89"/>
      <c r="L9" s="89">
        <f t="shared" si="5"/>
        <v>40725</v>
      </c>
      <c r="M9" s="90">
        <f t="shared" si="6"/>
        <v>40729</v>
      </c>
      <c r="O9" s="85">
        <v>40684</v>
      </c>
      <c r="P9" s="82">
        <f t="shared" si="7"/>
        <v>7</v>
      </c>
      <c r="R9" s="81">
        <v>40659</v>
      </c>
      <c r="S9" s="81">
        <f t="shared" ca="1" si="8"/>
        <v>45419</v>
      </c>
      <c r="T9" s="82"/>
      <c r="V9" s="81">
        <v>40659</v>
      </c>
      <c r="W9" s="81">
        <f t="shared" ca="1" si="9"/>
        <v>45419</v>
      </c>
      <c r="X9" s="82"/>
      <c r="Y9" s="82"/>
    </row>
    <row r="10" spans="1:27" x14ac:dyDescent="0.3">
      <c r="A10" s="81">
        <v>40612</v>
      </c>
      <c r="B10" s="88">
        <f t="shared" si="0"/>
        <v>10</v>
      </c>
      <c r="C10" s="88" t="str" cm="1">
        <f t="array" ref="C10">_xlfn.SWITCH(WEEKDAY(A10,1),1,"Sunday",2,"Monday",3,"Tuesday",4,"Wednesday",5,"Thursday",6,"Friday",7,"Saturday")</f>
        <v>Thursday</v>
      </c>
      <c r="D10" s="88">
        <f t="shared" si="1"/>
        <v>3</v>
      </c>
      <c r="E10" s="88" t="str" cm="1">
        <f t="array" ref="E10">_xlfn.IFS(D10=1,"January",D10=2,"February",D10=3,"March",D10=4,"April",D10=5,"May",D10=6,"June",D10=7,"July",D10=8,"August",D10=9,"September",D10=10,"October",D10=11,"November",D10=12,"December")</f>
        <v>March</v>
      </c>
      <c r="F10" s="88">
        <f t="shared" si="2"/>
        <v>2011</v>
      </c>
      <c r="G10" s="89">
        <f t="shared" si="3"/>
        <v>40633</v>
      </c>
      <c r="H10" s="89" t="str" cm="1">
        <f t="array" ref="H10">_xlfn.SWITCH(WEEKDAY(G10,1),1,"Sunday",2,"Monday",3,"Tuesday",4,"Wednesday",5,"Thursday",6,"Friday",7,"Saturday")</f>
        <v>Thursday</v>
      </c>
      <c r="I10" s="89">
        <f t="shared" si="4"/>
        <v>40634</v>
      </c>
      <c r="J10" s="89" t="str" cm="1">
        <f t="array" ref="J10">_xlfn.SWITCH(WEEKDAY(I10,1),1,"Sunday",2,"Monday",3,"Tuesday",4,"Wednesday",5,"Thursday",6,"Friday",7,"Saturday")</f>
        <v>Friday</v>
      </c>
      <c r="K10" s="89"/>
      <c r="L10" s="89">
        <f t="shared" si="5"/>
        <v>40752</v>
      </c>
      <c r="M10" s="90">
        <f t="shared" si="6"/>
        <v>40753</v>
      </c>
      <c r="O10" s="85">
        <v>40685</v>
      </c>
      <c r="P10" s="82">
        <f t="shared" si="7"/>
        <v>1</v>
      </c>
      <c r="R10" s="81">
        <v>40660</v>
      </c>
      <c r="S10" s="81">
        <f t="shared" ca="1" si="8"/>
        <v>45419</v>
      </c>
      <c r="T10" s="82"/>
      <c r="V10" s="81">
        <v>40660</v>
      </c>
      <c r="W10" s="81">
        <f t="shared" ca="1" si="9"/>
        <v>45419</v>
      </c>
      <c r="X10" s="82"/>
      <c r="Y10" s="82"/>
    </row>
    <row r="11" spans="1:27" x14ac:dyDescent="0.3">
      <c r="A11" s="81">
        <v>40617</v>
      </c>
      <c r="B11" s="88">
        <f t="shared" si="0"/>
        <v>15</v>
      </c>
      <c r="C11" s="88" t="str" cm="1">
        <f t="array" ref="C11">_xlfn.SWITCH(WEEKDAY(A11,1),1,"Sunday",2,"Monday",3,"Tuesday",4,"Wednesday",5,"Thursday",6,"Friday",7,"Saturday")</f>
        <v>Tuesday</v>
      </c>
      <c r="D11" s="88">
        <f t="shared" si="1"/>
        <v>3</v>
      </c>
      <c r="E11" s="88" t="str" cm="1">
        <f t="array" ref="E11">_xlfn.IFS(D11=1,"January",D11=2,"February",D11=3,"March",D11=4,"April",D11=5,"May",D11=6,"June",D11=7,"July",D11=8,"August",D11=9,"September",D11=10,"October",D11=11,"November",D11=12,"December")</f>
        <v>March</v>
      </c>
      <c r="F11" s="88">
        <f t="shared" si="2"/>
        <v>2011</v>
      </c>
      <c r="G11" s="89">
        <f t="shared" si="3"/>
        <v>40633</v>
      </c>
      <c r="H11" s="89" t="str" cm="1">
        <f t="array" ref="H11">_xlfn.SWITCH(WEEKDAY(G11,1),1,"Sunday",2,"Monday",3,"Tuesday",4,"Wednesday",5,"Thursday",6,"Friday",7,"Saturday")</f>
        <v>Thursday</v>
      </c>
      <c r="I11" s="89">
        <f t="shared" si="4"/>
        <v>40634</v>
      </c>
      <c r="J11" s="89" t="str" cm="1">
        <f t="array" ref="J11">_xlfn.SWITCH(WEEKDAY(I11,1),1,"Sunday",2,"Monday",3,"Tuesday",4,"Wednesday",5,"Thursday",6,"Friday",7,"Saturday")</f>
        <v>Friday</v>
      </c>
      <c r="K11" s="89"/>
      <c r="L11" s="89">
        <f t="shared" si="5"/>
        <v>40757</v>
      </c>
      <c r="M11" s="90">
        <f t="shared" si="6"/>
        <v>40758</v>
      </c>
      <c r="R11" s="81">
        <v>40661</v>
      </c>
      <c r="S11" s="81">
        <f t="shared" ca="1" si="8"/>
        <v>45419</v>
      </c>
      <c r="T11" s="82"/>
      <c r="V11" s="81">
        <v>40661</v>
      </c>
      <c r="W11" s="81">
        <f t="shared" ca="1" si="9"/>
        <v>45419</v>
      </c>
      <c r="X11" s="82"/>
      <c r="Y11" s="82"/>
    </row>
    <row r="12" spans="1:27" x14ac:dyDescent="0.3">
      <c r="A12" s="81">
        <v>40590</v>
      </c>
      <c r="B12" s="88">
        <f t="shared" si="0"/>
        <v>16</v>
      </c>
      <c r="C12" s="88" t="str" cm="1">
        <f t="array" ref="C12">_xlfn.SWITCH(WEEKDAY(A12,1),1,"Sunday",2,"Monday",3,"Tuesday",4,"Wednesday",5,"Thursday",6,"Friday",7,"Saturday")</f>
        <v>Wednesday</v>
      </c>
      <c r="D12" s="88">
        <f t="shared" si="1"/>
        <v>2</v>
      </c>
      <c r="E12" s="88" t="str" cm="1">
        <f t="array" ref="E12">_xlfn.IFS(D12=1,"January",D12=2,"February",D12=3,"March",D12=4,"April",D12=5,"May",D12=6,"June",D12=7,"July",D12=8,"August",D12=9,"September",D12=10,"October",D12=11,"November",D12=12,"December")</f>
        <v>February</v>
      </c>
      <c r="F12" s="88">
        <f t="shared" si="2"/>
        <v>2011</v>
      </c>
      <c r="G12" s="89">
        <f t="shared" si="3"/>
        <v>40602</v>
      </c>
      <c r="H12" s="89" t="str" cm="1">
        <f t="array" ref="H12">_xlfn.SWITCH(WEEKDAY(G12,1),1,"Sunday",2,"Monday",3,"Tuesday",4,"Wednesday",5,"Thursday",6,"Friday",7,"Saturday")</f>
        <v>Monday</v>
      </c>
      <c r="I12" s="89">
        <f t="shared" si="4"/>
        <v>40603</v>
      </c>
      <c r="J12" s="89" t="str" cm="1">
        <f t="array" ref="J12">_xlfn.SWITCH(WEEKDAY(I12,1),1,"Sunday",2,"Monday",3,"Tuesday",4,"Wednesday",5,"Thursday",6,"Friday",7,"Saturday")</f>
        <v>Tuesday</v>
      </c>
      <c r="K12" s="89"/>
      <c r="L12" s="89">
        <f t="shared" si="5"/>
        <v>40730</v>
      </c>
      <c r="M12" s="90">
        <f t="shared" si="6"/>
        <v>40732</v>
      </c>
      <c r="R12" s="81">
        <v>40662</v>
      </c>
      <c r="S12" s="81">
        <f t="shared" ca="1" si="8"/>
        <v>45419</v>
      </c>
      <c r="T12" s="82"/>
      <c r="V12" s="81">
        <v>40662</v>
      </c>
      <c r="W12" s="81">
        <f t="shared" ca="1" si="9"/>
        <v>45419</v>
      </c>
      <c r="X12" s="82"/>
      <c r="Y12" s="82"/>
    </row>
    <row r="13" spans="1:27" x14ac:dyDescent="0.3">
      <c r="A13" s="81">
        <v>40598</v>
      </c>
      <c r="B13" s="88">
        <f t="shared" si="0"/>
        <v>24</v>
      </c>
      <c r="C13" s="88" t="str" cm="1">
        <f t="array" ref="C13">_xlfn.SWITCH(WEEKDAY(A13,1),1,"Sunday",2,"Monday",3,"Tuesday",4,"Wednesday",5,"Thursday",6,"Friday",7,"Saturday")</f>
        <v>Thursday</v>
      </c>
      <c r="D13" s="88">
        <f t="shared" si="1"/>
        <v>2</v>
      </c>
      <c r="E13" s="88" t="str" cm="1">
        <f t="array" ref="E13">_xlfn.IFS(D13=1,"January",D13=2,"February",D13=3,"March",D13=4,"April",D13=5,"May",D13=6,"June",D13=7,"July",D13=8,"August",D13=9,"September",D13=10,"October",D13=11,"November",D13=12,"December")</f>
        <v>February</v>
      </c>
      <c r="F13" s="88">
        <f t="shared" si="2"/>
        <v>2011</v>
      </c>
      <c r="G13" s="89">
        <f t="shared" si="3"/>
        <v>40602</v>
      </c>
      <c r="H13" s="89" t="str" cm="1">
        <f t="array" ref="H13">_xlfn.SWITCH(WEEKDAY(G13,1),1,"Sunday",2,"Monday",3,"Tuesday",4,"Wednesday",5,"Thursday",6,"Friday",7,"Saturday")</f>
        <v>Monday</v>
      </c>
      <c r="I13" s="89">
        <f t="shared" si="4"/>
        <v>40603</v>
      </c>
      <c r="J13" s="89" t="str" cm="1">
        <f t="array" ref="J13">_xlfn.SWITCH(WEEKDAY(I13,1),1,"Sunday",2,"Monday",3,"Tuesday",4,"Wednesday",5,"Thursday",6,"Friday",7,"Saturday")</f>
        <v>Tuesday</v>
      </c>
      <c r="K13" s="89"/>
      <c r="L13" s="89">
        <f t="shared" si="5"/>
        <v>40738</v>
      </c>
      <c r="M13" s="90">
        <f t="shared" si="6"/>
        <v>40742</v>
      </c>
      <c r="R13" s="81">
        <v>40663</v>
      </c>
      <c r="S13" s="81">
        <f t="shared" ca="1" si="8"/>
        <v>45419</v>
      </c>
      <c r="T13" s="82"/>
      <c r="V13" s="81">
        <v>40663</v>
      </c>
      <c r="W13" s="81">
        <f t="shared" ca="1" si="9"/>
        <v>45419</v>
      </c>
      <c r="X13" s="82"/>
      <c r="Y13" s="82"/>
    </row>
    <row r="14" spans="1:27" x14ac:dyDescent="0.3">
      <c r="A14" s="81">
        <v>40616</v>
      </c>
      <c r="B14" s="88">
        <f t="shared" si="0"/>
        <v>14</v>
      </c>
      <c r="C14" s="88" t="str" cm="1">
        <f t="array" ref="C14">_xlfn.SWITCH(WEEKDAY(A14,1),1,"Sunday",2,"Monday",3,"Tuesday",4,"Wednesday",5,"Thursday",6,"Friday",7,"Saturday")</f>
        <v>Monday</v>
      </c>
      <c r="D14" s="88">
        <f t="shared" si="1"/>
        <v>3</v>
      </c>
      <c r="E14" s="88" t="str" cm="1">
        <f t="array" ref="E14">_xlfn.IFS(D14=1,"January",D14=2,"February",D14=3,"March",D14=4,"April",D14=5,"May",D14=6,"June",D14=7,"July",D14=8,"August",D14=9,"September",D14=10,"October",D14=11,"November",D14=12,"December")</f>
        <v>March</v>
      </c>
      <c r="F14" s="88">
        <f t="shared" si="2"/>
        <v>2011</v>
      </c>
      <c r="G14" s="89">
        <f t="shared" si="3"/>
        <v>40633</v>
      </c>
      <c r="H14" s="89" t="str" cm="1">
        <f t="array" ref="H14">_xlfn.SWITCH(WEEKDAY(G14,1),1,"Sunday",2,"Monday",3,"Tuesday",4,"Wednesday",5,"Thursday",6,"Friday",7,"Saturday")</f>
        <v>Thursday</v>
      </c>
      <c r="I14" s="89">
        <f t="shared" si="4"/>
        <v>40634</v>
      </c>
      <c r="J14" s="89" t="str" cm="1">
        <f t="array" ref="J14">_xlfn.SWITCH(WEEKDAY(I14,1),1,"Sunday",2,"Monday",3,"Tuesday",4,"Wednesday",5,"Thursday",6,"Friday",7,"Saturday")</f>
        <v>Friday</v>
      </c>
      <c r="K14" s="89"/>
      <c r="L14" s="89">
        <f t="shared" si="5"/>
        <v>40756</v>
      </c>
      <c r="M14" s="90">
        <f t="shared" si="6"/>
        <v>40757</v>
      </c>
      <c r="R14" s="81">
        <v>40664</v>
      </c>
      <c r="S14" s="81">
        <f t="shared" ca="1" si="8"/>
        <v>45419</v>
      </c>
      <c r="T14" s="82"/>
      <c r="V14" s="81">
        <v>40664</v>
      </c>
      <c r="W14" s="81">
        <f t="shared" ca="1" si="9"/>
        <v>45419</v>
      </c>
      <c r="X14" s="82"/>
      <c r="Y14" s="82"/>
    </row>
    <row r="15" spans="1:27" x14ac:dyDescent="0.3">
      <c r="A15" s="81">
        <v>40607</v>
      </c>
      <c r="B15" s="88">
        <f t="shared" si="0"/>
        <v>5</v>
      </c>
      <c r="C15" s="88" t="str" cm="1">
        <f t="array" ref="C15">_xlfn.SWITCH(WEEKDAY(A15,1),1,"Sunday",2,"Monday",3,"Tuesday",4,"Wednesday",5,"Thursday",6,"Friday",7,"Saturday")</f>
        <v>Saturday</v>
      </c>
      <c r="D15" s="88">
        <f t="shared" si="1"/>
        <v>3</v>
      </c>
      <c r="E15" s="88" t="str" cm="1">
        <f t="array" ref="E15">_xlfn.IFS(D15=1,"January",D15=2,"February",D15=3,"March",D15=4,"April",D15=5,"May",D15=6,"June",D15=7,"July",D15=8,"August",D15=9,"September",D15=10,"October",D15=11,"November",D15=12,"December")</f>
        <v>March</v>
      </c>
      <c r="F15" s="88">
        <f t="shared" si="2"/>
        <v>2011</v>
      </c>
      <c r="G15" s="89">
        <f t="shared" si="3"/>
        <v>40633</v>
      </c>
      <c r="H15" s="89" t="str" cm="1">
        <f t="array" ref="H15">_xlfn.SWITCH(WEEKDAY(G15,1),1,"Sunday",2,"Monday",3,"Tuesday",4,"Wednesday",5,"Thursday",6,"Friday",7,"Saturday")</f>
        <v>Thursday</v>
      </c>
      <c r="I15" s="89">
        <f t="shared" si="4"/>
        <v>40634</v>
      </c>
      <c r="J15" s="89" t="str" cm="1">
        <f t="array" ref="J15">_xlfn.SWITCH(WEEKDAY(I15,1),1,"Sunday",2,"Monday",3,"Tuesday",4,"Wednesday",5,"Thursday",6,"Friday",7,"Saturday")</f>
        <v>Friday</v>
      </c>
      <c r="K15" s="89"/>
      <c r="L15" s="89">
        <f t="shared" si="5"/>
        <v>40746</v>
      </c>
      <c r="M15" s="90">
        <f t="shared" si="6"/>
        <v>40750</v>
      </c>
      <c r="R15" s="81">
        <v>40665</v>
      </c>
      <c r="S15" s="81">
        <f t="shared" ca="1" si="8"/>
        <v>45419</v>
      </c>
      <c r="T15" s="82"/>
      <c r="V15" s="81">
        <v>40665</v>
      </c>
      <c r="W15" s="81">
        <f t="shared" ca="1" si="9"/>
        <v>45419</v>
      </c>
      <c r="X15" s="82"/>
      <c r="Y15" s="82"/>
    </row>
    <row r="16" spans="1:27" x14ac:dyDescent="0.3">
      <c r="A16" s="81">
        <v>40603</v>
      </c>
      <c r="B16" s="88">
        <f t="shared" si="0"/>
        <v>1</v>
      </c>
      <c r="C16" s="88" t="str" cm="1">
        <f t="array" ref="C16">_xlfn.SWITCH(WEEKDAY(A16,1),1,"Sunday",2,"Monday",3,"Tuesday",4,"Wednesday",5,"Thursday",6,"Friday",7,"Saturday")</f>
        <v>Tuesday</v>
      </c>
      <c r="D16" s="88">
        <f t="shared" si="1"/>
        <v>3</v>
      </c>
      <c r="E16" s="88" t="str" cm="1">
        <f t="array" ref="E16">_xlfn.IFS(D16=1,"January",D16=2,"February",D16=3,"March",D16=4,"April",D16=5,"May",D16=6,"June",D16=7,"July",D16=8,"August",D16=9,"September",D16=10,"October",D16=11,"November",D16=12,"December")</f>
        <v>March</v>
      </c>
      <c r="F16" s="88">
        <f t="shared" si="2"/>
        <v>2011</v>
      </c>
      <c r="G16" s="89">
        <f t="shared" si="3"/>
        <v>40633</v>
      </c>
      <c r="H16" s="89" t="str" cm="1">
        <f t="array" ref="H16">_xlfn.SWITCH(WEEKDAY(G16,1),1,"Sunday",2,"Monday",3,"Tuesday",4,"Wednesday",5,"Thursday",6,"Friday",7,"Saturday")</f>
        <v>Thursday</v>
      </c>
      <c r="I16" s="89">
        <f t="shared" si="4"/>
        <v>40634</v>
      </c>
      <c r="J16" s="89" t="str" cm="1">
        <f t="array" ref="J16">_xlfn.SWITCH(WEEKDAY(I16,1),1,"Sunday",2,"Monday",3,"Tuesday",4,"Wednesday",5,"Thursday",6,"Friday",7,"Saturday")</f>
        <v>Friday</v>
      </c>
      <c r="K16" s="89"/>
      <c r="L16" s="89">
        <f t="shared" si="5"/>
        <v>40743</v>
      </c>
      <c r="M16" s="90">
        <f t="shared" si="6"/>
        <v>40745</v>
      </c>
      <c r="R16" s="81">
        <v>40666</v>
      </c>
      <c r="S16" s="81">
        <f t="shared" ca="1" si="8"/>
        <v>45419</v>
      </c>
      <c r="T16" s="82"/>
      <c r="V16" s="81">
        <v>40666</v>
      </c>
      <c r="W16" s="81">
        <f t="shared" ca="1" si="9"/>
        <v>45419</v>
      </c>
      <c r="X16" s="82"/>
      <c r="Y16" s="82"/>
    </row>
    <row r="17" spans="1:25" x14ac:dyDescent="0.3">
      <c r="A17" s="81">
        <v>40611</v>
      </c>
      <c r="B17" s="88">
        <f t="shared" si="0"/>
        <v>9</v>
      </c>
      <c r="C17" s="88" t="str" cm="1">
        <f t="array" ref="C17">_xlfn.SWITCH(WEEKDAY(A17,1),1,"Sunday",2,"Monday",3,"Tuesday",4,"Wednesday",5,"Thursday",6,"Friday",7,"Saturday")</f>
        <v>Wednesday</v>
      </c>
      <c r="D17" s="88">
        <f t="shared" si="1"/>
        <v>3</v>
      </c>
      <c r="E17" s="88" t="str" cm="1">
        <f t="array" ref="E17">_xlfn.IFS(D17=1,"January",D17=2,"February",D17=3,"March",D17=4,"April",D17=5,"May",D17=6,"June",D17=7,"July",D17=8,"August",D17=9,"September",D17=10,"October",D17=11,"November",D17=12,"December")</f>
        <v>March</v>
      </c>
      <c r="F17" s="88">
        <f t="shared" si="2"/>
        <v>2011</v>
      </c>
      <c r="G17" s="89">
        <f t="shared" si="3"/>
        <v>40633</v>
      </c>
      <c r="H17" s="89" t="str" cm="1">
        <f t="array" ref="H17">_xlfn.SWITCH(WEEKDAY(G17,1),1,"Sunday",2,"Monday",3,"Tuesday",4,"Wednesday",5,"Thursday",6,"Friday",7,"Saturday")</f>
        <v>Thursday</v>
      </c>
      <c r="I17" s="89">
        <f t="shared" si="4"/>
        <v>40634</v>
      </c>
      <c r="J17" s="89" t="str" cm="1">
        <f t="array" ref="J17">_xlfn.SWITCH(WEEKDAY(I17,1),1,"Sunday",2,"Monday",3,"Tuesday",4,"Wednesday",5,"Thursday",6,"Friday",7,"Saturday")</f>
        <v>Friday</v>
      </c>
      <c r="K17" s="89"/>
      <c r="L17" s="89">
        <f t="shared" si="5"/>
        <v>40751</v>
      </c>
      <c r="M17" s="90">
        <f t="shared" si="6"/>
        <v>40752</v>
      </c>
      <c r="R17" s="81">
        <v>40667</v>
      </c>
      <c r="S17" s="81">
        <f t="shared" ca="1" si="8"/>
        <v>45419</v>
      </c>
      <c r="T17" s="82"/>
      <c r="V17" s="81">
        <v>40667</v>
      </c>
      <c r="W17" s="81">
        <f t="shared" ca="1" si="9"/>
        <v>45419</v>
      </c>
      <c r="X17" s="82"/>
      <c r="Y17" s="82"/>
    </row>
    <row r="18" spans="1:25" x14ac:dyDescent="0.3">
      <c r="A18" s="81">
        <v>40614</v>
      </c>
      <c r="B18" s="88">
        <f t="shared" si="0"/>
        <v>12</v>
      </c>
      <c r="C18" s="88" t="str" cm="1">
        <f t="array" ref="C18">_xlfn.SWITCH(WEEKDAY(A18,1),1,"Sunday",2,"Monday",3,"Tuesday",4,"Wednesday",5,"Thursday",6,"Friday",7,"Saturday")</f>
        <v>Saturday</v>
      </c>
      <c r="D18" s="88">
        <f t="shared" si="1"/>
        <v>3</v>
      </c>
      <c r="E18" s="88" t="str" cm="1">
        <f t="array" ref="E18">_xlfn.IFS(D18=1,"January",D18=2,"February",D18=3,"March",D18=4,"April",D18=5,"May",D18=6,"June",D18=7,"July",D18=8,"August",D18=9,"September",D18=10,"October",D18=11,"November",D18=12,"December")</f>
        <v>March</v>
      </c>
      <c r="F18" s="88">
        <f t="shared" si="2"/>
        <v>2011</v>
      </c>
      <c r="G18" s="89">
        <f t="shared" si="3"/>
        <v>40633</v>
      </c>
      <c r="H18" s="89" t="str" cm="1">
        <f t="array" ref="H18">_xlfn.SWITCH(WEEKDAY(G18,1),1,"Sunday",2,"Monday",3,"Tuesday",4,"Wednesday",5,"Thursday",6,"Friday",7,"Saturday")</f>
        <v>Thursday</v>
      </c>
      <c r="I18" s="89">
        <f t="shared" si="4"/>
        <v>40634</v>
      </c>
      <c r="J18" s="89" t="str" cm="1">
        <f t="array" ref="J18">_xlfn.SWITCH(WEEKDAY(I18,1),1,"Sunday",2,"Monday",3,"Tuesday",4,"Wednesday",5,"Thursday",6,"Friday",7,"Saturday")</f>
        <v>Friday</v>
      </c>
      <c r="K18" s="89"/>
      <c r="L18" s="89">
        <f t="shared" si="5"/>
        <v>40753</v>
      </c>
      <c r="M18" s="90">
        <f t="shared" si="6"/>
        <v>40756</v>
      </c>
      <c r="R18" s="81">
        <v>40668</v>
      </c>
      <c r="S18" s="81">
        <f t="shared" ca="1" si="8"/>
        <v>45419</v>
      </c>
      <c r="T18" s="82"/>
      <c r="V18" s="81">
        <v>40668</v>
      </c>
      <c r="W18" s="81">
        <f t="shared" ca="1" si="9"/>
        <v>45419</v>
      </c>
      <c r="X18" s="82"/>
      <c r="Y18" s="82"/>
    </row>
    <row r="19" spans="1:25" x14ac:dyDescent="0.3">
      <c r="A19" s="81">
        <v>40618</v>
      </c>
      <c r="B19" s="88">
        <f t="shared" si="0"/>
        <v>16</v>
      </c>
      <c r="C19" s="88" t="str" cm="1">
        <f t="array" ref="C19">_xlfn.SWITCH(WEEKDAY(A19,1),1,"Sunday",2,"Monday",3,"Tuesday",4,"Wednesday",5,"Thursday",6,"Friday",7,"Saturday")</f>
        <v>Wednesday</v>
      </c>
      <c r="D19" s="88">
        <f t="shared" si="1"/>
        <v>3</v>
      </c>
      <c r="E19" s="88" t="str" cm="1">
        <f t="array" ref="E19">_xlfn.IFS(D19=1,"January",D19=2,"February",D19=3,"March",D19=4,"April",D19=5,"May",D19=6,"June",D19=7,"July",D19=8,"August",D19=9,"September",D19=10,"October",D19=11,"November",D19=12,"December")</f>
        <v>March</v>
      </c>
      <c r="F19" s="88">
        <f t="shared" si="2"/>
        <v>2011</v>
      </c>
      <c r="G19" s="89">
        <f t="shared" si="3"/>
        <v>40633</v>
      </c>
      <c r="H19" s="89" t="str" cm="1">
        <f t="array" ref="H19">_xlfn.SWITCH(WEEKDAY(G19,1),1,"Sunday",2,"Monday",3,"Tuesday",4,"Wednesday",5,"Thursday",6,"Friday",7,"Saturday")</f>
        <v>Thursday</v>
      </c>
      <c r="I19" s="89">
        <f t="shared" si="4"/>
        <v>40634</v>
      </c>
      <c r="J19" s="89" t="str" cm="1">
        <f t="array" ref="J19">_xlfn.SWITCH(WEEKDAY(I19,1),1,"Sunday",2,"Monday",3,"Tuesday",4,"Wednesday",5,"Thursday",6,"Friday",7,"Saturday")</f>
        <v>Friday</v>
      </c>
      <c r="K19" s="89"/>
      <c r="L19" s="89">
        <f t="shared" si="5"/>
        <v>40758</v>
      </c>
      <c r="M19" s="90">
        <f t="shared" si="6"/>
        <v>40759</v>
      </c>
      <c r="R19" s="81">
        <v>40669</v>
      </c>
      <c r="S19" s="81">
        <f t="shared" ca="1" si="8"/>
        <v>45419</v>
      </c>
      <c r="T19" s="82"/>
      <c r="V19" s="81">
        <v>40669</v>
      </c>
      <c r="W19" s="81">
        <f t="shared" ca="1" si="9"/>
        <v>45419</v>
      </c>
      <c r="X19" s="82"/>
      <c r="Y19" s="82"/>
    </row>
    <row r="20" spans="1:25" x14ac:dyDescent="0.3">
      <c r="A20" s="81">
        <v>40616</v>
      </c>
      <c r="B20" s="88">
        <f t="shared" si="0"/>
        <v>14</v>
      </c>
      <c r="C20" s="88" t="str" cm="1">
        <f t="array" ref="C20">_xlfn.SWITCH(WEEKDAY(A20,1),1,"Sunday",2,"Monday",3,"Tuesday",4,"Wednesday",5,"Thursday",6,"Friday",7,"Saturday")</f>
        <v>Monday</v>
      </c>
      <c r="D20" s="88">
        <f t="shared" si="1"/>
        <v>3</v>
      </c>
      <c r="E20" s="88" t="str" cm="1">
        <f t="array" ref="E20">_xlfn.IFS(D20=1,"January",D20=2,"February",D20=3,"March",D20=4,"April",D20=5,"May",D20=6,"June",D20=7,"July",D20=8,"August",D20=9,"September",D20=10,"October",D20=11,"November",D20=12,"December")</f>
        <v>March</v>
      </c>
      <c r="F20" s="88">
        <f t="shared" si="2"/>
        <v>2011</v>
      </c>
      <c r="G20" s="89">
        <f t="shared" si="3"/>
        <v>40633</v>
      </c>
      <c r="H20" s="89" t="str" cm="1">
        <f t="array" ref="H20">_xlfn.SWITCH(WEEKDAY(G20,1),1,"Sunday",2,"Monday",3,"Tuesday",4,"Wednesday",5,"Thursday",6,"Friday",7,"Saturday")</f>
        <v>Thursday</v>
      </c>
      <c r="I20" s="89">
        <f t="shared" si="4"/>
        <v>40634</v>
      </c>
      <c r="J20" s="89" t="str" cm="1">
        <f t="array" ref="J20">_xlfn.SWITCH(WEEKDAY(I20,1),1,"Sunday",2,"Monday",3,"Tuesday",4,"Wednesday",5,"Thursday",6,"Friday",7,"Saturday")</f>
        <v>Friday</v>
      </c>
      <c r="K20" s="89"/>
      <c r="L20" s="89">
        <f t="shared" si="5"/>
        <v>40756</v>
      </c>
      <c r="M20" s="90">
        <f t="shared" si="6"/>
        <v>40757</v>
      </c>
      <c r="R20" s="81">
        <v>40670</v>
      </c>
      <c r="S20" s="81">
        <f t="shared" ca="1" si="8"/>
        <v>45419</v>
      </c>
      <c r="T20" s="82"/>
      <c r="V20" s="81">
        <v>40670</v>
      </c>
      <c r="W20" s="81">
        <f t="shared" ca="1" si="9"/>
        <v>45419</v>
      </c>
      <c r="X20" s="82"/>
      <c r="Y20" s="82"/>
    </row>
    <row r="21" spans="1:25" x14ac:dyDescent="0.3">
      <c r="A21" s="81">
        <v>40591</v>
      </c>
      <c r="B21" s="88">
        <f t="shared" si="0"/>
        <v>17</v>
      </c>
      <c r="C21" s="88" t="str" cm="1">
        <f t="array" ref="C21">_xlfn.SWITCH(WEEKDAY(A21,1),1,"Sunday",2,"Monday",3,"Tuesday",4,"Wednesday",5,"Thursday",6,"Friday",7,"Saturday")</f>
        <v>Thursday</v>
      </c>
      <c r="D21" s="88">
        <f t="shared" si="1"/>
        <v>2</v>
      </c>
      <c r="E21" s="88" t="str" cm="1">
        <f t="array" ref="E21">_xlfn.IFS(D21=1,"January",D21=2,"February",D21=3,"March",D21=4,"April",D21=5,"May",D21=6,"June",D21=7,"July",D21=8,"August",D21=9,"September",D21=10,"October",D21=11,"November",D21=12,"December")</f>
        <v>February</v>
      </c>
      <c r="F21" s="88">
        <f t="shared" si="2"/>
        <v>2011</v>
      </c>
      <c r="G21" s="89">
        <f t="shared" si="3"/>
        <v>40602</v>
      </c>
      <c r="H21" s="89" t="str" cm="1">
        <f t="array" ref="H21">_xlfn.SWITCH(WEEKDAY(G21,1),1,"Sunday",2,"Monday",3,"Tuesday",4,"Wednesday",5,"Thursday",6,"Friday",7,"Saturday")</f>
        <v>Monday</v>
      </c>
      <c r="I21" s="89">
        <f t="shared" si="4"/>
        <v>40603</v>
      </c>
      <c r="J21" s="89" t="str" cm="1">
        <f t="array" ref="J21">_xlfn.SWITCH(WEEKDAY(I21,1),1,"Sunday",2,"Monday",3,"Tuesday",4,"Wednesday",5,"Thursday",6,"Friday",7,"Saturday")</f>
        <v>Tuesday</v>
      </c>
      <c r="K21" s="89"/>
      <c r="L21" s="89">
        <f t="shared" si="5"/>
        <v>40731</v>
      </c>
      <c r="M21" s="90">
        <f t="shared" si="6"/>
        <v>40735</v>
      </c>
      <c r="R21" s="81">
        <v>40671</v>
      </c>
      <c r="S21" s="81">
        <f t="shared" ca="1" si="8"/>
        <v>45419</v>
      </c>
      <c r="T21" s="82"/>
      <c r="V21" s="81">
        <v>40671</v>
      </c>
      <c r="W21" s="81">
        <f t="shared" ca="1" si="9"/>
        <v>45419</v>
      </c>
      <c r="X21" s="82"/>
      <c r="Y21" s="82"/>
    </row>
    <row r="22" spans="1:25" x14ac:dyDescent="0.3">
      <c r="A22" s="81">
        <v>40599</v>
      </c>
      <c r="B22" s="88">
        <f t="shared" si="0"/>
        <v>25</v>
      </c>
      <c r="C22" s="88" t="str" cm="1">
        <f t="array" ref="C22">_xlfn.SWITCH(WEEKDAY(A22,1),1,"Sunday",2,"Monday",3,"Tuesday",4,"Wednesday",5,"Thursday",6,"Friday",7,"Saturday")</f>
        <v>Friday</v>
      </c>
      <c r="D22" s="88">
        <f t="shared" si="1"/>
        <v>2</v>
      </c>
      <c r="E22" s="88" t="str" cm="1">
        <f t="array" ref="E22">_xlfn.IFS(D22=1,"January",D22=2,"February",D22=3,"March",D22=4,"April",D22=5,"May",D22=6,"June",D22=7,"July",D22=8,"August",D22=9,"September",D22=10,"October",D22=11,"November",D22=12,"December")</f>
        <v>February</v>
      </c>
      <c r="F22" s="88">
        <f t="shared" si="2"/>
        <v>2011</v>
      </c>
      <c r="G22" s="89">
        <f t="shared" si="3"/>
        <v>40602</v>
      </c>
      <c r="H22" s="89" t="str" cm="1">
        <f t="array" ref="H22">_xlfn.SWITCH(WEEKDAY(G22,1),1,"Sunday",2,"Monday",3,"Tuesday",4,"Wednesday",5,"Thursday",6,"Friday",7,"Saturday")</f>
        <v>Monday</v>
      </c>
      <c r="I22" s="89">
        <f t="shared" si="4"/>
        <v>40603</v>
      </c>
      <c r="J22" s="89" t="str" cm="1">
        <f t="array" ref="J22">_xlfn.SWITCH(WEEKDAY(I22,1),1,"Sunday",2,"Monday",3,"Tuesday",4,"Wednesday",5,"Thursday",6,"Friday",7,"Saturday")</f>
        <v>Tuesday</v>
      </c>
      <c r="K22" s="89"/>
      <c r="L22" s="89">
        <f t="shared" si="5"/>
        <v>40739</v>
      </c>
      <c r="M22" s="90">
        <f t="shared" si="6"/>
        <v>40743</v>
      </c>
      <c r="R22" s="81">
        <v>40672</v>
      </c>
      <c r="S22" s="81">
        <f t="shared" ca="1" si="8"/>
        <v>45419</v>
      </c>
      <c r="T22" s="82"/>
      <c r="V22" s="81">
        <v>40672</v>
      </c>
      <c r="W22" s="81">
        <f t="shared" ca="1" si="9"/>
        <v>45419</v>
      </c>
      <c r="X22" s="82"/>
      <c r="Y22" s="82"/>
    </row>
    <row r="23" spans="1:25" x14ac:dyDescent="0.3">
      <c r="M23" t="s">
        <v>687</v>
      </c>
      <c r="R23" s="81">
        <v>40673</v>
      </c>
      <c r="S23" s="81">
        <f t="shared" ca="1" si="8"/>
        <v>45419</v>
      </c>
      <c r="T23" s="82"/>
      <c r="V23" s="81">
        <v>40673</v>
      </c>
      <c r="W23" s="81">
        <f t="shared" ca="1" si="9"/>
        <v>45419</v>
      </c>
      <c r="X23" s="82"/>
      <c r="Y23" s="82"/>
    </row>
    <row r="24" spans="1:25" x14ac:dyDescent="0.3">
      <c r="D24" t="s">
        <v>667</v>
      </c>
      <c r="K24" s="79" t="s">
        <v>483</v>
      </c>
      <c r="M24" s="81">
        <v>40579</v>
      </c>
    </row>
    <row r="25" spans="1:25" x14ac:dyDescent="0.3">
      <c r="K25" s="81"/>
      <c r="M25" s="81">
        <v>40958</v>
      </c>
      <c r="V25" s="87">
        <v>40671</v>
      </c>
      <c r="W25" s="87">
        <f t="shared" ca="1" si="9"/>
        <v>45419</v>
      </c>
      <c r="X25" s="82"/>
      <c r="Y25" s="82"/>
    </row>
    <row r="26" spans="1:25" x14ac:dyDescent="0.3">
      <c r="M26" s="81">
        <v>40610</v>
      </c>
      <c r="V26" s="87">
        <v>40672</v>
      </c>
      <c r="W26" s="87">
        <f t="shared" ca="1" si="9"/>
        <v>45419</v>
      </c>
      <c r="X26" s="82"/>
      <c r="Y26" s="82"/>
    </row>
    <row r="27" spans="1:25" ht="43.2" x14ac:dyDescent="0.3">
      <c r="K27" s="80" t="s">
        <v>484</v>
      </c>
      <c r="M27" s="81">
        <v>40632</v>
      </c>
      <c r="V27" s="87">
        <v>40673</v>
      </c>
      <c r="W27" s="87">
        <f t="shared" ca="1" si="9"/>
        <v>45419</v>
      </c>
      <c r="X27" s="82"/>
      <c r="Y27" s="82"/>
    </row>
    <row r="28" spans="1:25" x14ac:dyDescent="0.3">
      <c r="K28" s="83"/>
    </row>
    <row r="29" spans="1:25" x14ac:dyDescent="0.3">
      <c r="K29" s="83"/>
    </row>
    <row r="30" spans="1:25" x14ac:dyDescent="0.3">
      <c r="K30" s="83"/>
    </row>
    <row r="31" spans="1:25" x14ac:dyDescent="0.3">
      <c r="K31" s="83"/>
    </row>
    <row r="32" spans="1:25" x14ac:dyDescent="0.3">
      <c r="K32" s="83"/>
    </row>
    <row r="33" spans="11:11" x14ac:dyDescent="0.3">
      <c r="K33" s="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5"/>
  <sheetViews>
    <sheetView workbookViewId="0">
      <selection activeCell="W26" sqref="W26"/>
    </sheetView>
  </sheetViews>
  <sheetFormatPr defaultColWidth="9.109375" defaultRowHeight="14.4" x14ac:dyDescent="0.3"/>
  <cols>
    <col min="1" max="1" width="9.6640625" style="92" bestFit="1" customWidth="1"/>
    <col min="2" max="2" width="10" style="92" bestFit="1" customWidth="1"/>
    <col min="3" max="10" width="9.109375" style="92"/>
    <col min="11" max="12" width="8.88671875"/>
    <col min="13" max="13" width="13.33203125" bestFit="1" customWidth="1"/>
    <col min="14" max="14" width="2.109375" customWidth="1"/>
    <col min="15" max="15" width="13" customWidth="1"/>
    <col min="16" max="16" width="14" customWidth="1"/>
    <col min="17" max="20" width="10.5546875" bestFit="1" customWidth="1"/>
    <col min="21" max="21" width="13.88671875" customWidth="1"/>
    <col min="22" max="22" width="8.88671875" customWidth="1"/>
    <col min="23" max="16384" width="9.109375" style="92"/>
  </cols>
  <sheetData>
    <row r="1" spans="1:8" x14ac:dyDescent="0.3">
      <c r="A1" s="91" t="s">
        <v>487</v>
      </c>
      <c r="B1" s="91" t="s">
        <v>488</v>
      </c>
      <c r="C1" s="91" t="s">
        <v>72</v>
      </c>
      <c r="D1" s="91" t="s">
        <v>489</v>
      </c>
    </row>
    <row r="2" spans="1:8" x14ac:dyDescent="0.3">
      <c r="A2" s="93" t="s">
        <v>503</v>
      </c>
      <c r="B2" s="93" t="s">
        <v>506</v>
      </c>
      <c r="C2" s="93" t="s">
        <v>495</v>
      </c>
      <c r="D2" s="82">
        <f t="array" ref="D2">IFERROR(INDEX(C6:H17,MATCH(A2&amp;B2,A6:A17&amp;B6:B17,0),MATCH(C2,C5:H5,0)),"")</f>
        <v>354</v>
      </c>
    </row>
    <row r="4" spans="1:8" x14ac:dyDescent="0.3">
      <c r="A4" s="93"/>
      <c r="B4" s="93"/>
      <c r="C4" s="91" t="s">
        <v>72</v>
      </c>
    </row>
    <row r="5" spans="1:8" x14ac:dyDescent="0.3">
      <c r="A5" s="91" t="s">
        <v>487</v>
      </c>
      <c r="B5" s="91" t="s">
        <v>488</v>
      </c>
      <c r="C5" s="93" t="s">
        <v>493</v>
      </c>
      <c r="D5" s="93" t="s">
        <v>492</v>
      </c>
      <c r="E5" s="93" t="s">
        <v>494</v>
      </c>
      <c r="F5" s="93" t="s">
        <v>495</v>
      </c>
      <c r="G5" s="93" t="s">
        <v>496</v>
      </c>
      <c r="H5" s="93" t="s">
        <v>497</v>
      </c>
    </row>
    <row r="6" spans="1:8" x14ac:dyDescent="0.3">
      <c r="A6" s="93" t="s">
        <v>490</v>
      </c>
      <c r="B6" s="93" t="s">
        <v>498</v>
      </c>
      <c r="C6" s="93">
        <v>199</v>
      </c>
      <c r="D6" s="93">
        <v>633</v>
      </c>
      <c r="E6" s="93">
        <v>718</v>
      </c>
      <c r="F6" s="93">
        <v>124</v>
      </c>
      <c r="G6" s="93">
        <v>399</v>
      </c>
      <c r="H6" s="93">
        <v>236</v>
      </c>
    </row>
    <row r="7" spans="1:8" x14ac:dyDescent="0.3">
      <c r="A7" s="93" t="s">
        <v>490</v>
      </c>
      <c r="B7" s="93" t="s">
        <v>499</v>
      </c>
      <c r="C7" s="93">
        <v>703</v>
      </c>
      <c r="D7" s="93">
        <v>336</v>
      </c>
      <c r="E7" s="93">
        <v>132</v>
      </c>
      <c r="F7" s="93">
        <v>848</v>
      </c>
      <c r="G7" s="93">
        <v>817</v>
      </c>
      <c r="H7" s="93">
        <v>326</v>
      </c>
    </row>
    <row r="8" spans="1:8" x14ac:dyDescent="0.3">
      <c r="A8" s="93" t="s">
        <v>490</v>
      </c>
      <c r="B8" s="93" t="s">
        <v>500</v>
      </c>
      <c r="C8" s="93">
        <v>787</v>
      </c>
      <c r="D8" s="93">
        <v>131</v>
      </c>
      <c r="E8" s="93">
        <v>716</v>
      </c>
      <c r="F8" s="93">
        <v>351</v>
      </c>
      <c r="G8" s="93">
        <v>685</v>
      </c>
      <c r="H8" s="93">
        <v>802</v>
      </c>
    </row>
    <row r="9" spans="1:8" x14ac:dyDescent="0.3">
      <c r="A9" s="93" t="s">
        <v>490</v>
      </c>
      <c r="B9" s="93" t="s">
        <v>491</v>
      </c>
      <c r="C9" s="93">
        <v>195</v>
      </c>
      <c r="D9" s="93">
        <v>685</v>
      </c>
      <c r="E9" s="93">
        <v>105</v>
      </c>
      <c r="F9" s="93">
        <v>379</v>
      </c>
      <c r="G9" s="93">
        <v>701</v>
      </c>
      <c r="H9" s="93">
        <v>752</v>
      </c>
    </row>
    <row r="10" spans="1:8" x14ac:dyDescent="0.3">
      <c r="A10" s="93" t="s">
        <v>490</v>
      </c>
      <c r="B10" s="93" t="s">
        <v>501</v>
      </c>
      <c r="C10" s="93">
        <v>505</v>
      </c>
      <c r="D10" s="93">
        <v>436</v>
      </c>
      <c r="E10" s="93">
        <v>888</v>
      </c>
      <c r="F10" s="93">
        <v>673</v>
      </c>
      <c r="G10" s="93">
        <v>419</v>
      </c>
      <c r="H10" s="93">
        <v>516</v>
      </c>
    </row>
    <row r="11" spans="1:8" x14ac:dyDescent="0.3">
      <c r="A11" s="93" t="s">
        <v>490</v>
      </c>
      <c r="B11" s="93" t="s">
        <v>502</v>
      </c>
      <c r="C11" s="93">
        <v>158</v>
      </c>
      <c r="D11" s="93">
        <v>264</v>
      </c>
      <c r="E11" s="93">
        <v>690</v>
      </c>
      <c r="F11" s="93">
        <v>320</v>
      </c>
      <c r="G11" s="93">
        <v>276</v>
      </c>
      <c r="H11" s="93">
        <v>578</v>
      </c>
    </row>
    <row r="12" spans="1:8" x14ac:dyDescent="0.3">
      <c r="A12" s="93" t="s">
        <v>503</v>
      </c>
      <c r="B12" s="93" t="s">
        <v>504</v>
      </c>
      <c r="C12" s="93">
        <v>625</v>
      </c>
      <c r="D12" s="93">
        <v>193</v>
      </c>
      <c r="E12" s="93">
        <v>830</v>
      </c>
      <c r="F12" s="93">
        <v>139</v>
      </c>
      <c r="G12" s="93">
        <v>389</v>
      </c>
      <c r="H12" s="93">
        <v>180</v>
      </c>
    </row>
    <row r="13" spans="1:8" x14ac:dyDescent="0.3">
      <c r="A13" s="93" t="s">
        <v>503</v>
      </c>
      <c r="B13" s="93" t="s">
        <v>505</v>
      </c>
      <c r="C13" s="93">
        <v>165</v>
      </c>
      <c r="D13" s="93">
        <v>177</v>
      </c>
      <c r="E13" s="93">
        <v>365</v>
      </c>
      <c r="F13" s="93">
        <v>129</v>
      </c>
      <c r="G13" s="93">
        <v>492</v>
      </c>
      <c r="H13" s="93">
        <v>515</v>
      </c>
    </row>
    <row r="14" spans="1:8" x14ac:dyDescent="0.3">
      <c r="A14" s="93" t="s">
        <v>503</v>
      </c>
      <c r="B14" s="93" t="s">
        <v>506</v>
      </c>
      <c r="C14" s="93">
        <v>216</v>
      </c>
      <c r="D14" s="93">
        <v>335</v>
      </c>
      <c r="E14" s="93">
        <v>561</v>
      </c>
      <c r="F14" s="93">
        <v>354</v>
      </c>
      <c r="G14" s="93">
        <v>403</v>
      </c>
      <c r="H14" s="93">
        <v>273</v>
      </c>
    </row>
    <row r="15" spans="1:8" x14ac:dyDescent="0.3">
      <c r="A15" s="93" t="s">
        <v>503</v>
      </c>
      <c r="B15" s="93" t="s">
        <v>507</v>
      </c>
      <c r="C15" s="93">
        <v>587</v>
      </c>
      <c r="D15" s="93">
        <v>121</v>
      </c>
      <c r="E15" s="93">
        <v>538</v>
      </c>
      <c r="F15" s="93">
        <v>632</v>
      </c>
      <c r="G15" s="93">
        <v>230</v>
      </c>
      <c r="H15" s="93">
        <v>350</v>
      </c>
    </row>
    <row r="16" spans="1:8" x14ac:dyDescent="0.3">
      <c r="A16" s="93" t="s">
        <v>503</v>
      </c>
      <c r="B16" s="93" t="s">
        <v>508</v>
      </c>
      <c r="C16" s="93">
        <v>199</v>
      </c>
      <c r="D16" s="93">
        <v>350</v>
      </c>
      <c r="E16" s="93">
        <v>351</v>
      </c>
      <c r="F16" s="93">
        <v>152</v>
      </c>
      <c r="G16" s="93">
        <v>574</v>
      </c>
      <c r="H16" s="93">
        <v>168</v>
      </c>
    </row>
    <row r="17" spans="1:8" x14ac:dyDescent="0.3">
      <c r="A17" s="93" t="s">
        <v>503</v>
      </c>
      <c r="B17" s="93" t="s">
        <v>509</v>
      </c>
      <c r="C17" s="93">
        <v>156</v>
      </c>
      <c r="D17" s="93">
        <v>784</v>
      </c>
      <c r="E17" s="93">
        <v>584</v>
      </c>
      <c r="F17" s="93">
        <v>197</v>
      </c>
      <c r="G17" s="93">
        <v>278</v>
      </c>
      <c r="H17" s="93">
        <v>498</v>
      </c>
    </row>
    <row r="23" spans="1:8" x14ac:dyDescent="0.3">
      <c r="A23" s="93" t="s">
        <v>490</v>
      </c>
    </row>
    <row r="24" spans="1:8" x14ac:dyDescent="0.3">
      <c r="A24" s="93" t="s">
        <v>503</v>
      </c>
    </row>
    <row r="25" spans="1:8" x14ac:dyDescent="0.3">
      <c r="H25" s="92" t="s">
        <v>740</v>
      </c>
    </row>
  </sheetData>
  <sheetProtection algorithmName="SHA-512" hashValue="6Q7biw3Tj1Gm/n6x26mqI8RUjYXvFzE5Iu1Qdq8yIvh+trQ/PBMSMDxx33nfd9fb6Vy8JgowlGg2zrZftkiidA==" saltValue="RfboKLZtIzTU84IYTLKUeQ==" spinCount="100000" sheet="1" objects="1" scenarios="1" selectLockedCells="1"/>
  <conditionalFormatting sqref="A5:H17">
    <cfRule type="expression" dxfId="2" priority="1">
      <formula>AND($A5=VLOOKUP($A$2,$A$6:$A$17,1,0),$B5=VLOOKUP($B$2,$B$6:$B$17,1,0),A$5=HLOOKUP($C$2,$C$5:$H$5,1,0))</formula>
    </cfRule>
    <cfRule type="expression" dxfId="1" priority="2">
      <formula>AND($A5=VLOOKUP($A$2,$A$6:$A$17,1,0),$B5=VLOOKUP($B$2,$B$6:$B$17,1,0))</formula>
    </cfRule>
    <cfRule type="expression" dxfId="0" priority="3">
      <formula>A$5=HLOOKUP($C$2,$C$5:$H$5,1,0)</formula>
    </cfRule>
  </conditionalFormatting>
  <dataValidations count="3">
    <dataValidation type="list" allowBlank="1" showInputMessage="1" showErrorMessage="1" sqref="B2" xr:uid="{00000000-0002-0000-0900-000000000000}">
      <formula1>B$6:B$17</formula1>
    </dataValidation>
    <dataValidation type="list" allowBlank="1" showInputMessage="1" showErrorMessage="1" sqref="C2" xr:uid="{00000000-0002-0000-0900-000001000000}">
      <formula1>$C$5:$H$5</formula1>
    </dataValidation>
    <dataValidation type="list" allowBlank="1" showInputMessage="1" showErrorMessage="1" sqref="A2" xr:uid="{00000000-0002-0000-0900-000002000000}">
      <formula1>$A$23:$A$24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1"/>
  <sheetViews>
    <sheetView topLeftCell="A74" workbookViewId="0">
      <selection activeCell="I29" sqref="I29"/>
    </sheetView>
  </sheetViews>
  <sheetFormatPr defaultRowHeight="14.4" x14ac:dyDescent="0.3"/>
  <cols>
    <col min="1" max="1" width="12.109375" customWidth="1"/>
    <col min="2" max="2" width="13.44140625" customWidth="1"/>
    <col min="3" max="3" width="13.21875" customWidth="1"/>
    <col min="4" max="4" width="9.109375" bestFit="1" customWidth="1"/>
    <col min="5" max="5" width="9.77734375" customWidth="1"/>
    <col min="6" max="6" width="11" bestFit="1" customWidth="1"/>
    <col min="7" max="7" width="11.109375" customWidth="1"/>
    <col min="8" max="8" width="9" customWidth="1"/>
    <col min="10" max="10" width="6" bestFit="1" customWidth="1"/>
  </cols>
  <sheetData>
    <row r="1" spans="1:8" ht="15" thickBot="1" x14ac:dyDescent="0.35">
      <c r="A1" s="194" t="s">
        <v>119</v>
      </c>
      <c r="B1" s="194" t="s">
        <v>120</v>
      </c>
      <c r="C1" s="194" t="s">
        <v>121</v>
      </c>
      <c r="D1" s="194" t="s">
        <v>122</v>
      </c>
      <c r="E1" s="194" t="s">
        <v>123</v>
      </c>
      <c r="F1" s="194" t="s">
        <v>124</v>
      </c>
      <c r="G1" s="194" t="s">
        <v>125</v>
      </c>
      <c r="H1" s="194" t="s">
        <v>126</v>
      </c>
    </row>
    <row r="2" spans="1:8" x14ac:dyDescent="0.3">
      <c r="A2" s="195">
        <v>2</v>
      </c>
      <c r="B2" s="196" t="s">
        <v>127</v>
      </c>
      <c r="C2" s="196" t="s">
        <v>128</v>
      </c>
      <c r="D2" s="196" t="s">
        <v>129</v>
      </c>
      <c r="E2" s="196" t="s">
        <v>677</v>
      </c>
      <c r="F2" s="196" t="s">
        <v>131</v>
      </c>
      <c r="G2" s="197">
        <v>28126</v>
      </c>
      <c r="H2" s="42">
        <v>17500</v>
      </c>
    </row>
    <row r="3" spans="1:8" x14ac:dyDescent="0.3">
      <c r="A3" s="195">
        <v>10</v>
      </c>
      <c r="B3" s="196" t="s">
        <v>132</v>
      </c>
      <c r="C3" s="196" t="s">
        <v>133</v>
      </c>
      <c r="D3" s="196" t="s">
        <v>134</v>
      </c>
      <c r="E3" s="196" t="s">
        <v>677</v>
      </c>
      <c r="F3" s="196" t="s">
        <v>135</v>
      </c>
      <c r="G3" s="197">
        <v>28326</v>
      </c>
      <c r="H3" s="42">
        <v>15750</v>
      </c>
    </row>
    <row r="4" spans="1:8" x14ac:dyDescent="0.3">
      <c r="A4" s="195">
        <v>13</v>
      </c>
      <c r="B4" s="196" t="s">
        <v>136</v>
      </c>
      <c r="C4" s="196" t="s">
        <v>137</v>
      </c>
      <c r="D4" s="196" t="s">
        <v>138</v>
      </c>
      <c r="E4" s="196" t="s">
        <v>677</v>
      </c>
      <c r="F4" s="196" t="s">
        <v>139</v>
      </c>
      <c r="G4" s="197">
        <v>31027</v>
      </c>
      <c r="H4" s="42">
        <v>19250</v>
      </c>
    </row>
    <row r="5" spans="1:8" x14ac:dyDescent="0.3">
      <c r="A5" s="195">
        <v>17</v>
      </c>
      <c r="B5" s="196" t="s">
        <v>140</v>
      </c>
      <c r="C5" s="196" t="s">
        <v>141</v>
      </c>
      <c r="D5" s="196" t="s">
        <v>142</v>
      </c>
      <c r="E5" s="196" t="s">
        <v>677</v>
      </c>
      <c r="F5" s="196" t="s">
        <v>131</v>
      </c>
      <c r="G5" s="197">
        <v>30376</v>
      </c>
      <c r="H5" s="42">
        <v>15750</v>
      </c>
    </row>
    <row r="6" spans="1:8" x14ac:dyDescent="0.3">
      <c r="A6" s="195">
        <v>21</v>
      </c>
      <c r="B6" s="196" t="s">
        <v>143</v>
      </c>
      <c r="C6" s="196" t="s">
        <v>144</v>
      </c>
      <c r="D6" s="196" t="s">
        <v>134</v>
      </c>
      <c r="E6" s="196" t="s">
        <v>677</v>
      </c>
      <c r="F6" s="196" t="s">
        <v>145</v>
      </c>
      <c r="G6" s="197">
        <v>36317</v>
      </c>
      <c r="H6" s="42">
        <v>7875</v>
      </c>
    </row>
    <row r="7" spans="1:8" x14ac:dyDescent="0.3">
      <c r="A7" s="195">
        <v>26</v>
      </c>
      <c r="B7" s="196" t="s">
        <v>146</v>
      </c>
      <c r="C7" s="196" t="s">
        <v>147</v>
      </c>
      <c r="D7" s="196" t="s">
        <v>129</v>
      </c>
      <c r="E7" s="196" t="s">
        <v>677</v>
      </c>
      <c r="F7" s="196" t="s">
        <v>131</v>
      </c>
      <c r="G7" s="197">
        <v>30225</v>
      </c>
      <c r="H7" s="42">
        <v>19250</v>
      </c>
    </row>
    <row r="8" spans="1:8" x14ac:dyDescent="0.3">
      <c r="A8" s="195">
        <v>30</v>
      </c>
      <c r="B8" s="196" t="s">
        <v>148</v>
      </c>
      <c r="C8" s="196" t="s">
        <v>149</v>
      </c>
      <c r="D8" s="196" t="s">
        <v>150</v>
      </c>
      <c r="E8" s="196" t="s">
        <v>677</v>
      </c>
      <c r="F8" s="196" t="s">
        <v>145</v>
      </c>
      <c r="G8" s="197">
        <v>32435</v>
      </c>
      <c r="H8" s="42">
        <v>14175</v>
      </c>
    </row>
    <row r="9" spans="1:8" x14ac:dyDescent="0.3">
      <c r="A9" s="195">
        <v>41</v>
      </c>
      <c r="B9" s="196" t="s">
        <v>151</v>
      </c>
      <c r="C9" s="196" t="s">
        <v>152</v>
      </c>
      <c r="D9" s="196" t="s">
        <v>142</v>
      </c>
      <c r="E9" s="196" t="s">
        <v>677</v>
      </c>
      <c r="F9" s="196" t="s">
        <v>135</v>
      </c>
      <c r="G9" s="197">
        <v>35595</v>
      </c>
      <c r="H9" s="42">
        <v>7875</v>
      </c>
    </row>
    <row r="10" spans="1:8" x14ac:dyDescent="0.3">
      <c r="A10" s="195">
        <v>42</v>
      </c>
      <c r="B10" s="196" t="s">
        <v>153</v>
      </c>
      <c r="C10" s="196" t="s">
        <v>154</v>
      </c>
      <c r="D10" s="196" t="s">
        <v>155</v>
      </c>
      <c r="E10" s="196" t="s">
        <v>677</v>
      </c>
      <c r="F10" s="196" t="s">
        <v>139</v>
      </c>
      <c r="G10" s="197">
        <v>33510</v>
      </c>
      <c r="H10" s="42">
        <v>13300</v>
      </c>
    </row>
    <row r="11" spans="1:8" x14ac:dyDescent="0.3">
      <c r="A11" s="195">
        <v>44</v>
      </c>
      <c r="B11" s="196" t="s">
        <v>156</v>
      </c>
      <c r="C11" s="196" t="s">
        <v>157</v>
      </c>
      <c r="D11" s="196" t="s">
        <v>150</v>
      </c>
      <c r="E11" s="196" t="s">
        <v>677</v>
      </c>
      <c r="F11" s="196" t="s">
        <v>131</v>
      </c>
      <c r="G11" s="197">
        <v>33194</v>
      </c>
      <c r="H11" s="42">
        <v>13825</v>
      </c>
    </row>
    <row r="12" spans="1:8" x14ac:dyDescent="0.3">
      <c r="A12" s="195">
        <v>54</v>
      </c>
      <c r="B12" s="196" t="s">
        <v>158</v>
      </c>
      <c r="C12" s="196" t="s">
        <v>159</v>
      </c>
      <c r="D12" s="196" t="s">
        <v>160</v>
      </c>
      <c r="E12" s="196" t="s">
        <v>677</v>
      </c>
      <c r="F12" s="196" t="s">
        <v>161</v>
      </c>
      <c r="G12" s="197">
        <v>34761</v>
      </c>
      <c r="H12" s="42">
        <v>15750</v>
      </c>
    </row>
    <row r="13" spans="1:8" x14ac:dyDescent="0.3">
      <c r="A13" s="195">
        <v>55</v>
      </c>
      <c r="B13" s="196" t="s">
        <v>162</v>
      </c>
      <c r="C13" s="196" t="s">
        <v>163</v>
      </c>
      <c r="D13" s="196" t="s">
        <v>160</v>
      </c>
      <c r="E13" s="196" t="s">
        <v>677</v>
      </c>
      <c r="F13" s="196" t="s">
        <v>164</v>
      </c>
      <c r="G13" s="197">
        <v>31717</v>
      </c>
      <c r="H13" s="42">
        <v>15750</v>
      </c>
    </row>
    <row r="14" spans="1:8" x14ac:dyDescent="0.3">
      <c r="A14" s="195">
        <v>65</v>
      </c>
      <c r="B14" s="196" t="s">
        <v>165</v>
      </c>
      <c r="C14" s="196" t="s">
        <v>166</v>
      </c>
      <c r="D14" s="196" t="s">
        <v>160</v>
      </c>
      <c r="E14" s="196" t="s">
        <v>677</v>
      </c>
      <c r="F14" s="196" t="s">
        <v>139</v>
      </c>
      <c r="G14" s="197">
        <v>32442</v>
      </c>
      <c r="H14" s="42">
        <v>17500</v>
      </c>
    </row>
    <row r="15" spans="1:8" x14ac:dyDescent="0.3">
      <c r="A15" s="195">
        <v>70</v>
      </c>
      <c r="B15" s="196" t="s">
        <v>167</v>
      </c>
      <c r="C15" s="196" t="s">
        <v>168</v>
      </c>
      <c r="D15" s="196" t="s">
        <v>134</v>
      </c>
      <c r="E15" s="196" t="s">
        <v>677</v>
      </c>
      <c r="F15" s="196" t="s">
        <v>139</v>
      </c>
      <c r="G15" s="197">
        <v>34762</v>
      </c>
      <c r="H15" s="42">
        <v>14000</v>
      </c>
    </row>
    <row r="16" spans="1:8" x14ac:dyDescent="0.3">
      <c r="A16" s="195">
        <v>74</v>
      </c>
      <c r="B16" s="196" t="s">
        <v>169</v>
      </c>
      <c r="C16" s="196" t="s">
        <v>170</v>
      </c>
      <c r="D16" s="196" t="s">
        <v>129</v>
      </c>
      <c r="E16" s="196" t="s">
        <v>677</v>
      </c>
      <c r="F16" s="196" t="s">
        <v>135</v>
      </c>
      <c r="G16" s="197">
        <v>32440</v>
      </c>
      <c r="H16" s="42">
        <v>17500</v>
      </c>
    </row>
    <row r="17" spans="1:8" x14ac:dyDescent="0.3">
      <c r="A17" s="195">
        <v>75</v>
      </c>
      <c r="B17" s="196" t="s">
        <v>171</v>
      </c>
      <c r="C17" s="196" t="s">
        <v>172</v>
      </c>
      <c r="D17" s="196" t="s">
        <v>142</v>
      </c>
      <c r="E17" s="196" t="s">
        <v>677</v>
      </c>
      <c r="F17" s="196" t="s">
        <v>139</v>
      </c>
      <c r="G17" s="197">
        <v>32441</v>
      </c>
      <c r="H17" s="42">
        <v>17500</v>
      </c>
    </row>
    <row r="18" spans="1:8" x14ac:dyDescent="0.3">
      <c r="A18" s="195">
        <v>82</v>
      </c>
      <c r="B18" s="196" t="s">
        <v>173</v>
      </c>
      <c r="C18" s="196" t="s">
        <v>174</v>
      </c>
      <c r="D18" s="196" t="s">
        <v>155</v>
      </c>
      <c r="E18" s="196" t="s">
        <v>677</v>
      </c>
      <c r="F18" s="196" t="s">
        <v>131</v>
      </c>
      <c r="G18" s="197">
        <v>32448</v>
      </c>
      <c r="H18" s="42">
        <v>17500</v>
      </c>
    </row>
    <row r="19" spans="1:8" x14ac:dyDescent="0.3">
      <c r="A19" s="195">
        <v>84</v>
      </c>
      <c r="B19" s="196" t="s">
        <v>175</v>
      </c>
      <c r="C19" s="196" t="s">
        <v>176</v>
      </c>
      <c r="D19" s="196" t="s">
        <v>155</v>
      </c>
      <c r="E19" s="196" t="s">
        <v>677</v>
      </c>
      <c r="F19" s="196" t="s">
        <v>139</v>
      </c>
      <c r="G19" s="197">
        <v>36222</v>
      </c>
      <c r="H19" s="42">
        <v>7000</v>
      </c>
    </row>
    <row r="20" spans="1:8" x14ac:dyDescent="0.3">
      <c r="A20" s="195">
        <v>91</v>
      </c>
      <c r="B20" s="196" t="s">
        <v>177</v>
      </c>
      <c r="C20" s="196" t="s">
        <v>178</v>
      </c>
      <c r="D20" s="196" t="s">
        <v>129</v>
      </c>
      <c r="E20" s="196" t="s">
        <v>677</v>
      </c>
      <c r="F20" s="196" t="s">
        <v>139</v>
      </c>
      <c r="G20" s="197">
        <v>29172</v>
      </c>
      <c r="H20" s="42">
        <v>22750</v>
      </c>
    </row>
    <row r="21" spans="1:8" x14ac:dyDescent="0.3">
      <c r="A21" s="195">
        <v>92</v>
      </c>
      <c r="B21" s="196" t="s">
        <v>179</v>
      </c>
      <c r="C21" s="196" t="s">
        <v>180</v>
      </c>
      <c r="D21" s="196" t="s">
        <v>134</v>
      </c>
      <c r="E21" s="196" t="s">
        <v>677</v>
      </c>
      <c r="F21" s="196" t="s">
        <v>161</v>
      </c>
      <c r="G21" s="197">
        <v>32603</v>
      </c>
      <c r="H21" s="42">
        <v>17325</v>
      </c>
    </row>
    <row r="22" spans="1:8" x14ac:dyDescent="0.3">
      <c r="A22" s="195">
        <v>1</v>
      </c>
      <c r="B22" s="196" t="s">
        <v>181</v>
      </c>
      <c r="C22" s="196" t="s">
        <v>182</v>
      </c>
      <c r="D22" s="196" t="s">
        <v>129</v>
      </c>
      <c r="E22" s="196" t="s">
        <v>678</v>
      </c>
      <c r="F22" s="196" t="s">
        <v>184</v>
      </c>
      <c r="G22" s="197">
        <v>28126</v>
      </c>
      <c r="H22" s="42">
        <v>21875</v>
      </c>
    </row>
    <row r="23" spans="1:8" x14ac:dyDescent="0.3">
      <c r="A23" s="195">
        <v>4</v>
      </c>
      <c r="B23" s="196" t="s">
        <v>185</v>
      </c>
      <c r="C23" s="196" t="s">
        <v>186</v>
      </c>
      <c r="D23" s="196" t="s">
        <v>134</v>
      </c>
      <c r="E23" s="196" t="s">
        <v>678</v>
      </c>
      <c r="F23" s="196" t="s">
        <v>19</v>
      </c>
      <c r="G23" s="197">
        <v>29183</v>
      </c>
      <c r="H23" s="42">
        <v>12250</v>
      </c>
    </row>
    <row r="24" spans="1:8" x14ac:dyDescent="0.3">
      <c r="A24" s="195">
        <v>5</v>
      </c>
      <c r="B24" s="196" t="s">
        <v>187</v>
      </c>
      <c r="C24" s="196" t="s">
        <v>188</v>
      </c>
      <c r="D24" s="196" t="s">
        <v>155</v>
      </c>
      <c r="E24" s="196" t="s">
        <v>678</v>
      </c>
      <c r="F24" s="196" t="s">
        <v>189</v>
      </c>
      <c r="G24" s="197">
        <v>32755</v>
      </c>
      <c r="H24" s="42">
        <v>21000</v>
      </c>
    </row>
    <row r="25" spans="1:8" x14ac:dyDescent="0.3">
      <c r="A25" s="195">
        <v>6</v>
      </c>
      <c r="B25" s="196" t="s">
        <v>190</v>
      </c>
      <c r="C25" s="196" t="s">
        <v>191</v>
      </c>
      <c r="D25" s="196" t="s">
        <v>155</v>
      </c>
      <c r="E25" s="196" t="s">
        <v>678</v>
      </c>
      <c r="F25" s="196" t="s">
        <v>192</v>
      </c>
      <c r="G25" s="197">
        <v>32390</v>
      </c>
      <c r="H25" s="42">
        <v>12425</v>
      </c>
    </row>
    <row r="26" spans="1:8" x14ac:dyDescent="0.3">
      <c r="A26" s="195">
        <v>8</v>
      </c>
      <c r="B26" s="196" t="s">
        <v>193</v>
      </c>
      <c r="C26" s="196" t="s">
        <v>194</v>
      </c>
      <c r="D26" s="196" t="s">
        <v>155</v>
      </c>
      <c r="E26" s="196" t="s">
        <v>678</v>
      </c>
      <c r="F26" s="196" t="s">
        <v>195</v>
      </c>
      <c r="G26" s="197">
        <v>32755</v>
      </c>
      <c r="H26" s="42">
        <v>12425</v>
      </c>
    </row>
    <row r="27" spans="1:8" x14ac:dyDescent="0.3">
      <c r="A27" s="195">
        <v>9</v>
      </c>
      <c r="B27" s="196" t="s">
        <v>196</v>
      </c>
      <c r="C27" s="196" t="s">
        <v>197</v>
      </c>
      <c r="D27" s="196" t="s">
        <v>129</v>
      </c>
      <c r="E27" s="196" t="s">
        <v>678</v>
      </c>
      <c r="F27" s="196" t="s">
        <v>198</v>
      </c>
      <c r="G27" s="197">
        <v>36506</v>
      </c>
      <c r="H27" s="42">
        <v>14875</v>
      </c>
    </row>
    <row r="28" spans="1:8" x14ac:dyDescent="0.3">
      <c r="A28" s="195">
        <v>12</v>
      </c>
      <c r="B28" s="196" t="s">
        <v>199</v>
      </c>
      <c r="C28" s="196" t="s">
        <v>200</v>
      </c>
      <c r="D28" s="196" t="s">
        <v>142</v>
      </c>
      <c r="E28" s="196" t="s">
        <v>678</v>
      </c>
      <c r="F28" s="196" t="s">
        <v>201</v>
      </c>
      <c r="G28" s="197">
        <v>30376</v>
      </c>
      <c r="H28" s="42">
        <v>21000</v>
      </c>
    </row>
    <row r="29" spans="1:8" x14ac:dyDescent="0.3">
      <c r="A29" s="195">
        <v>15</v>
      </c>
      <c r="B29" s="196" t="s">
        <v>202</v>
      </c>
      <c r="C29" s="196" t="s">
        <v>203</v>
      </c>
      <c r="D29" s="196" t="s">
        <v>150</v>
      </c>
      <c r="E29" s="196" t="s">
        <v>678</v>
      </c>
      <c r="F29" s="196" t="s">
        <v>201</v>
      </c>
      <c r="G29" s="197">
        <v>31029</v>
      </c>
      <c r="H29" s="42">
        <v>14875</v>
      </c>
    </row>
    <row r="30" spans="1:8" x14ac:dyDescent="0.3">
      <c r="A30" s="195">
        <v>16</v>
      </c>
      <c r="B30" s="196" t="s">
        <v>204</v>
      </c>
      <c r="C30" s="196" t="s">
        <v>205</v>
      </c>
      <c r="D30" s="196" t="s">
        <v>150</v>
      </c>
      <c r="E30" s="196" t="s">
        <v>678</v>
      </c>
      <c r="F30" s="196" t="s">
        <v>206</v>
      </c>
      <c r="G30" s="197">
        <v>31030</v>
      </c>
      <c r="H30" s="42">
        <v>14875</v>
      </c>
    </row>
    <row r="31" spans="1:8" x14ac:dyDescent="0.3">
      <c r="A31" s="195">
        <v>19</v>
      </c>
      <c r="B31" s="196" t="s">
        <v>207</v>
      </c>
      <c r="C31" s="196" t="s">
        <v>208</v>
      </c>
      <c r="D31" s="196" t="s">
        <v>134</v>
      </c>
      <c r="E31" s="196" t="s">
        <v>678</v>
      </c>
      <c r="F31" s="196" t="s">
        <v>192</v>
      </c>
      <c r="G31" s="197">
        <v>31637</v>
      </c>
      <c r="H31" s="42">
        <v>10500</v>
      </c>
    </row>
    <row r="32" spans="1:8" x14ac:dyDescent="0.3">
      <c r="A32" s="195">
        <v>20</v>
      </c>
      <c r="B32" s="196" t="s">
        <v>209</v>
      </c>
      <c r="C32" s="196" t="s">
        <v>210</v>
      </c>
      <c r="D32" s="196" t="s">
        <v>134</v>
      </c>
      <c r="E32" s="196" t="s">
        <v>678</v>
      </c>
      <c r="F32" s="196" t="s">
        <v>206</v>
      </c>
      <c r="G32" s="197">
        <v>36316</v>
      </c>
      <c r="H32" s="42">
        <v>5950</v>
      </c>
    </row>
    <row r="33" spans="1:8" x14ac:dyDescent="0.3">
      <c r="A33" s="195">
        <v>29</v>
      </c>
      <c r="B33" s="196" t="s">
        <v>211</v>
      </c>
      <c r="C33" s="196" t="s">
        <v>212</v>
      </c>
      <c r="D33" s="196" t="s">
        <v>142</v>
      </c>
      <c r="E33" s="196" t="s">
        <v>678</v>
      </c>
      <c r="F33" s="196" t="s">
        <v>206</v>
      </c>
      <c r="G33" s="197">
        <v>35189</v>
      </c>
      <c r="H33" s="42">
        <v>9625</v>
      </c>
    </row>
    <row r="34" spans="1:8" x14ac:dyDescent="0.3">
      <c r="A34" s="195">
        <v>31</v>
      </c>
      <c r="B34" s="196" t="s">
        <v>213</v>
      </c>
      <c r="C34" s="196" t="s">
        <v>214</v>
      </c>
      <c r="D34" s="196" t="s">
        <v>155</v>
      </c>
      <c r="E34" s="196" t="s">
        <v>678</v>
      </c>
      <c r="F34" s="196" t="s">
        <v>195</v>
      </c>
      <c r="G34" s="197">
        <v>30225</v>
      </c>
      <c r="H34" s="42">
        <v>15750</v>
      </c>
    </row>
    <row r="35" spans="1:8" x14ac:dyDescent="0.3">
      <c r="A35" s="195">
        <v>33</v>
      </c>
      <c r="B35" s="196" t="s">
        <v>215</v>
      </c>
      <c r="C35" s="196" t="s">
        <v>216</v>
      </c>
      <c r="D35" s="196" t="s">
        <v>160</v>
      </c>
      <c r="E35" s="196" t="s">
        <v>678</v>
      </c>
      <c r="F35" s="196" t="s">
        <v>198</v>
      </c>
      <c r="G35" s="197">
        <v>35618</v>
      </c>
      <c r="H35" s="42">
        <v>7000</v>
      </c>
    </row>
    <row r="36" spans="1:8" x14ac:dyDescent="0.3">
      <c r="A36" s="195">
        <v>34</v>
      </c>
      <c r="B36" s="196" t="s">
        <v>217</v>
      </c>
      <c r="C36" s="196" t="s">
        <v>218</v>
      </c>
      <c r="D36" s="196" t="s">
        <v>160</v>
      </c>
      <c r="E36" s="196" t="s">
        <v>678</v>
      </c>
      <c r="F36" s="196" t="s">
        <v>219</v>
      </c>
      <c r="G36" s="197">
        <v>33510</v>
      </c>
      <c r="H36" s="42">
        <v>8750</v>
      </c>
    </row>
    <row r="37" spans="1:8" x14ac:dyDescent="0.3">
      <c r="A37" s="195">
        <v>38</v>
      </c>
      <c r="B37" s="196" t="s">
        <v>220</v>
      </c>
      <c r="C37" s="196" t="s">
        <v>221</v>
      </c>
      <c r="D37" s="196" t="s">
        <v>138</v>
      </c>
      <c r="E37" s="196" t="s">
        <v>678</v>
      </c>
      <c r="F37" s="196" t="s">
        <v>222</v>
      </c>
      <c r="G37" s="197">
        <v>30225</v>
      </c>
      <c r="H37" s="42">
        <v>24500</v>
      </c>
    </row>
    <row r="38" spans="1:8" x14ac:dyDescent="0.3">
      <c r="A38" s="195">
        <v>39</v>
      </c>
      <c r="B38" s="196" t="s">
        <v>223</v>
      </c>
      <c r="C38" s="196" t="s">
        <v>224</v>
      </c>
      <c r="D38" s="196" t="s">
        <v>138</v>
      </c>
      <c r="E38" s="196" t="s">
        <v>678</v>
      </c>
      <c r="F38" s="196" t="s">
        <v>225</v>
      </c>
      <c r="G38" s="197">
        <v>30225</v>
      </c>
      <c r="H38" s="42">
        <v>24500</v>
      </c>
    </row>
    <row r="39" spans="1:8" x14ac:dyDescent="0.3">
      <c r="A39" s="195">
        <v>45</v>
      </c>
      <c r="B39" s="196" t="s">
        <v>226</v>
      </c>
      <c r="C39" s="196" t="s">
        <v>227</v>
      </c>
      <c r="D39" s="196" t="s">
        <v>155</v>
      </c>
      <c r="E39" s="196" t="s">
        <v>678</v>
      </c>
      <c r="F39" s="196" t="s">
        <v>184</v>
      </c>
      <c r="G39" s="197">
        <v>35618</v>
      </c>
      <c r="H39" s="42">
        <v>11375</v>
      </c>
    </row>
    <row r="40" spans="1:8" x14ac:dyDescent="0.3">
      <c r="A40" s="195">
        <v>46</v>
      </c>
      <c r="B40" s="196" t="s">
        <v>228</v>
      </c>
      <c r="C40" s="196" t="s">
        <v>229</v>
      </c>
      <c r="D40" s="196" t="s">
        <v>129</v>
      </c>
      <c r="E40" s="196" t="s">
        <v>678</v>
      </c>
      <c r="F40" s="196" t="s">
        <v>219</v>
      </c>
      <c r="G40" s="197">
        <v>33510</v>
      </c>
      <c r="H40" s="42">
        <v>15750</v>
      </c>
    </row>
    <row r="41" spans="1:8" x14ac:dyDescent="0.3">
      <c r="A41" s="195">
        <v>47</v>
      </c>
      <c r="B41" s="196" t="s">
        <v>230</v>
      </c>
      <c r="C41" s="196" t="s">
        <v>231</v>
      </c>
      <c r="D41" s="196" t="s">
        <v>142</v>
      </c>
      <c r="E41" s="196" t="s">
        <v>678</v>
      </c>
      <c r="F41" s="196" t="s">
        <v>189</v>
      </c>
      <c r="G41" s="197">
        <v>32180</v>
      </c>
      <c r="H41" s="42">
        <v>15750</v>
      </c>
    </row>
    <row r="42" spans="1:8" x14ac:dyDescent="0.3">
      <c r="A42" s="195">
        <v>51</v>
      </c>
      <c r="B42" s="196" t="s">
        <v>232</v>
      </c>
      <c r="C42" s="196" t="s">
        <v>233</v>
      </c>
      <c r="D42" s="196" t="s">
        <v>129</v>
      </c>
      <c r="E42" s="196" t="s">
        <v>678</v>
      </c>
      <c r="F42" s="196" t="s">
        <v>201</v>
      </c>
      <c r="G42" s="197">
        <v>32436</v>
      </c>
      <c r="H42" s="42">
        <v>15750</v>
      </c>
    </row>
    <row r="43" spans="1:8" x14ac:dyDescent="0.3">
      <c r="A43" s="195">
        <v>52</v>
      </c>
      <c r="B43" s="196" t="s">
        <v>234</v>
      </c>
      <c r="C43" s="196" t="s">
        <v>235</v>
      </c>
      <c r="D43" s="196" t="s">
        <v>160</v>
      </c>
      <c r="E43" s="196" t="s">
        <v>678</v>
      </c>
      <c r="F43" s="196" t="s">
        <v>219</v>
      </c>
      <c r="G43" s="197">
        <v>32437</v>
      </c>
      <c r="H43" s="42">
        <v>19250</v>
      </c>
    </row>
    <row r="44" spans="1:8" x14ac:dyDescent="0.3">
      <c r="A44" s="195">
        <v>58</v>
      </c>
      <c r="B44" s="196" t="s">
        <v>236</v>
      </c>
      <c r="C44" s="196" t="s">
        <v>237</v>
      </c>
      <c r="D44" s="196" t="s">
        <v>134</v>
      </c>
      <c r="E44" s="196" t="s">
        <v>678</v>
      </c>
      <c r="F44" s="196" t="s">
        <v>195</v>
      </c>
      <c r="G44" s="197">
        <v>33182</v>
      </c>
      <c r="H44" s="42">
        <v>17500</v>
      </c>
    </row>
    <row r="45" spans="1:8" x14ac:dyDescent="0.3">
      <c r="A45" s="195">
        <v>61</v>
      </c>
      <c r="B45" s="196" t="s">
        <v>238</v>
      </c>
      <c r="C45" s="196" t="s">
        <v>239</v>
      </c>
      <c r="D45" s="196" t="s">
        <v>142</v>
      </c>
      <c r="E45" s="196" t="s">
        <v>678</v>
      </c>
      <c r="F45" s="196" t="s">
        <v>195</v>
      </c>
      <c r="G45" s="197">
        <v>32106</v>
      </c>
      <c r="H45" s="42">
        <v>19250</v>
      </c>
    </row>
    <row r="46" spans="1:8" x14ac:dyDescent="0.3">
      <c r="A46" s="195">
        <v>62</v>
      </c>
      <c r="B46" s="196" t="s">
        <v>240</v>
      </c>
      <c r="C46" s="196" t="s">
        <v>141</v>
      </c>
      <c r="D46" s="196" t="s">
        <v>129</v>
      </c>
      <c r="E46" s="196" t="s">
        <v>678</v>
      </c>
      <c r="F46" s="196" t="s">
        <v>189</v>
      </c>
      <c r="G46" s="197">
        <v>32107</v>
      </c>
      <c r="H46" s="42">
        <v>19251</v>
      </c>
    </row>
    <row r="47" spans="1:8" x14ac:dyDescent="0.3">
      <c r="A47" s="195">
        <v>63</v>
      </c>
      <c r="B47" s="196" t="s">
        <v>241</v>
      </c>
      <c r="C47" s="196" t="s">
        <v>242</v>
      </c>
      <c r="D47" s="196" t="s">
        <v>155</v>
      </c>
      <c r="E47" s="196" t="s">
        <v>678</v>
      </c>
      <c r="F47" s="196" t="s">
        <v>201</v>
      </c>
      <c r="G47" s="197">
        <v>32440</v>
      </c>
      <c r="H47" s="42">
        <v>17500</v>
      </c>
    </row>
    <row r="48" spans="1:8" x14ac:dyDescent="0.3">
      <c r="A48" s="195">
        <v>66</v>
      </c>
      <c r="B48" s="196" t="s">
        <v>243</v>
      </c>
      <c r="C48" s="196" t="s">
        <v>244</v>
      </c>
      <c r="D48" s="196" t="s">
        <v>150</v>
      </c>
      <c r="E48" s="196" t="s">
        <v>678</v>
      </c>
      <c r="F48" s="196" t="s">
        <v>195</v>
      </c>
      <c r="G48" s="197">
        <v>32443</v>
      </c>
      <c r="H48" s="42">
        <v>17500</v>
      </c>
    </row>
    <row r="49" spans="1:8" x14ac:dyDescent="0.3">
      <c r="A49" s="195">
        <v>67</v>
      </c>
      <c r="B49" s="196" t="s">
        <v>245</v>
      </c>
      <c r="C49" s="196" t="s">
        <v>168</v>
      </c>
      <c r="D49" s="196" t="s">
        <v>150</v>
      </c>
      <c r="E49" s="196" t="s">
        <v>678</v>
      </c>
      <c r="F49" s="196" t="s">
        <v>219</v>
      </c>
      <c r="G49" s="197">
        <v>32444</v>
      </c>
      <c r="H49" s="42">
        <v>20125</v>
      </c>
    </row>
    <row r="50" spans="1:8" x14ac:dyDescent="0.3">
      <c r="A50" s="195">
        <v>68</v>
      </c>
      <c r="B50" s="196" t="s">
        <v>246</v>
      </c>
      <c r="C50" s="196" t="s">
        <v>166</v>
      </c>
      <c r="D50" s="196" t="s">
        <v>129</v>
      </c>
      <c r="E50" s="196" t="s">
        <v>678</v>
      </c>
      <c r="F50" s="196" t="s">
        <v>225</v>
      </c>
      <c r="G50" s="197">
        <v>35034</v>
      </c>
      <c r="H50" s="42">
        <v>14000</v>
      </c>
    </row>
    <row r="51" spans="1:8" x14ac:dyDescent="0.3">
      <c r="A51" s="195">
        <v>69</v>
      </c>
      <c r="B51" s="196" t="s">
        <v>247</v>
      </c>
      <c r="C51" s="196" t="s">
        <v>231</v>
      </c>
      <c r="D51" s="196" t="s">
        <v>150</v>
      </c>
      <c r="E51" s="196" t="s">
        <v>678</v>
      </c>
      <c r="F51" s="196" t="s">
        <v>225</v>
      </c>
      <c r="G51" s="197">
        <v>34761</v>
      </c>
      <c r="H51" s="42">
        <v>14000</v>
      </c>
    </row>
    <row r="52" spans="1:8" x14ac:dyDescent="0.3">
      <c r="A52" s="195">
        <v>73</v>
      </c>
      <c r="B52" s="196" t="s">
        <v>248</v>
      </c>
      <c r="C52" s="196" t="s">
        <v>249</v>
      </c>
      <c r="D52" s="196" t="s">
        <v>160</v>
      </c>
      <c r="E52" s="196" t="s">
        <v>678</v>
      </c>
      <c r="F52" s="196" t="s">
        <v>206</v>
      </c>
      <c r="G52" s="197">
        <v>32439</v>
      </c>
      <c r="H52" s="42">
        <v>17500</v>
      </c>
    </row>
    <row r="53" spans="1:8" x14ac:dyDescent="0.3">
      <c r="A53" s="195">
        <v>77</v>
      </c>
      <c r="B53" s="196" t="s">
        <v>250</v>
      </c>
      <c r="C53" s="196" t="s">
        <v>244</v>
      </c>
      <c r="D53" s="196" t="s">
        <v>155</v>
      </c>
      <c r="E53" s="196" t="s">
        <v>678</v>
      </c>
      <c r="F53" s="196" t="s">
        <v>19</v>
      </c>
      <c r="G53" s="197">
        <v>32443</v>
      </c>
      <c r="H53" s="42">
        <v>17500</v>
      </c>
    </row>
    <row r="54" spans="1:8" x14ac:dyDescent="0.3">
      <c r="A54" s="195">
        <v>79</v>
      </c>
      <c r="B54" s="196" t="s">
        <v>251</v>
      </c>
      <c r="C54" s="196" t="s">
        <v>252</v>
      </c>
      <c r="D54" s="196" t="s">
        <v>134</v>
      </c>
      <c r="E54" s="196" t="s">
        <v>678</v>
      </c>
      <c r="F54" s="196" t="s">
        <v>19</v>
      </c>
      <c r="G54" s="197">
        <v>32445</v>
      </c>
      <c r="H54" s="42">
        <v>17500</v>
      </c>
    </row>
    <row r="55" spans="1:8" x14ac:dyDescent="0.3">
      <c r="A55" s="195">
        <v>80</v>
      </c>
      <c r="B55" s="196" t="s">
        <v>253</v>
      </c>
      <c r="C55" s="196" t="s">
        <v>254</v>
      </c>
      <c r="D55" s="196" t="s">
        <v>134</v>
      </c>
      <c r="E55" s="196" t="s">
        <v>678</v>
      </c>
      <c r="F55" s="196" t="s">
        <v>184</v>
      </c>
      <c r="G55" s="197">
        <v>32446</v>
      </c>
      <c r="H55" s="42">
        <v>17500</v>
      </c>
    </row>
    <row r="56" spans="1:8" x14ac:dyDescent="0.3">
      <c r="A56" s="195">
        <v>83</v>
      </c>
      <c r="B56" s="196" t="s">
        <v>255</v>
      </c>
      <c r="C56" s="196" t="s">
        <v>244</v>
      </c>
      <c r="D56" s="196" t="s">
        <v>160</v>
      </c>
      <c r="E56" s="196" t="s">
        <v>678</v>
      </c>
      <c r="F56" s="196" t="s">
        <v>222</v>
      </c>
      <c r="G56" s="197">
        <v>36221</v>
      </c>
      <c r="H56" s="42">
        <v>7000</v>
      </c>
    </row>
    <row r="57" spans="1:8" x14ac:dyDescent="0.3">
      <c r="A57" s="195">
        <v>85</v>
      </c>
      <c r="B57" s="196" t="s">
        <v>256</v>
      </c>
      <c r="C57" s="196" t="s">
        <v>257</v>
      </c>
      <c r="D57" s="196" t="s">
        <v>155</v>
      </c>
      <c r="E57" s="196" t="s">
        <v>678</v>
      </c>
      <c r="F57" s="196" t="s">
        <v>195</v>
      </c>
      <c r="G57" s="197">
        <v>35809</v>
      </c>
      <c r="H57" s="42">
        <v>7000</v>
      </c>
    </row>
    <row r="58" spans="1:8" x14ac:dyDescent="0.3">
      <c r="A58" s="195">
        <v>86</v>
      </c>
      <c r="B58" s="196" t="s">
        <v>258</v>
      </c>
      <c r="C58" s="196" t="s">
        <v>144</v>
      </c>
      <c r="D58" s="196" t="s">
        <v>160</v>
      </c>
      <c r="E58" s="196" t="s">
        <v>678</v>
      </c>
      <c r="F58" s="196" t="s">
        <v>201</v>
      </c>
      <c r="G58" s="197">
        <v>35810</v>
      </c>
      <c r="H58" s="42">
        <v>17500</v>
      </c>
    </row>
    <row r="59" spans="1:8" x14ac:dyDescent="0.3">
      <c r="A59" s="195">
        <v>89</v>
      </c>
      <c r="B59" s="196" t="s">
        <v>259</v>
      </c>
      <c r="C59" s="196" t="s">
        <v>260</v>
      </c>
      <c r="D59" s="196" t="s">
        <v>129</v>
      </c>
      <c r="E59" s="196" t="s">
        <v>678</v>
      </c>
      <c r="F59" s="196" t="s">
        <v>222</v>
      </c>
      <c r="G59" s="197">
        <v>28907</v>
      </c>
      <c r="H59" s="42">
        <v>22750</v>
      </c>
    </row>
    <row r="60" spans="1:8" x14ac:dyDescent="0.3">
      <c r="A60" s="195">
        <v>90</v>
      </c>
      <c r="B60" s="196" t="s">
        <v>261</v>
      </c>
      <c r="C60" s="196" t="s">
        <v>227</v>
      </c>
      <c r="D60" s="196" t="s">
        <v>155</v>
      </c>
      <c r="E60" s="196" t="s">
        <v>678</v>
      </c>
      <c r="F60" s="196" t="s">
        <v>206</v>
      </c>
      <c r="G60" s="197">
        <v>29226</v>
      </c>
      <c r="H60" s="42">
        <v>22750</v>
      </c>
    </row>
    <row r="61" spans="1:8" x14ac:dyDescent="0.3">
      <c r="A61" s="195">
        <v>98</v>
      </c>
      <c r="B61" s="196" t="s">
        <v>262</v>
      </c>
      <c r="C61" s="196" t="s">
        <v>263</v>
      </c>
      <c r="D61" s="196" t="s">
        <v>160</v>
      </c>
      <c r="E61" s="196" t="s">
        <v>678</v>
      </c>
      <c r="F61" s="196" t="s">
        <v>19</v>
      </c>
      <c r="G61" s="197">
        <v>32609</v>
      </c>
      <c r="H61" s="42">
        <v>17325</v>
      </c>
    </row>
    <row r="62" spans="1:8" x14ac:dyDescent="0.3">
      <c r="A62" s="195">
        <v>3</v>
      </c>
      <c r="B62" s="196" t="s">
        <v>264</v>
      </c>
      <c r="C62" s="196" t="s">
        <v>265</v>
      </c>
      <c r="D62" s="196" t="s">
        <v>142</v>
      </c>
      <c r="E62" s="196" t="s">
        <v>680</v>
      </c>
      <c r="F62" s="196" t="s">
        <v>267</v>
      </c>
      <c r="G62" s="197">
        <v>36220</v>
      </c>
      <c r="H62" s="42">
        <v>7000</v>
      </c>
    </row>
    <row r="63" spans="1:8" x14ac:dyDescent="0.3">
      <c r="A63" s="195">
        <v>14</v>
      </c>
      <c r="B63" s="196" t="s">
        <v>223</v>
      </c>
      <c r="C63" s="196" t="s">
        <v>166</v>
      </c>
      <c r="D63" s="196" t="s">
        <v>268</v>
      </c>
      <c r="E63" s="196" t="s">
        <v>680</v>
      </c>
      <c r="F63" s="196" t="s">
        <v>269</v>
      </c>
      <c r="G63" s="197">
        <v>31028</v>
      </c>
      <c r="H63" s="42">
        <v>49000</v>
      </c>
    </row>
    <row r="64" spans="1:8" x14ac:dyDescent="0.3">
      <c r="A64" s="195">
        <v>25</v>
      </c>
      <c r="B64" s="196" t="s">
        <v>270</v>
      </c>
      <c r="C64" s="196" t="s">
        <v>271</v>
      </c>
      <c r="D64" s="196" t="s">
        <v>155</v>
      </c>
      <c r="E64" s="196" t="s">
        <v>680</v>
      </c>
      <c r="F64" s="196" t="s">
        <v>272</v>
      </c>
      <c r="G64" s="197">
        <v>36274</v>
      </c>
      <c r="H64" s="42">
        <v>7875</v>
      </c>
    </row>
    <row r="65" spans="1:8" x14ac:dyDescent="0.3">
      <c r="A65" s="195">
        <v>27</v>
      </c>
      <c r="B65" s="196" t="s">
        <v>273</v>
      </c>
      <c r="C65" s="196" t="s">
        <v>274</v>
      </c>
      <c r="D65" s="196" t="s">
        <v>129</v>
      </c>
      <c r="E65" s="196" t="s">
        <v>680</v>
      </c>
      <c r="F65" s="196" t="s">
        <v>275</v>
      </c>
      <c r="G65" s="197">
        <v>33787</v>
      </c>
      <c r="H65" s="42">
        <v>13125</v>
      </c>
    </row>
    <row r="66" spans="1:8" x14ac:dyDescent="0.3">
      <c r="A66" s="195">
        <v>32</v>
      </c>
      <c r="B66" s="196" t="s">
        <v>276</v>
      </c>
      <c r="C66" s="196" t="s">
        <v>231</v>
      </c>
      <c r="D66" s="196" t="s">
        <v>160</v>
      </c>
      <c r="E66" s="196" t="s">
        <v>680</v>
      </c>
      <c r="F66" s="196" t="s">
        <v>272</v>
      </c>
      <c r="G66" s="197">
        <v>30225</v>
      </c>
      <c r="H66" s="42">
        <v>15750</v>
      </c>
    </row>
    <row r="67" spans="1:8" x14ac:dyDescent="0.3">
      <c r="A67" s="195">
        <v>35</v>
      </c>
      <c r="B67" s="196" t="s">
        <v>277</v>
      </c>
      <c r="C67" s="196" t="s">
        <v>231</v>
      </c>
      <c r="D67" s="196" t="s">
        <v>134</v>
      </c>
      <c r="E67" s="196" t="s">
        <v>680</v>
      </c>
      <c r="F67" s="196" t="s">
        <v>272</v>
      </c>
      <c r="G67" s="197">
        <v>33729</v>
      </c>
      <c r="H67" s="42">
        <v>9275</v>
      </c>
    </row>
    <row r="68" spans="1:8" x14ac:dyDescent="0.3">
      <c r="A68" s="195">
        <v>37</v>
      </c>
      <c r="B68" s="196" t="s">
        <v>199</v>
      </c>
      <c r="C68" s="196" t="s">
        <v>278</v>
      </c>
      <c r="D68" s="196" t="s">
        <v>138</v>
      </c>
      <c r="E68" s="196" t="s">
        <v>680</v>
      </c>
      <c r="F68" s="196" t="s">
        <v>279</v>
      </c>
      <c r="G68" s="197">
        <v>30225</v>
      </c>
      <c r="H68" s="42">
        <v>24500</v>
      </c>
    </row>
    <row r="69" spans="1:8" x14ac:dyDescent="0.3">
      <c r="A69" s="195">
        <v>40</v>
      </c>
      <c r="B69" s="196" t="s">
        <v>280</v>
      </c>
      <c r="C69" s="196" t="s">
        <v>281</v>
      </c>
      <c r="D69" s="196" t="s">
        <v>129</v>
      </c>
      <c r="E69" s="196" t="s">
        <v>680</v>
      </c>
      <c r="F69" s="196" t="s">
        <v>272</v>
      </c>
      <c r="G69" s="197">
        <v>33510</v>
      </c>
      <c r="H69" s="42">
        <v>10500</v>
      </c>
    </row>
    <row r="70" spans="1:8" x14ac:dyDescent="0.3">
      <c r="A70" s="195">
        <v>49</v>
      </c>
      <c r="B70" s="196" t="s">
        <v>282</v>
      </c>
      <c r="C70" s="196" t="s">
        <v>283</v>
      </c>
      <c r="D70" s="196" t="s">
        <v>160</v>
      </c>
      <c r="E70" s="196" t="s">
        <v>680</v>
      </c>
      <c r="F70" s="196" t="s">
        <v>269</v>
      </c>
      <c r="G70" s="197">
        <v>32435</v>
      </c>
      <c r="H70" s="42">
        <v>15750</v>
      </c>
    </row>
    <row r="71" spans="1:8" x14ac:dyDescent="0.3">
      <c r="A71" s="195">
        <v>57</v>
      </c>
      <c r="B71" s="196" t="s">
        <v>284</v>
      </c>
      <c r="C71" s="196" t="s">
        <v>285</v>
      </c>
      <c r="D71" s="196" t="s">
        <v>129</v>
      </c>
      <c r="E71" s="196" t="s">
        <v>680</v>
      </c>
      <c r="F71" s="196" t="s">
        <v>286</v>
      </c>
      <c r="G71" s="197">
        <v>34098</v>
      </c>
      <c r="H71" s="42">
        <v>14875</v>
      </c>
    </row>
    <row r="72" spans="1:8" x14ac:dyDescent="0.3">
      <c r="A72" s="195">
        <v>59</v>
      </c>
      <c r="B72" s="196" t="s">
        <v>287</v>
      </c>
      <c r="C72" s="196" t="s">
        <v>288</v>
      </c>
      <c r="D72" s="196" t="s">
        <v>142</v>
      </c>
      <c r="E72" s="196" t="s">
        <v>680</v>
      </c>
      <c r="F72" s="196" t="s">
        <v>275</v>
      </c>
      <c r="G72" s="197">
        <v>31791</v>
      </c>
      <c r="H72" s="42">
        <v>19250</v>
      </c>
    </row>
    <row r="73" spans="1:8" x14ac:dyDescent="0.3">
      <c r="A73" s="195">
        <v>60</v>
      </c>
      <c r="B73" s="196" t="s">
        <v>289</v>
      </c>
      <c r="C73" s="196" t="s">
        <v>290</v>
      </c>
      <c r="D73" s="196" t="s">
        <v>134</v>
      </c>
      <c r="E73" s="196" t="s">
        <v>680</v>
      </c>
      <c r="F73" s="196" t="s">
        <v>291</v>
      </c>
      <c r="G73" s="197">
        <v>32105</v>
      </c>
      <c r="H73" s="42">
        <v>19250</v>
      </c>
    </row>
    <row r="74" spans="1:8" x14ac:dyDescent="0.3">
      <c r="A74" s="195">
        <v>64</v>
      </c>
      <c r="B74" s="196" t="s">
        <v>292</v>
      </c>
      <c r="C74" s="196" t="s">
        <v>293</v>
      </c>
      <c r="D74" s="196" t="s">
        <v>150</v>
      </c>
      <c r="E74" s="196" t="s">
        <v>680</v>
      </c>
      <c r="F74" s="196" t="s">
        <v>267</v>
      </c>
      <c r="G74" s="197">
        <v>32441</v>
      </c>
      <c r="H74" s="42">
        <v>17500</v>
      </c>
    </row>
    <row r="75" spans="1:8" x14ac:dyDescent="0.3">
      <c r="A75" s="195">
        <v>72</v>
      </c>
      <c r="B75" s="196" t="s">
        <v>294</v>
      </c>
      <c r="C75" s="196" t="s">
        <v>214</v>
      </c>
      <c r="D75" s="196" t="s">
        <v>155</v>
      </c>
      <c r="E75" s="196" t="s">
        <v>680</v>
      </c>
      <c r="F75" s="196" t="s">
        <v>279</v>
      </c>
      <c r="G75" s="197">
        <v>32438</v>
      </c>
      <c r="H75" s="42">
        <v>17500</v>
      </c>
    </row>
    <row r="76" spans="1:8" x14ac:dyDescent="0.3">
      <c r="A76" s="195">
        <v>81</v>
      </c>
      <c r="B76" s="196" t="s">
        <v>295</v>
      </c>
      <c r="C76" s="196" t="s">
        <v>296</v>
      </c>
      <c r="D76" s="196" t="s">
        <v>160</v>
      </c>
      <c r="E76" s="196" t="s">
        <v>680</v>
      </c>
      <c r="F76" s="196" t="s">
        <v>286</v>
      </c>
      <c r="G76" s="197">
        <v>32447</v>
      </c>
      <c r="H76" s="42">
        <v>17500</v>
      </c>
    </row>
    <row r="77" spans="1:8" x14ac:dyDescent="0.3">
      <c r="A77" s="195">
        <v>87</v>
      </c>
      <c r="B77" s="196" t="s">
        <v>297</v>
      </c>
      <c r="C77" s="196" t="s">
        <v>298</v>
      </c>
      <c r="D77" s="196" t="s">
        <v>134</v>
      </c>
      <c r="E77" s="196" t="s">
        <v>680</v>
      </c>
      <c r="F77" s="196" t="s">
        <v>267</v>
      </c>
      <c r="G77" s="197">
        <v>35811</v>
      </c>
      <c r="H77" s="42">
        <v>17500</v>
      </c>
    </row>
    <row r="78" spans="1:8" x14ac:dyDescent="0.3">
      <c r="A78" s="195">
        <v>93</v>
      </c>
      <c r="B78" s="196" t="s">
        <v>299</v>
      </c>
      <c r="C78" s="196" t="s">
        <v>141</v>
      </c>
      <c r="D78" s="196" t="s">
        <v>129</v>
      </c>
      <c r="E78" s="196" t="s">
        <v>680</v>
      </c>
      <c r="F78" s="196" t="s">
        <v>275</v>
      </c>
      <c r="G78" s="197">
        <v>32604</v>
      </c>
      <c r="H78" s="42">
        <v>17325</v>
      </c>
    </row>
    <row r="79" spans="1:8" x14ac:dyDescent="0.3">
      <c r="A79" s="195">
        <v>95</v>
      </c>
      <c r="B79" s="196" t="s">
        <v>300</v>
      </c>
      <c r="C79" s="196" t="s">
        <v>218</v>
      </c>
      <c r="D79" s="196" t="s">
        <v>134</v>
      </c>
      <c r="E79" s="196" t="s">
        <v>680</v>
      </c>
      <c r="F79" s="196" t="s">
        <v>275</v>
      </c>
      <c r="G79" s="197">
        <v>32606</v>
      </c>
      <c r="H79" s="42">
        <v>17325</v>
      </c>
    </row>
    <row r="80" spans="1:8" x14ac:dyDescent="0.3">
      <c r="A80" s="195">
        <v>97</v>
      </c>
      <c r="B80" s="196" t="s">
        <v>301</v>
      </c>
      <c r="C80" s="196" t="s">
        <v>302</v>
      </c>
      <c r="D80" s="196" t="s">
        <v>155</v>
      </c>
      <c r="E80" s="196" t="s">
        <v>680</v>
      </c>
      <c r="F80" s="196" t="s">
        <v>291</v>
      </c>
      <c r="G80" s="197">
        <v>32608</v>
      </c>
      <c r="H80" s="42">
        <v>17325</v>
      </c>
    </row>
    <row r="81" spans="1:8" x14ac:dyDescent="0.3">
      <c r="A81" s="195">
        <v>100</v>
      </c>
      <c r="B81" s="196" t="s">
        <v>303</v>
      </c>
      <c r="C81" s="196" t="s">
        <v>304</v>
      </c>
      <c r="D81" s="196" t="s">
        <v>138</v>
      </c>
      <c r="E81" s="196" t="s">
        <v>680</v>
      </c>
      <c r="F81" s="196" t="s">
        <v>267</v>
      </c>
      <c r="G81" s="197">
        <v>36193</v>
      </c>
      <c r="H81" s="42">
        <v>7875</v>
      </c>
    </row>
    <row r="82" spans="1:8" x14ac:dyDescent="0.3">
      <c r="A82" s="195">
        <v>7</v>
      </c>
      <c r="B82" s="196" t="s">
        <v>305</v>
      </c>
      <c r="C82" s="196" t="s">
        <v>306</v>
      </c>
      <c r="D82" s="196" t="s">
        <v>150</v>
      </c>
      <c r="E82" s="196" t="s">
        <v>679</v>
      </c>
      <c r="F82" s="196" t="s">
        <v>308</v>
      </c>
      <c r="G82" s="197">
        <v>33102</v>
      </c>
      <c r="H82" s="42">
        <v>12425</v>
      </c>
    </row>
    <row r="83" spans="1:8" x14ac:dyDescent="0.3">
      <c r="A83" s="195">
        <v>11</v>
      </c>
      <c r="B83" s="196" t="s">
        <v>309</v>
      </c>
      <c r="C83" s="196" t="s">
        <v>310</v>
      </c>
      <c r="D83" s="196" t="s">
        <v>138</v>
      </c>
      <c r="E83" s="196" t="s">
        <v>679</v>
      </c>
      <c r="F83" s="196" t="s">
        <v>308</v>
      </c>
      <c r="G83" s="197">
        <v>31402</v>
      </c>
      <c r="H83" s="42">
        <v>14875</v>
      </c>
    </row>
    <row r="84" spans="1:8" x14ac:dyDescent="0.3">
      <c r="A84" s="195">
        <v>18</v>
      </c>
      <c r="B84" s="196" t="s">
        <v>311</v>
      </c>
      <c r="C84" s="196" t="s">
        <v>312</v>
      </c>
      <c r="D84" s="196" t="s">
        <v>142</v>
      </c>
      <c r="E84" s="196" t="s">
        <v>679</v>
      </c>
      <c r="F84" s="196" t="s">
        <v>313</v>
      </c>
      <c r="G84" s="197">
        <v>30376</v>
      </c>
      <c r="H84" s="42">
        <v>15750</v>
      </c>
    </row>
    <row r="85" spans="1:8" x14ac:dyDescent="0.3">
      <c r="A85" s="195">
        <v>22</v>
      </c>
      <c r="B85" s="196" t="s">
        <v>314</v>
      </c>
      <c r="C85" s="196" t="s">
        <v>237</v>
      </c>
      <c r="D85" s="196" t="s">
        <v>134</v>
      </c>
      <c r="E85" s="196" t="s">
        <v>679</v>
      </c>
      <c r="F85" s="196" t="s">
        <v>313</v>
      </c>
      <c r="G85" s="197">
        <v>36318</v>
      </c>
      <c r="H85" s="42">
        <v>7875</v>
      </c>
    </row>
    <row r="86" spans="1:8" x14ac:dyDescent="0.3">
      <c r="A86" s="195">
        <v>23</v>
      </c>
      <c r="B86" s="196" t="s">
        <v>315</v>
      </c>
      <c r="C86" s="196" t="s">
        <v>242</v>
      </c>
      <c r="D86" s="196" t="s">
        <v>134</v>
      </c>
      <c r="E86" s="196" t="s">
        <v>679</v>
      </c>
      <c r="F86" s="196" t="s">
        <v>308</v>
      </c>
      <c r="G86" s="197">
        <v>36319</v>
      </c>
      <c r="H86" s="42">
        <v>7875</v>
      </c>
    </row>
    <row r="87" spans="1:8" x14ac:dyDescent="0.3">
      <c r="A87" s="195">
        <v>24</v>
      </c>
      <c r="B87" s="196" t="s">
        <v>153</v>
      </c>
      <c r="C87" s="196" t="s">
        <v>316</v>
      </c>
      <c r="D87" s="196" t="s">
        <v>129</v>
      </c>
      <c r="E87" s="196" t="s">
        <v>679</v>
      </c>
      <c r="F87" s="196" t="s">
        <v>313</v>
      </c>
      <c r="G87" s="197">
        <v>29362</v>
      </c>
      <c r="H87" s="42">
        <v>14875</v>
      </c>
    </row>
    <row r="88" spans="1:8" x14ac:dyDescent="0.3">
      <c r="A88" s="195">
        <v>28</v>
      </c>
      <c r="B88" s="196" t="s">
        <v>317</v>
      </c>
      <c r="C88" s="196" t="s">
        <v>318</v>
      </c>
      <c r="D88" s="196" t="s">
        <v>155</v>
      </c>
      <c r="E88" s="196" t="s">
        <v>679</v>
      </c>
      <c r="F88" s="196" t="s">
        <v>17</v>
      </c>
      <c r="G88" s="197">
        <v>34777</v>
      </c>
      <c r="H88" s="42">
        <v>10500</v>
      </c>
    </row>
    <row r="89" spans="1:8" x14ac:dyDescent="0.3">
      <c r="A89" s="195">
        <v>36</v>
      </c>
      <c r="B89" s="196" t="s">
        <v>153</v>
      </c>
      <c r="C89" s="196" t="s">
        <v>319</v>
      </c>
      <c r="D89" s="196" t="s">
        <v>150</v>
      </c>
      <c r="E89" s="196" t="s">
        <v>679</v>
      </c>
      <c r="F89" s="196" t="s">
        <v>320</v>
      </c>
      <c r="G89" s="197">
        <v>34580</v>
      </c>
      <c r="H89" s="42">
        <v>11725</v>
      </c>
    </row>
    <row r="90" spans="1:8" x14ac:dyDescent="0.3">
      <c r="A90" s="195">
        <v>43</v>
      </c>
      <c r="B90" s="196" t="s">
        <v>321</v>
      </c>
      <c r="C90" s="196" t="s">
        <v>285</v>
      </c>
      <c r="D90" s="196" t="s">
        <v>150</v>
      </c>
      <c r="E90" s="196" t="s">
        <v>679</v>
      </c>
      <c r="F90" s="196" t="s">
        <v>17</v>
      </c>
      <c r="G90" s="197">
        <v>32435</v>
      </c>
      <c r="H90" s="42">
        <v>15750</v>
      </c>
    </row>
    <row r="91" spans="1:8" x14ac:dyDescent="0.3">
      <c r="A91" s="195">
        <v>48</v>
      </c>
      <c r="B91" s="196" t="s">
        <v>322</v>
      </c>
      <c r="C91" s="196" t="s">
        <v>231</v>
      </c>
      <c r="D91" s="196" t="s">
        <v>160</v>
      </c>
      <c r="E91" s="196" t="s">
        <v>679</v>
      </c>
      <c r="F91" s="196" t="s">
        <v>323</v>
      </c>
      <c r="G91" s="197">
        <v>32435</v>
      </c>
      <c r="H91" s="42">
        <v>15750</v>
      </c>
    </row>
    <row r="92" spans="1:8" x14ac:dyDescent="0.3">
      <c r="A92" s="195">
        <v>50</v>
      </c>
      <c r="B92" s="196" t="s">
        <v>324</v>
      </c>
      <c r="C92" s="196" t="s">
        <v>229</v>
      </c>
      <c r="D92" s="196" t="s">
        <v>150</v>
      </c>
      <c r="E92" s="196" t="s">
        <v>679</v>
      </c>
      <c r="F92" s="196" t="s">
        <v>323</v>
      </c>
      <c r="G92" s="197">
        <v>32435</v>
      </c>
      <c r="H92" s="42">
        <v>15750</v>
      </c>
    </row>
    <row r="93" spans="1:8" x14ac:dyDescent="0.3">
      <c r="A93" s="195">
        <v>53</v>
      </c>
      <c r="B93" s="196" t="s">
        <v>325</v>
      </c>
      <c r="C93" s="196" t="s">
        <v>326</v>
      </c>
      <c r="D93" s="196" t="s">
        <v>160</v>
      </c>
      <c r="E93" s="196" t="s">
        <v>679</v>
      </c>
      <c r="F93" s="196" t="s">
        <v>327</v>
      </c>
      <c r="G93" s="197">
        <v>35034</v>
      </c>
      <c r="H93" s="42">
        <v>15750</v>
      </c>
    </row>
    <row r="94" spans="1:8" x14ac:dyDescent="0.3">
      <c r="A94" s="195">
        <v>56</v>
      </c>
      <c r="B94" s="196" t="s">
        <v>328</v>
      </c>
      <c r="C94" s="196" t="s">
        <v>329</v>
      </c>
      <c r="D94" s="196" t="s">
        <v>129</v>
      </c>
      <c r="E94" s="196" t="s">
        <v>679</v>
      </c>
      <c r="F94" s="196" t="s">
        <v>327</v>
      </c>
      <c r="G94" s="197">
        <v>33878</v>
      </c>
      <c r="H94" s="42">
        <v>14875</v>
      </c>
    </row>
    <row r="95" spans="1:8" x14ac:dyDescent="0.3">
      <c r="A95" s="195">
        <v>71</v>
      </c>
      <c r="B95" s="196" t="s">
        <v>330</v>
      </c>
      <c r="C95" s="196" t="s">
        <v>331</v>
      </c>
      <c r="D95" s="196" t="s">
        <v>155</v>
      </c>
      <c r="E95" s="196" t="s">
        <v>679</v>
      </c>
      <c r="F95" s="196" t="s">
        <v>332</v>
      </c>
      <c r="G95" s="197">
        <v>34763</v>
      </c>
      <c r="H95" s="42">
        <v>14000</v>
      </c>
    </row>
    <row r="96" spans="1:8" x14ac:dyDescent="0.3">
      <c r="A96" s="195">
        <v>76</v>
      </c>
      <c r="B96" s="196" t="s">
        <v>333</v>
      </c>
      <c r="C96" s="196" t="s">
        <v>157</v>
      </c>
      <c r="D96" s="196" t="s">
        <v>160</v>
      </c>
      <c r="E96" s="196" t="s">
        <v>679</v>
      </c>
      <c r="F96" s="196" t="s">
        <v>332</v>
      </c>
      <c r="G96" s="197">
        <v>32442</v>
      </c>
      <c r="H96" s="42">
        <v>17500</v>
      </c>
    </row>
    <row r="97" spans="1:8" x14ac:dyDescent="0.3">
      <c r="A97" s="195">
        <v>78</v>
      </c>
      <c r="B97" s="196" t="s">
        <v>334</v>
      </c>
      <c r="C97" s="196" t="s">
        <v>335</v>
      </c>
      <c r="D97" s="196" t="s">
        <v>129</v>
      </c>
      <c r="E97" s="196" t="s">
        <v>679</v>
      </c>
      <c r="F97" s="196" t="s">
        <v>17</v>
      </c>
      <c r="G97" s="197">
        <v>32444</v>
      </c>
      <c r="H97" s="42">
        <v>17500</v>
      </c>
    </row>
    <row r="98" spans="1:8" x14ac:dyDescent="0.3">
      <c r="A98" s="195">
        <v>88</v>
      </c>
      <c r="B98" s="196" t="s">
        <v>336</v>
      </c>
      <c r="C98" s="196" t="s">
        <v>337</v>
      </c>
      <c r="D98" s="196" t="s">
        <v>134</v>
      </c>
      <c r="E98" s="196" t="s">
        <v>679</v>
      </c>
      <c r="F98" s="196" t="s">
        <v>308</v>
      </c>
      <c r="G98" s="197">
        <v>35794</v>
      </c>
      <c r="H98" s="42">
        <v>7875</v>
      </c>
    </row>
    <row r="99" spans="1:8" x14ac:dyDescent="0.3">
      <c r="A99" s="195">
        <v>94</v>
      </c>
      <c r="B99" s="196" t="s">
        <v>338</v>
      </c>
      <c r="C99" s="196" t="s">
        <v>339</v>
      </c>
      <c r="D99" s="196" t="s">
        <v>134</v>
      </c>
      <c r="E99" s="196" t="s">
        <v>679</v>
      </c>
      <c r="F99" s="196" t="s">
        <v>320</v>
      </c>
      <c r="G99" s="197">
        <v>32605</v>
      </c>
      <c r="H99" s="42">
        <v>17325</v>
      </c>
    </row>
    <row r="100" spans="1:8" x14ac:dyDescent="0.3">
      <c r="A100" s="195">
        <v>96</v>
      </c>
      <c r="B100" s="196" t="s">
        <v>185</v>
      </c>
      <c r="C100" s="196" t="s">
        <v>265</v>
      </c>
      <c r="D100" s="196" t="s">
        <v>155</v>
      </c>
      <c r="E100" s="196" t="s">
        <v>679</v>
      </c>
      <c r="F100" s="196" t="s">
        <v>327</v>
      </c>
      <c r="G100" s="197">
        <v>32607</v>
      </c>
      <c r="H100" s="42">
        <v>17325</v>
      </c>
    </row>
    <row r="101" spans="1:8" x14ac:dyDescent="0.3">
      <c r="A101" s="195">
        <v>99</v>
      </c>
      <c r="B101" s="196" t="s">
        <v>340</v>
      </c>
      <c r="C101" s="196" t="s">
        <v>244</v>
      </c>
      <c r="D101" s="196" t="s">
        <v>138</v>
      </c>
      <c r="E101" s="196" t="s">
        <v>679</v>
      </c>
      <c r="F101" s="196" t="s">
        <v>17</v>
      </c>
      <c r="G101" s="197">
        <v>35794</v>
      </c>
      <c r="H101" s="42">
        <v>10500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workbookViewId="0">
      <selection activeCell="C10" sqref="C10"/>
    </sheetView>
  </sheetViews>
  <sheetFormatPr defaultRowHeight="14.4" x14ac:dyDescent="0.3"/>
  <cols>
    <col min="1" max="1" width="20.5546875" customWidth="1"/>
    <col min="2" max="2" width="21.109375" customWidth="1"/>
  </cols>
  <sheetData>
    <row r="1" spans="1:7" x14ac:dyDescent="0.3">
      <c r="A1" t="s">
        <v>341</v>
      </c>
    </row>
    <row r="2" spans="1:7" ht="15" thickBot="1" x14ac:dyDescent="0.35"/>
    <row r="3" spans="1:7" ht="23.4" thickBot="1" x14ac:dyDescent="0.45">
      <c r="A3" s="249" t="s">
        <v>342</v>
      </c>
      <c r="B3" s="250"/>
      <c r="C3" s="250"/>
      <c r="D3" s="250"/>
      <c r="E3" s="250"/>
      <c r="F3" s="250"/>
      <c r="G3" s="251"/>
    </row>
    <row r="4" spans="1:7" ht="15" thickTop="1" x14ac:dyDescent="0.3">
      <c r="A4" s="43"/>
      <c r="B4" s="44"/>
      <c r="C4" s="44"/>
      <c r="D4" s="44"/>
      <c r="E4" s="44"/>
      <c r="F4" s="44"/>
      <c r="G4" s="45"/>
    </row>
    <row r="5" spans="1:7" ht="15" thickBot="1" x14ac:dyDescent="0.35">
      <c r="A5" s="46" t="s">
        <v>343</v>
      </c>
      <c r="B5" s="47">
        <v>33</v>
      </c>
      <c r="C5" s="47"/>
      <c r="D5" s="44"/>
      <c r="E5" s="44"/>
      <c r="F5" s="44"/>
      <c r="G5" s="45"/>
    </row>
    <row r="6" spans="1:7" ht="15" thickTop="1" x14ac:dyDescent="0.3">
      <c r="A6" s="46"/>
      <c r="B6" s="48"/>
      <c r="C6" s="44"/>
      <c r="D6" s="44"/>
      <c r="E6" s="44"/>
      <c r="F6" s="44"/>
      <c r="G6" s="45"/>
    </row>
    <row r="7" spans="1:7" ht="15" thickBot="1" x14ac:dyDescent="0.35">
      <c r="A7" s="46" t="s">
        <v>97</v>
      </c>
      <c r="B7" s="49" t="str">
        <f>_xlfn.CONCAT(VLOOKUP(B5,EmpDetails,2,1)," ",VLOOKUP(B5,EmpDetails,3,1))</f>
        <v>Tapan Ghoshal</v>
      </c>
      <c r="C7" s="47"/>
      <c r="D7" s="44"/>
      <c r="E7" s="44"/>
      <c r="F7" s="44"/>
      <c r="G7" s="45"/>
    </row>
    <row r="8" spans="1:7" ht="15" thickTop="1" x14ac:dyDescent="0.3">
      <c r="A8" s="46"/>
      <c r="B8" s="48"/>
      <c r="C8" s="44"/>
      <c r="D8" s="44"/>
      <c r="E8" s="44"/>
      <c r="F8" s="44"/>
      <c r="G8" s="45"/>
    </row>
    <row r="9" spans="1:7" ht="15" thickBot="1" x14ac:dyDescent="0.35">
      <c r="A9" s="46" t="s">
        <v>123</v>
      </c>
      <c r="B9" s="49" t="str">
        <f>VLOOKUP(B5,EmpDetails,5,FALSE)</f>
        <v>North</v>
      </c>
      <c r="C9" s="47"/>
      <c r="D9" s="44"/>
      <c r="E9" s="44"/>
      <c r="F9" s="44"/>
      <c r="G9" s="45"/>
    </row>
    <row r="10" spans="1:7" ht="15" thickTop="1" x14ac:dyDescent="0.3">
      <c r="A10" s="46"/>
      <c r="B10" s="48"/>
      <c r="C10" s="44"/>
      <c r="D10" s="44"/>
      <c r="E10" s="44"/>
      <c r="F10" s="44"/>
      <c r="G10" s="45"/>
    </row>
    <row r="11" spans="1:7" ht="15" thickBot="1" x14ac:dyDescent="0.35">
      <c r="A11" s="46" t="s">
        <v>344</v>
      </c>
      <c r="B11" s="49" t="str">
        <f>VLOOKUP(B5,EmpDetails,4,0)</f>
        <v>CCD</v>
      </c>
      <c r="C11" s="47"/>
      <c r="D11" s="44"/>
      <c r="E11" s="44"/>
      <c r="F11" s="44"/>
      <c r="G11" s="45"/>
    </row>
    <row r="12" spans="1:7" ht="15" thickTop="1" x14ac:dyDescent="0.3">
      <c r="A12" s="46"/>
      <c r="B12" s="48"/>
      <c r="C12" s="44"/>
      <c r="D12" s="44"/>
      <c r="E12" s="44"/>
      <c r="F12" s="44"/>
      <c r="G12" s="45"/>
    </row>
    <row r="13" spans="1:7" ht="15" thickBot="1" x14ac:dyDescent="0.35">
      <c r="A13" s="46" t="s">
        <v>126</v>
      </c>
      <c r="B13" s="49">
        <f>VLOOKUP(B5,EmpDetails,8,0)</f>
        <v>7000</v>
      </c>
      <c r="C13" s="47"/>
      <c r="D13" s="44"/>
      <c r="E13" s="44"/>
      <c r="F13" s="44"/>
      <c r="G13" s="45"/>
    </row>
    <row r="14" spans="1:7" ht="15" thickTop="1" x14ac:dyDescent="0.3">
      <c r="A14" s="43"/>
      <c r="B14" s="44"/>
      <c r="C14" s="44"/>
      <c r="D14" s="44"/>
      <c r="E14" s="44"/>
      <c r="F14" s="44"/>
      <c r="G14" s="45"/>
    </row>
    <row r="15" spans="1:7" ht="15" thickBot="1" x14ac:dyDescent="0.35">
      <c r="A15" s="50"/>
      <c r="B15" s="51"/>
      <c r="C15" s="51"/>
      <c r="D15" s="51"/>
      <c r="E15" s="51"/>
      <c r="F15" s="51"/>
      <c r="G15" s="52"/>
    </row>
  </sheetData>
  <mergeCells count="1">
    <mergeCell ref="A3:G3"/>
  </mergeCells>
  <dataValidations count="5">
    <dataValidation allowBlank="1" showInputMessage="1" showErrorMessage="1" promptTitle="Emp Code" prompt="Enter Employee Code from MainData sheet" sqref="A5" xr:uid="{1C2E145B-FEA0-4E5A-B1CC-6128B482D2F8}"/>
    <dataValidation allowBlank="1" showInputMessage="1" showErrorMessage="1" promptTitle="Name" prompt="Name will be auto filled" sqref="A7" xr:uid="{21300B87-C5E5-438D-BC29-CAB38020D47F}"/>
    <dataValidation allowBlank="1" showInputMessage="1" showErrorMessage="1" promptTitle="Region" prompt="Region will be auto filled" sqref="A9" xr:uid="{723FB6C7-DA25-453F-9318-07DC0E24974D}"/>
    <dataValidation allowBlank="1" showInputMessage="1" showErrorMessage="1" promptTitle="Department" prompt="Dept will be auto filled" sqref="A11" xr:uid="{C5C3F591-7D59-4176-924F-4AE5CE49F6FD}"/>
    <dataValidation allowBlank="1" showInputMessage="1" showErrorMessage="1" promptTitle="salary " prompt="salary will be auto filled" sqref="K1" xr:uid="{FB0275B2-43B0-42ED-858A-C4DC5F9D29F3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01"/>
  <sheetViews>
    <sheetView workbookViewId="0">
      <selection activeCell="U106" sqref="U106"/>
    </sheetView>
  </sheetViews>
  <sheetFormatPr defaultRowHeight="14.4" x14ac:dyDescent="0.3"/>
  <cols>
    <col min="1" max="1" width="10.21875" bestFit="1" customWidth="1"/>
    <col min="2" max="3" width="12.21875" bestFit="1" customWidth="1"/>
    <col min="4" max="4" width="9.109375" bestFit="1" customWidth="1"/>
    <col min="5" max="5" width="7.88671875" bestFit="1" customWidth="1"/>
    <col min="6" max="6" width="11" bestFit="1" customWidth="1"/>
    <col min="7" max="7" width="9.77734375" bestFit="1" customWidth="1"/>
    <col min="8" max="8" width="7.109375" bestFit="1" customWidth="1"/>
    <col min="12" max="12" width="10.21875" bestFit="1" customWidth="1"/>
    <col min="13" max="14" width="12.21875" bestFit="1" customWidth="1"/>
    <col min="15" max="15" width="9.109375" bestFit="1" customWidth="1"/>
    <col min="16" max="16" width="7.88671875" bestFit="1" customWidth="1"/>
    <col min="17" max="17" width="11" bestFit="1" customWidth="1"/>
    <col min="18" max="18" width="9.77734375" bestFit="1" customWidth="1"/>
    <col min="19" max="19" width="7.109375" bestFit="1" customWidth="1"/>
    <col min="23" max="23" width="10.21875" bestFit="1" customWidth="1"/>
    <col min="24" max="25" width="12.21875" bestFit="1" customWidth="1"/>
    <col min="26" max="26" width="9.109375" bestFit="1" customWidth="1"/>
    <col min="27" max="27" width="7.88671875" bestFit="1" customWidth="1"/>
    <col min="28" max="28" width="11" bestFit="1" customWidth="1"/>
    <col min="29" max="29" width="9.77734375" bestFit="1" customWidth="1"/>
    <col min="30" max="30" width="7.109375" bestFit="1" customWidth="1"/>
  </cols>
  <sheetData>
    <row r="1" spans="1:30" ht="15" thickBot="1" x14ac:dyDescent="0.35">
      <c r="A1" s="38" t="s">
        <v>119</v>
      </c>
      <c r="B1" s="38" t="s">
        <v>120</v>
      </c>
      <c r="C1" s="38" t="s">
        <v>121</v>
      </c>
      <c r="D1" s="38" t="s">
        <v>122</v>
      </c>
      <c r="E1" s="38" t="s">
        <v>123</v>
      </c>
      <c r="F1" s="38" t="s">
        <v>124</v>
      </c>
      <c r="G1" s="38" t="s">
        <v>125</v>
      </c>
      <c r="H1" s="38" t="s">
        <v>126</v>
      </c>
      <c r="L1" s="38" t="s">
        <v>119</v>
      </c>
      <c r="M1" s="38" t="s">
        <v>120</v>
      </c>
      <c r="N1" s="38" t="s">
        <v>121</v>
      </c>
      <c r="O1" s="38" t="s">
        <v>122</v>
      </c>
      <c r="P1" s="38" t="s">
        <v>123</v>
      </c>
      <c r="Q1" s="38" t="s">
        <v>124</v>
      </c>
      <c r="R1" s="38" t="s">
        <v>125</v>
      </c>
      <c r="S1" s="38" t="s">
        <v>126</v>
      </c>
      <c r="W1" s="38" t="s">
        <v>119</v>
      </c>
      <c r="X1" s="38" t="s">
        <v>120</v>
      </c>
      <c r="Y1" s="38" t="s">
        <v>121</v>
      </c>
      <c r="Z1" s="38" t="s">
        <v>122</v>
      </c>
      <c r="AA1" s="38" t="s">
        <v>123</v>
      </c>
      <c r="AB1" s="38" t="s">
        <v>124</v>
      </c>
      <c r="AC1" s="38" t="s">
        <v>125</v>
      </c>
      <c r="AD1" s="38" t="s">
        <v>126</v>
      </c>
    </row>
    <row r="2" spans="1:30" x14ac:dyDescent="0.3">
      <c r="A2" s="39">
        <v>2</v>
      </c>
      <c r="B2" s="40" t="s">
        <v>127</v>
      </c>
      <c r="C2" s="40" t="s">
        <v>128</v>
      </c>
      <c r="D2" s="40" t="s">
        <v>129</v>
      </c>
      <c r="E2" s="40" t="s">
        <v>130</v>
      </c>
      <c r="F2" s="40" t="s">
        <v>131</v>
      </c>
      <c r="G2" s="41">
        <v>28126</v>
      </c>
      <c r="H2" s="42">
        <v>17500</v>
      </c>
      <c r="L2" s="39">
        <v>2</v>
      </c>
      <c r="M2" s="40" t="s">
        <v>127</v>
      </c>
      <c r="N2" s="40" t="s">
        <v>128</v>
      </c>
      <c r="O2" s="40" t="s">
        <v>129</v>
      </c>
      <c r="P2" s="40" t="s">
        <v>130</v>
      </c>
      <c r="Q2" s="40" t="s">
        <v>131</v>
      </c>
      <c r="R2" s="41">
        <v>28126</v>
      </c>
      <c r="S2" s="42">
        <v>17500</v>
      </c>
      <c r="W2" s="39">
        <v>2</v>
      </c>
      <c r="X2" s="40" t="s">
        <v>127</v>
      </c>
      <c r="Y2" s="40" t="s">
        <v>128</v>
      </c>
      <c r="Z2" s="40" t="s">
        <v>129</v>
      </c>
      <c r="AA2" s="40" t="s">
        <v>130</v>
      </c>
      <c r="AB2" s="40" t="s">
        <v>131</v>
      </c>
      <c r="AC2" s="41">
        <v>28126</v>
      </c>
      <c r="AD2" s="42">
        <v>17500</v>
      </c>
    </row>
    <row r="3" spans="1:30" x14ac:dyDescent="0.3">
      <c r="A3" s="39">
        <v>10</v>
      </c>
      <c r="B3" s="40" t="s">
        <v>132</v>
      </c>
      <c r="C3" s="40" t="s">
        <v>133</v>
      </c>
      <c r="D3" s="40" t="s">
        <v>134</v>
      </c>
      <c r="E3" s="40" t="s">
        <v>130</v>
      </c>
      <c r="F3" s="40" t="s">
        <v>135</v>
      </c>
      <c r="G3" s="41">
        <v>28326</v>
      </c>
      <c r="H3" s="42">
        <v>15750</v>
      </c>
      <c r="L3" s="39">
        <v>10</v>
      </c>
      <c r="M3" s="40" t="s">
        <v>132</v>
      </c>
      <c r="N3" s="40" t="s">
        <v>133</v>
      </c>
      <c r="O3" s="40" t="s">
        <v>134</v>
      </c>
      <c r="P3" s="40" t="s">
        <v>130</v>
      </c>
      <c r="Q3" s="40" t="s">
        <v>135</v>
      </c>
      <c r="R3" s="41">
        <v>28326</v>
      </c>
      <c r="S3" s="42">
        <v>15750</v>
      </c>
      <c r="W3" s="39">
        <v>10</v>
      </c>
      <c r="X3" s="40" t="s">
        <v>132</v>
      </c>
      <c r="Y3" s="40" t="s">
        <v>133</v>
      </c>
      <c r="Z3" s="40" t="s">
        <v>134</v>
      </c>
      <c r="AA3" s="40" t="s">
        <v>130</v>
      </c>
      <c r="AB3" s="40" t="s">
        <v>135</v>
      </c>
      <c r="AC3" s="41">
        <v>28326</v>
      </c>
      <c r="AD3" s="42">
        <v>15750</v>
      </c>
    </row>
    <row r="4" spans="1:30" x14ac:dyDescent="0.3">
      <c r="A4" s="39">
        <v>13</v>
      </c>
      <c r="B4" s="40" t="s">
        <v>136</v>
      </c>
      <c r="C4" s="40" t="s">
        <v>137</v>
      </c>
      <c r="D4" s="40" t="s">
        <v>138</v>
      </c>
      <c r="E4" s="40" t="s">
        <v>130</v>
      </c>
      <c r="F4" s="40" t="s">
        <v>139</v>
      </c>
      <c r="G4" s="41">
        <v>31027</v>
      </c>
      <c r="H4" s="42">
        <v>19250</v>
      </c>
      <c r="L4" s="39">
        <v>13</v>
      </c>
      <c r="M4" s="40" t="s">
        <v>136</v>
      </c>
      <c r="N4" s="40" t="s">
        <v>137</v>
      </c>
      <c r="O4" s="40" t="s">
        <v>138</v>
      </c>
      <c r="P4" s="40" t="s">
        <v>130</v>
      </c>
      <c r="Q4" s="40" t="s">
        <v>139</v>
      </c>
      <c r="R4" s="41">
        <v>31027</v>
      </c>
      <c r="S4" s="42">
        <v>19250</v>
      </c>
      <c r="W4" s="39">
        <v>13</v>
      </c>
      <c r="X4" s="40" t="s">
        <v>136</v>
      </c>
      <c r="Y4" s="40" t="s">
        <v>137</v>
      </c>
      <c r="Z4" s="40" t="s">
        <v>138</v>
      </c>
      <c r="AA4" s="40" t="s">
        <v>130</v>
      </c>
      <c r="AB4" s="40" t="s">
        <v>139</v>
      </c>
      <c r="AC4" s="41">
        <v>31027</v>
      </c>
      <c r="AD4" s="42">
        <v>19250</v>
      </c>
    </row>
    <row r="5" spans="1:30" x14ac:dyDescent="0.3">
      <c r="A5" s="39">
        <v>17</v>
      </c>
      <c r="B5" s="40" t="s">
        <v>140</v>
      </c>
      <c r="C5" s="40" t="s">
        <v>141</v>
      </c>
      <c r="D5" s="40" t="s">
        <v>142</v>
      </c>
      <c r="E5" s="40" t="s">
        <v>130</v>
      </c>
      <c r="F5" s="40" t="s">
        <v>131</v>
      </c>
      <c r="G5" s="41">
        <v>30376</v>
      </c>
      <c r="H5" s="42">
        <v>15750</v>
      </c>
      <c r="L5" s="39">
        <v>17</v>
      </c>
      <c r="M5" s="40" t="s">
        <v>140</v>
      </c>
      <c r="N5" s="40" t="s">
        <v>141</v>
      </c>
      <c r="O5" s="40" t="s">
        <v>142</v>
      </c>
      <c r="P5" s="40" t="s">
        <v>130</v>
      </c>
      <c r="Q5" s="40" t="s">
        <v>131</v>
      </c>
      <c r="R5" s="41">
        <v>30376</v>
      </c>
      <c r="S5" s="42">
        <v>15750</v>
      </c>
      <c r="W5" s="39">
        <v>17</v>
      </c>
      <c r="X5" s="40" t="s">
        <v>140</v>
      </c>
      <c r="Y5" s="40" t="s">
        <v>141</v>
      </c>
      <c r="Z5" s="40" t="s">
        <v>142</v>
      </c>
      <c r="AA5" s="40" t="s">
        <v>130</v>
      </c>
      <c r="AB5" s="40" t="s">
        <v>131</v>
      </c>
      <c r="AC5" s="41">
        <v>30376</v>
      </c>
      <c r="AD5" s="42">
        <v>15750</v>
      </c>
    </row>
    <row r="6" spans="1:30" x14ac:dyDescent="0.3">
      <c r="A6" s="39">
        <v>21</v>
      </c>
      <c r="B6" s="40" t="s">
        <v>143</v>
      </c>
      <c r="C6" s="40" t="s">
        <v>144</v>
      </c>
      <c r="D6" s="40" t="s">
        <v>134</v>
      </c>
      <c r="E6" s="40" t="s">
        <v>130</v>
      </c>
      <c r="F6" s="40" t="s">
        <v>145</v>
      </c>
      <c r="G6" s="41">
        <v>36317</v>
      </c>
      <c r="H6" s="42">
        <v>7875</v>
      </c>
      <c r="L6" s="39">
        <v>21</v>
      </c>
      <c r="M6" s="40" t="s">
        <v>143</v>
      </c>
      <c r="N6" s="40" t="s">
        <v>144</v>
      </c>
      <c r="O6" s="40" t="s">
        <v>134</v>
      </c>
      <c r="P6" s="40" t="s">
        <v>130</v>
      </c>
      <c r="Q6" s="40" t="s">
        <v>145</v>
      </c>
      <c r="R6" s="41">
        <v>36317</v>
      </c>
      <c r="S6" s="42">
        <v>7875</v>
      </c>
      <c r="W6" s="39">
        <v>21</v>
      </c>
      <c r="X6" s="40" t="s">
        <v>143</v>
      </c>
      <c r="Y6" s="40" t="s">
        <v>144</v>
      </c>
      <c r="Z6" s="40" t="s">
        <v>134</v>
      </c>
      <c r="AA6" s="40" t="s">
        <v>130</v>
      </c>
      <c r="AB6" s="40" t="s">
        <v>145</v>
      </c>
      <c r="AC6" s="41">
        <v>36317</v>
      </c>
      <c r="AD6" s="42">
        <v>7875</v>
      </c>
    </row>
    <row r="7" spans="1:30" x14ac:dyDescent="0.3">
      <c r="A7" s="39">
        <v>26</v>
      </c>
      <c r="B7" s="40" t="s">
        <v>146</v>
      </c>
      <c r="C7" s="40" t="s">
        <v>147</v>
      </c>
      <c r="D7" s="40" t="s">
        <v>129</v>
      </c>
      <c r="E7" s="40" t="s">
        <v>130</v>
      </c>
      <c r="F7" s="40" t="s">
        <v>131</v>
      </c>
      <c r="G7" s="41">
        <v>30225</v>
      </c>
      <c r="H7" s="42">
        <v>19250</v>
      </c>
      <c r="L7" s="39">
        <v>26</v>
      </c>
      <c r="M7" s="40" t="s">
        <v>146</v>
      </c>
      <c r="N7" s="40" t="s">
        <v>147</v>
      </c>
      <c r="O7" s="40" t="s">
        <v>129</v>
      </c>
      <c r="P7" s="40" t="s">
        <v>130</v>
      </c>
      <c r="Q7" s="40" t="s">
        <v>131</v>
      </c>
      <c r="R7" s="41">
        <v>30225</v>
      </c>
      <c r="S7" s="42">
        <v>19250</v>
      </c>
      <c r="W7" s="39">
        <v>26</v>
      </c>
      <c r="X7" s="40" t="s">
        <v>146</v>
      </c>
      <c r="Y7" s="40" t="s">
        <v>147</v>
      </c>
      <c r="Z7" s="40" t="s">
        <v>129</v>
      </c>
      <c r="AA7" s="40" t="s">
        <v>130</v>
      </c>
      <c r="AB7" s="40" t="s">
        <v>131</v>
      </c>
      <c r="AC7" s="41">
        <v>30225</v>
      </c>
      <c r="AD7" s="42">
        <v>19250</v>
      </c>
    </row>
    <row r="8" spans="1:30" x14ac:dyDescent="0.3">
      <c r="A8" s="39">
        <v>30</v>
      </c>
      <c r="B8" s="40" t="s">
        <v>148</v>
      </c>
      <c r="C8" s="40" t="s">
        <v>149</v>
      </c>
      <c r="D8" s="40" t="s">
        <v>150</v>
      </c>
      <c r="E8" s="40" t="s">
        <v>130</v>
      </c>
      <c r="F8" s="40" t="s">
        <v>145</v>
      </c>
      <c r="G8" s="41">
        <v>32435</v>
      </c>
      <c r="H8" s="42">
        <v>14175</v>
      </c>
      <c r="L8" s="39">
        <v>30</v>
      </c>
      <c r="M8" s="40" t="s">
        <v>148</v>
      </c>
      <c r="N8" s="40" t="s">
        <v>149</v>
      </c>
      <c r="O8" s="40" t="s">
        <v>150</v>
      </c>
      <c r="P8" s="40" t="s">
        <v>130</v>
      </c>
      <c r="Q8" s="40" t="s">
        <v>145</v>
      </c>
      <c r="R8" s="41">
        <v>32435</v>
      </c>
      <c r="S8" s="42">
        <v>14175</v>
      </c>
      <c r="W8" s="39">
        <v>30</v>
      </c>
      <c r="X8" s="40" t="s">
        <v>148</v>
      </c>
      <c r="Y8" s="40" t="s">
        <v>149</v>
      </c>
      <c r="Z8" s="40" t="s">
        <v>150</v>
      </c>
      <c r="AA8" s="40" t="s">
        <v>130</v>
      </c>
      <c r="AB8" s="40" t="s">
        <v>145</v>
      </c>
      <c r="AC8" s="41">
        <v>32435</v>
      </c>
      <c r="AD8" s="42">
        <v>14175</v>
      </c>
    </row>
    <row r="9" spans="1:30" x14ac:dyDescent="0.3">
      <c r="A9" s="39">
        <v>41</v>
      </c>
      <c r="B9" s="40" t="s">
        <v>151</v>
      </c>
      <c r="C9" s="40" t="s">
        <v>152</v>
      </c>
      <c r="D9" s="40" t="s">
        <v>142</v>
      </c>
      <c r="E9" s="40" t="s">
        <v>130</v>
      </c>
      <c r="F9" s="40" t="s">
        <v>135</v>
      </c>
      <c r="G9" s="41">
        <v>35595</v>
      </c>
      <c r="H9" s="42">
        <v>7875</v>
      </c>
      <c r="L9" s="39">
        <v>41</v>
      </c>
      <c r="M9" s="40" t="s">
        <v>151</v>
      </c>
      <c r="N9" s="40" t="s">
        <v>152</v>
      </c>
      <c r="O9" s="40" t="s">
        <v>142</v>
      </c>
      <c r="P9" s="40" t="s">
        <v>130</v>
      </c>
      <c r="Q9" s="40" t="s">
        <v>135</v>
      </c>
      <c r="R9" s="41">
        <v>35595</v>
      </c>
      <c r="S9" s="42">
        <v>7875</v>
      </c>
      <c r="W9" s="39">
        <v>41</v>
      </c>
      <c r="X9" s="40" t="s">
        <v>151</v>
      </c>
      <c r="Y9" s="40" t="s">
        <v>152</v>
      </c>
      <c r="Z9" s="40" t="s">
        <v>142</v>
      </c>
      <c r="AA9" s="40" t="s">
        <v>130</v>
      </c>
      <c r="AB9" s="40" t="s">
        <v>135</v>
      </c>
      <c r="AC9" s="41">
        <v>35595</v>
      </c>
      <c r="AD9" s="42">
        <v>7875</v>
      </c>
    </row>
    <row r="10" spans="1:30" x14ac:dyDescent="0.3">
      <c r="A10" s="39">
        <v>42</v>
      </c>
      <c r="B10" s="40" t="s">
        <v>153</v>
      </c>
      <c r="C10" s="40" t="s">
        <v>154</v>
      </c>
      <c r="D10" s="40" t="s">
        <v>155</v>
      </c>
      <c r="E10" s="40" t="s">
        <v>130</v>
      </c>
      <c r="F10" s="40" t="s">
        <v>139</v>
      </c>
      <c r="G10" s="41">
        <v>33510</v>
      </c>
      <c r="H10" s="42">
        <v>13300</v>
      </c>
      <c r="L10" s="39">
        <v>42</v>
      </c>
      <c r="M10" s="40" t="s">
        <v>153</v>
      </c>
      <c r="N10" s="40" t="s">
        <v>154</v>
      </c>
      <c r="O10" s="40" t="s">
        <v>155</v>
      </c>
      <c r="P10" s="40" t="s">
        <v>130</v>
      </c>
      <c r="Q10" s="40" t="s">
        <v>139</v>
      </c>
      <c r="R10" s="41">
        <v>33510</v>
      </c>
      <c r="S10" s="42">
        <v>13300</v>
      </c>
      <c r="W10" s="39">
        <v>42</v>
      </c>
      <c r="X10" s="40" t="s">
        <v>153</v>
      </c>
      <c r="Y10" s="40" t="s">
        <v>154</v>
      </c>
      <c r="Z10" s="40" t="s">
        <v>155</v>
      </c>
      <c r="AA10" s="40" t="s">
        <v>130</v>
      </c>
      <c r="AB10" s="40" t="s">
        <v>139</v>
      </c>
      <c r="AC10" s="41">
        <v>33510</v>
      </c>
      <c r="AD10" s="42">
        <v>13300</v>
      </c>
    </row>
    <row r="11" spans="1:30" x14ac:dyDescent="0.3">
      <c r="A11" s="39">
        <v>44</v>
      </c>
      <c r="B11" s="40" t="s">
        <v>156</v>
      </c>
      <c r="C11" s="40" t="s">
        <v>157</v>
      </c>
      <c r="D11" s="40" t="s">
        <v>150</v>
      </c>
      <c r="E11" s="40" t="s">
        <v>130</v>
      </c>
      <c r="F11" s="40" t="s">
        <v>131</v>
      </c>
      <c r="G11" s="41">
        <v>33194</v>
      </c>
      <c r="H11" s="42">
        <v>13825</v>
      </c>
      <c r="L11" s="39">
        <v>44</v>
      </c>
      <c r="M11" s="40" t="s">
        <v>156</v>
      </c>
      <c r="N11" s="40" t="s">
        <v>157</v>
      </c>
      <c r="O11" s="40" t="s">
        <v>150</v>
      </c>
      <c r="P11" s="40" t="s">
        <v>130</v>
      </c>
      <c r="Q11" s="40" t="s">
        <v>131</v>
      </c>
      <c r="R11" s="41">
        <v>33194</v>
      </c>
      <c r="S11" s="42">
        <v>13825</v>
      </c>
      <c r="W11" s="39">
        <v>44</v>
      </c>
      <c r="X11" s="40" t="s">
        <v>156</v>
      </c>
      <c r="Y11" s="40" t="s">
        <v>157</v>
      </c>
      <c r="Z11" s="40" t="s">
        <v>150</v>
      </c>
      <c r="AA11" s="40" t="s">
        <v>130</v>
      </c>
      <c r="AB11" s="40" t="s">
        <v>131</v>
      </c>
      <c r="AC11" s="41">
        <v>33194</v>
      </c>
      <c r="AD11" s="42">
        <v>13825</v>
      </c>
    </row>
    <row r="12" spans="1:30" x14ac:dyDescent="0.3">
      <c r="A12" s="39">
        <v>54</v>
      </c>
      <c r="B12" s="40" t="s">
        <v>158</v>
      </c>
      <c r="C12" s="40" t="s">
        <v>159</v>
      </c>
      <c r="D12" s="40" t="s">
        <v>160</v>
      </c>
      <c r="E12" s="40" t="s">
        <v>130</v>
      </c>
      <c r="F12" s="40" t="s">
        <v>161</v>
      </c>
      <c r="G12" s="41">
        <v>34761</v>
      </c>
      <c r="H12" s="42">
        <v>15750</v>
      </c>
      <c r="L12" s="39">
        <v>54</v>
      </c>
      <c r="M12" s="40" t="s">
        <v>158</v>
      </c>
      <c r="N12" s="40" t="s">
        <v>159</v>
      </c>
      <c r="O12" s="40" t="s">
        <v>160</v>
      </c>
      <c r="P12" s="40" t="s">
        <v>130</v>
      </c>
      <c r="Q12" s="40" t="s">
        <v>161</v>
      </c>
      <c r="R12" s="41">
        <v>34761</v>
      </c>
      <c r="S12" s="42">
        <v>15750</v>
      </c>
      <c r="W12" s="39">
        <v>54</v>
      </c>
      <c r="X12" s="40" t="s">
        <v>158</v>
      </c>
      <c r="Y12" s="40" t="s">
        <v>159</v>
      </c>
      <c r="Z12" s="40" t="s">
        <v>160</v>
      </c>
      <c r="AA12" s="40" t="s">
        <v>130</v>
      </c>
      <c r="AB12" s="40" t="s">
        <v>161</v>
      </c>
      <c r="AC12" s="41">
        <v>34761</v>
      </c>
      <c r="AD12" s="42">
        <v>15750</v>
      </c>
    </row>
    <row r="13" spans="1:30" x14ac:dyDescent="0.3">
      <c r="A13" s="39">
        <v>55</v>
      </c>
      <c r="B13" s="40" t="s">
        <v>162</v>
      </c>
      <c r="C13" s="40" t="s">
        <v>163</v>
      </c>
      <c r="D13" s="40" t="s">
        <v>160</v>
      </c>
      <c r="E13" s="40" t="s">
        <v>130</v>
      </c>
      <c r="F13" s="40" t="s">
        <v>164</v>
      </c>
      <c r="G13" s="41">
        <v>31717</v>
      </c>
      <c r="H13" s="42">
        <v>15750</v>
      </c>
      <c r="L13" s="39">
        <v>55</v>
      </c>
      <c r="M13" s="40" t="s">
        <v>162</v>
      </c>
      <c r="N13" s="40" t="s">
        <v>163</v>
      </c>
      <c r="O13" s="40" t="s">
        <v>160</v>
      </c>
      <c r="P13" s="40" t="s">
        <v>130</v>
      </c>
      <c r="Q13" s="40" t="s">
        <v>164</v>
      </c>
      <c r="R13" s="41">
        <v>31717</v>
      </c>
      <c r="S13" s="42">
        <v>15750</v>
      </c>
      <c r="W13" s="39">
        <v>55</v>
      </c>
      <c r="X13" s="40" t="s">
        <v>162</v>
      </c>
      <c r="Y13" s="40" t="s">
        <v>163</v>
      </c>
      <c r="Z13" s="40" t="s">
        <v>160</v>
      </c>
      <c r="AA13" s="40" t="s">
        <v>130</v>
      </c>
      <c r="AB13" s="40" t="s">
        <v>164</v>
      </c>
      <c r="AC13" s="41">
        <v>31717</v>
      </c>
      <c r="AD13" s="42">
        <v>15750</v>
      </c>
    </row>
    <row r="14" spans="1:30" x14ac:dyDescent="0.3">
      <c r="A14" s="39">
        <v>65</v>
      </c>
      <c r="B14" s="40" t="s">
        <v>165</v>
      </c>
      <c r="C14" s="40" t="s">
        <v>166</v>
      </c>
      <c r="D14" s="40" t="s">
        <v>160</v>
      </c>
      <c r="E14" s="40" t="s">
        <v>130</v>
      </c>
      <c r="F14" s="40" t="s">
        <v>139</v>
      </c>
      <c r="G14" s="41">
        <v>32442</v>
      </c>
      <c r="H14" s="42">
        <v>17500</v>
      </c>
      <c r="L14" s="39">
        <v>65</v>
      </c>
      <c r="M14" s="40" t="s">
        <v>165</v>
      </c>
      <c r="N14" s="40" t="s">
        <v>166</v>
      </c>
      <c r="O14" s="40" t="s">
        <v>160</v>
      </c>
      <c r="P14" s="40" t="s">
        <v>130</v>
      </c>
      <c r="Q14" s="40" t="s">
        <v>139</v>
      </c>
      <c r="R14" s="41">
        <v>32442</v>
      </c>
      <c r="S14" s="42">
        <v>17500</v>
      </c>
      <c r="W14" s="39">
        <v>65</v>
      </c>
      <c r="X14" s="40" t="s">
        <v>165</v>
      </c>
      <c r="Y14" s="40" t="s">
        <v>166</v>
      </c>
      <c r="Z14" s="40" t="s">
        <v>160</v>
      </c>
      <c r="AA14" s="40" t="s">
        <v>130</v>
      </c>
      <c r="AB14" s="40" t="s">
        <v>139</v>
      </c>
      <c r="AC14" s="41">
        <v>32442</v>
      </c>
      <c r="AD14" s="42">
        <v>17500</v>
      </c>
    </row>
    <row r="15" spans="1:30" x14ac:dyDescent="0.3">
      <c r="A15" s="39">
        <v>70</v>
      </c>
      <c r="B15" s="40" t="s">
        <v>167</v>
      </c>
      <c r="C15" s="40" t="s">
        <v>168</v>
      </c>
      <c r="D15" s="40" t="s">
        <v>134</v>
      </c>
      <c r="E15" s="40" t="s">
        <v>130</v>
      </c>
      <c r="F15" s="40" t="s">
        <v>139</v>
      </c>
      <c r="G15" s="41">
        <v>34762</v>
      </c>
      <c r="H15" s="42">
        <v>14000</v>
      </c>
      <c r="L15" s="39">
        <v>70</v>
      </c>
      <c r="M15" s="40" t="s">
        <v>167</v>
      </c>
      <c r="N15" s="40" t="s">
        <v>168</v>
      </c>
      <c r="O15" s="40" t="s">
        <v>134</v>
      </c>
      <c r="P15" s="40" t="s">
        <v>130</v>
      </c>
      <c r="Q15" s="40" t="s">
        <v>139</v>
      </c>
      <c r="R15" s="41">
        <v>34762</v>
      </c>
      <c r="S15" s="42">
        <v>14000</v>
      </c>
      <c r="W15" s="39">
        <v>70</v>
      </c>
      <c r="X15" s="40" t="s">
        <v>167</v>
      </c>
      <c r="Y15" s="40" t="s">
        <v>168</v>
      </c>
      <c r="Z15" s="40" t="s">
        <v>134</v>
      </c>
      <c r="AA15" s="40" t="s">
        <v>130</v>
      </c>
      <c r="AB15" s="40" t="s">
        <v>139</v>
      </c>
      <c r="AC15" s="41">
        <v>34762</v>
      </c>
      <c r="AD15" s="42">
        <v>14000</v>
      </c>
    </row>
    <row r="16" spans="1:30" x14ac:dyDescent="0.3">
      <c r="A16" s="39">
        <v>74</v>
      </c>
      <c r="B16" s="40" t="s">
        <v>169</v>
      </c>
      <c r="C16" s="40" t="s">
        <v>170</v>
      </c>
      <c r="D16" s="40" t="s">
        <v>129</v>
      </c>
      <c r="E16" s="40" t="s">
        <v>130</v>
      </c>
      <c r="F16" s="40" t="s">
        <v>135</v>
      </c>
      <c r="G16" s="41">
        <v>32440</v>
      </c>
      <c r="H16" s="42">
        <v>17500</v>
      </c>
      <c r="L16" s="39">
        <v>74</v>
      </c>
      <c r="M16" s="40" t="s">
        <v>169</v>
      </c>
      <c r="N16" s="40" t="s">
        <v>170</v>
      </c>
      <c r="O16" s="40" t="s">
        <v>129</v>
      </c>
      <c r="P16" s="40" t="s">
        <v>130</v>
      </c>
      <c r="Q16" s="40" t="s">
        <v>135</v>
      </c>
      <c r="R16" s="41">
        <v>32440</v>
      </c>
      <c r="S16" s="42">
        <v>17500</v>
      </c>
      <c r="W16" s="39">
        <v>74</v>
      </c>
      <c r="X16" s="40" t="s">
        <v>169</v>
      </c>
      <c r="Y16" s="40" t="s">
        <v>170</v>
      </c>
      <c r="Z16" s="40" t="s">
        <v>129</v>
      </c>
      <c r="AA16" s="40" t="s">
        <v>130</v>
      </c>
      <c r="AB16" s="40" t="s">
        <v>135</v>
      </c>
      <c r="AC16" s="41">
        <v>32440</v>
      </c>
      <c r="AD16" s="42">
        <v>17500</v>
      </c>
    </row>
    <row r="17" spans="1:30" x14ac:dyDescent="0.3">
      <c r="A17" s="39">
        <v>75</v>
      </c>
      <c r="B17" s="40" t="s">
        <v>171</v>
      </c>
      <c r="C17" s="40" t="s">
        <v>172</v>
      </c>
      <c r="D17" s="40" t="s">
        <v>142</v>
      </c>
      <c r="E17" s="40" t="s">
        <v>130</v>
      </c>
      <c r="F17" s="40" t="s">
        <v>139</v>
      </c>
      <c r="G17" s="41">
        <v>32441</v>
      </c>
      <c r="H17" s="42">
        <v>17500</v>
      </c>
      <c r="L17" s="39">
        <v>75</v>
      </c>
      <c r="M17" s="40" t="s">
        <v>171</v>
      </c>
      <c r="N17" s="40" t="s">
        <v>172</v>
      </c>
      <c r="O17" s="40" t="s">
        <v>142</v>
      </c>
      <c r="P17" s="40" t="s">
        <v>130</v>
      </c>
      <c r="Q17" s="40" t="s">
        <v>139</v>
      </c>
      <c r="R17" s="41">
        <v>32441</v>
      </c>
      <c r="S17" s="42">
        <v>17500</v>
      </c>
      <c r="W17" s="39">
        <v>75</v>
      </c>
      <c r="X17" s="40" t="s">
        <v>171</v>
      </c>
      <c r="Y17" s="40" t="s">
        <v>172</v>
      </c>
      <c r="Z17" s="40" t="s">
        <v>142</v>
      </c>
      <c r="AA17" s="40" t="s">
        <v>130</v>
      </c>
      <c r="AB17" s="40" t="s">
        <v>139</v>
      </c>
      <c r="AC17" s="41">
        <v>32441</v>
      </c>
      <c r="AD17" s="42">
        <v>17500</v>
      </c>
    </row>
    <row r="18" spans="1:30" x14ac:dyDescent="0.3">
      <c r="A18" s="39">
        <v>82</v>
      </c>
      <c r="B18" s="40" t="s">
        <v>173</v>
      </c>
      <c r="C18" s="40" t="s">
        <v>174</v>
      </c>
      <c r="D18" s="40" t="s">
        <v>155</v>
      </c>
      <c r="E18" s="40" t="s">
        <v>130</v>
      </c>
      <c r="F18" s="40" t="s">
        <v>131</v>
      </c>
      <c r="G18" s="41">
        <v>32448</v>
      </c>
      <c r="H18" s="42">
        <v>17500</v>
      </c>
      <c r="L18" s="39">
        <v>82</v>
      </c>
      <c r="M18" s="40" t="s">
        <v>173</v>
      </c>
      <c r="N18" s="40" t="s">
        <v>174</v>
      </c>
      <c r="O18" s="40" t="s">
        <v>155</v>
      </c>
      <c r="P18" s="40" t="s">
        <v>130</v>
      </c>
      <c r="Q18" s="40" t="s">
        <v>131</v>
      </c>
      <c r="R18" s="41">
        <v>32448</v>
      </c>
      <c r="S18" s="42">
        <v>17500</v>
      </c>
      <c r="W18" s="39">
        <v>82</v>
      </c>
      <c r="X18" s="40" t="s">
        <v>173</v>
      </c>
      <c r="Y18" s="40" t="s">
        <v>174</v>
      </c>
      <c r="Z18" s="40" t="s">
        <v>155</v>
      </c>
      <c r="AA18" s="40" t="s">
        <v>130</v>
      </c>
      <c r="AB18" s="40" t="s">
        <v>131</v>
      </c>
      <c r="AC18" s="41">
        <v>32448</v>
      </c>
      <c r="AD18" s="42">
        <v>17500</v>
      </c>
    </row>
    <row r="19" spans="1:30" x14ac:dyDescent="0.3">
      <c r="A19" s="39">
        <v>84</v>
      </c>
      <c r="B19" s="40" t="s">
        <v>175</v>
      </c>
      <c r="C19" s="40" t="s">
        <v>176</v>
      </c>
      <c r="D19" s="40" t="s">
        <v>155</v>
      </c>
      <c r="E19" s="40" t="s">
        <v>130</v>
      </c>
      <c r="F19" s="40" t="s">
        <v>139</v>
      </c>
      <c r="G19" s="41">
        <v>36222</v>
      </c>
      <c r="H19" s="42">
        <v>7000</v>
      </c>
      <c r="L19" s="39">
        <v>84</v>
      </c>
      <c r="M19" s="40" t="s">
        <v>175</v>
      </c>
      <c r="N19" s="40" t="s">
        <v>176</v>
      </c>
      <c r="O19" s="40" t="s">
        <v>155</v>
      </c>
      <c r="P19" s="40" t="s">
        <v>130</v>
      </c>
      <c r="Q19" s="40" t="s">
        <v>139</v>
      </c>
      <c r="R19" s="41">
        <v>36222</v>
      </c>
      <c r="S19" s="42">
        <v>7000</v>
      </c>
      <c r="W19" s="39">
        <v>84</v>
      </c>
      <c r="X19" s="40" t="s">
        <v>175</v>
      </c>
      <c r="Y19" s="40" t="s">
        <v>176</v>
      </c>
      <c r="Z19" s="40" t="s">
        <v>155</v>
      </c>
      <c r="AA19" s="40" t="s">
        <v>130</v>
      </c>
      <c r="AB19" s="40" t="s">
        <v>139</v>
      </c>
      <c r="AC19" s="41">
        <v>36222</v>
      </c>
      <c r="AD19" s="42">
        <v>7000</v>
      </c>
    </row>
    <row r="20" spans="1:30" x14ac:dyDescent="0.3">
      <c r="A20" s="39">
        <v>91</v>
      </c>
      <c r="B20" s="40" t="s">
        <v>177</v>
      </c>
      <c r="C20" s="40" t="s">
        <v>178</v>
      </c>
      <c r="D20" s="40" t="s">
        <v>129</v>
      </c>
      <c r="E20" s="40" t="s">
        <v>130</v>
      </c>
      <c r="F20" s="40" t="s">
        <v>139</v>
      </c>
      <c r="G20" s="41">
        <v>29172</v>
      </c>
      <c r="H20" s="42">
        <v>22750</v>
      </c>
      <c r="L20" s="39">
        <v>91</v>
      </c>
      <c r="M20" s="40" t="s">
        <v>177</v>
      </c>
      <c r="N20" s="40" t="s">
        <v>178</v>
      </c>
      <c r="O20" s="40" t="s">
        <v>129</v>
      </c>
      <c r="P20" s="40" t="s">
        <v>130</v>
      </c>
      <c r="Q20" s="40" t="s">
        <v>139</v>
      </c>
      <c r="R20" s="41">
        <v>29172</v>
      </c>
      <c r="S20" s="42">
        <v>22750</v>
      </c>
      <c r="W20" s="39">
        <v>91</v>
      </c>
      <c r="X20" s="40" t="s">
        <v>177</v>
      </c>
      <c r="Y20" s="40" t="s">
        <v>178</v>
      </c>
      <c r="Z20" s="40" t="s">
        <v>129</v>
      </c>
      <c r="AA20" s="40" t="s">
        <v>130</v>
      </c>
      <c r="AB20" s="40" t="s">
        <v>139</v>
      </c>
      <c r="AC20" s="41">
        <v>29172</v>
      </c>
      <c r="AD20" s="42">
        <v>22750</v>
      </c>
    </row>
    <row r="21" spans="1:30" x14ac:dyDescent="0.3">
      <c r="A21" s="39">
        <v>92</v>
      </c>
      <c r="B21" s="40" t="s">
        <v>179</v>
      </c>
      <c r="C21" s="40" t="s">
        <v>180</v>
      </c>
      <c r="D21" s="40" t="s">
        <v>134</v>
      </c>
      <c r="E21" s="40" t="s">
        <v>130</v>
      </c>
      <c r="F21" s="40" t="s">
        <v>161</v>
      </c>
      <c r="G21" s="41">
        <v>32603</v>
      </c>
      <c r="H21" s="42">
        <v>17325</v>
      </c>
      <c r="L21" s="39">
        <v>92</v>
      </c>
      <c r="M21" s="40" t="s">
        <v>179</v>
      </c>
      <c r="N21" s="40" t="s">
        <v>180</v>
      </c>
      <c r="O21" s="40" t="s">
        <v>134</v>
      </c>
      <c r="P21" s="40" t="s">
        <v>130</v>
      </c>
      <c r="Q21" s="40" t="s">
        <v>161</v>
      </c>
      <c r="R21" s="41">
        <v>32603</v>
      </c>
      <c r="S21" s="42">
        <v>17325</v>
      </c>
      <c r="W21" s="39">
        <v>92</v>
      </c>
      <c r="X21" s="40" t="s">
        <v>179</v>
      </c>
      <c r="Y21" s="40" t="s">
        <v>180</v>
      </c>
      <c r="Z21" s="40" t="s">
        <v>134</v>
      </c>
      <c r="AA21" s="40" t="s">
        <v>130</v>
      </c>
      <c r="AB21" s="40" t="s">
        <v>161</v>
      </c>
      <c r="AC21" s="41">
        <v>32603</v>
      </c>
      <c r="AD21" s="42">
        <v>17325</v>
      </c>
    </row>
    <row r="22" spans="1:30" x14ac:dyDescent="0.3">
      <c r="A22" s="39">
        <v>1</v>
      </c>
      <c r="B22" s="40" t="s">
        <v>181</v>
      </c>
      <c r="C22" s="40" t="s">
        <v>182</v>
      </c>
      <c r="D22" s="40" t="s">
        <v>129</v>
      </c>
      <c r="E22" s="40" t="s">
        <v>183</v>
      </c>
      <c r="F22" s="40" t="s">
        <v>184</v>
      </c>
      <c r="G22" s="41">
        <v>28126</v>
      </c>
      <c r="H22" s="42">
        <v>21875</v>
      </c>
      <c r="L22" s="39">
        <v>1</v>
      </c>
      <c r="M22" s="40" t="s">
        <v>181</v>
      </c>
      <c r="N22" s="40" t="s">
        <v>182</v>
      </c>
      <c r="O22" s="40" t="s">
        <v>129</v>
      </c>
      <c r="P22" s="40" t="s">
        <v>183</v>
      </c>
      <c r="Q22" s="40" t="s">
        <v>184</v>
      </c>
      <c r="R22" s="41">
        <v>28126</v>
      </c>
      <c r="S22" s="42">
        <v>21875</v>
      </c>
      <c r="W22" s="39">
        <v>1</v>
      </c>
      <c r="X22" s="40" t="s">
        <v>181</v>
      </c>
      <c r="Y22" s="40" t="s">
        <v>182</v>
      </c>
      <c r="Z22" s="40" t="s">
        <v>129</v>
      </c>
      <c r="AA22" s="40" t="s">
        <v>183</v>
      </c>
      <c r="AB22" s="40" t="s">
        <v>184</v>
      </c>
      <c r="AC22" s="41">
        <v>28126</v>
      </c>
      <c r="AD22" s="42">
        <v>21875</v>
      </c>
    </row>
    <row r="23" spans="1:30" x14ac:dyDescent="0.3">
      <c r="A23" s="39">
        <v>4</v>
      </c>
      <c r="B23" s="40" t="s">
        <v>185</v>
      </c>
      <c r="C23" s="40" t="s">
        <v>186</v>
      </c>
      <c r="D23" s="40" t="s">
        <v>134</v>
      </c>
      <c r="E23" s="40" t="s">
        <v>183</v>
      </c>
      <c r="F23" s="40" t="s">
        <v>19</v>
      </c>
      <c r="G23" s="41">
        <v>29183</v>
      </c>
      <c r="H23" s="42">
        <v>12250</v>
      </c>
      <c r="L23" s="39">
        <v>4</v>
      </c>
      <c r="M23" s="40" t="s">
        <v>185</v>
      </c>
      <c r="N23" s="40" t="s">
        <v>186</v>
      </c>
      <c r="O23" s="40" t="s">
        <v>134</v>
      </c>
      <c r="P23" s="40" t="s">
        <v>183</v>
      </c>
      <c r="Q23" s="40" t="s">
        <v>19</v>
      </c>
      <c r="R23" s="41">
        <v>29183</v>
      </c>
      <c r="S23" s="42">
        <v>12250</v>
      </c>
      <c r="W23" s="39">
        <v>4</v>
      </c>
      <c r="X23" s="40" t="s">
        <v>185</v>
      </c>
      <c r="Y23" s="40" t="s">
        <v>186</v>
      </c>
      <c r="Z23" s="40" t="s">
        <v>134</v>
      </c>
      <c r="AA23" s="40" t="s">
        <v>183</v>
      </c>
      <c r="AB23" s="40" t="s">
        <v>19</v>
      </c>
      <c r="AC23" s="41">
        <v>29183</v>
      </c>
      <c r="AD23" s="42">
        <v>12250</v>
      </c>
    </row>
    <row r="24" spans="1:30" x14ac:dyDescent="0.3">
      <c r="A24" s="39">
        <v>5</v>
      </c>
      <c r="B24" s="40" t="s">
        <v>187</v>
      </c>
      <c r="C24" s="40" t="s">
        <v>188</v>
      </c>
      <c r="D24" s="40" t="s">
        <v>155</v>
      </c>
      <c r="E24" s="40" t="s">
        <v>183</v>
      </c>
      <c r="F24" s="40" t="s">
        <v>189</v>
      </c>
      <c r="G24" s="41">
        <v>32755</v>
      </c>
      <c r="H24" s="42">
        <v>21000</v>
      </c>
      <c r="L24" s="39">
        <v>5</v>
      </c>
      <c r="M24" s="40" t="s">
        <v>187</v>
      </c>
      <c r="N24" s="40" t="s">
        <v>188</v>
      </c>
      <c r="O24" s="40" t="s">
        <v>155</v>
      </c>
      <c r="P24" s="40" t="s">
        <v>183</v>
      </c>
      <c r="Q24" s="40" t="s">
        <v>189</v>
      </c>
      <c r="R24" s="41">
        <v>32755</v>
      </c>
      <c r="S24" s="42">
        <v>21000</v>
      </c>
      <c r="W24" s="39">
        <v>5</v>
      </c>
      <c r="X24" s="40" t="s">
        <v>187</v>
      </c>
      <c r="Y24" s="40" t="s">
        <v>188</v>
      </c>
      <c r="Z24" s="40" t="s">
        <v>155</v>
      </c>
      <c r="AA24" s="40" t="s">
        <v>183</v>
      </c>
      <c r="AB24" s="40" t="s">
        <v>189</v>
      </c>
      <c r="AC24" s="41">
        <v>32755</v>
      </c>
      <c r="AD24" s="42">
        <v>21000</v>
      </c>
    </row>
    <row r="25" spans="1:30" x14ac:dyDescent="0.3">
      <c r="A25" s="39">
        <v>6</v>
      </c>
      <c r="B25" s="40" t="s">
        <v>190</v>
      </c>
      <c r="C25" s="40" t="s">
        <v>191</v>
      </c>
      <c r="D25" s="40" t="s">
        <v>155</v>
      </c>
      <c r="E25" s="40" t="s">
        <v>183</v>
      </c>
      <c r="F25" s="40" t="s">
        <v>192</v>
      </c>
      <c r="G25" s="41">
        <v>32390</v>
      </c>
      <c r="H25" s="42">
        <v>12425</v>
      </c>
      <c r="L25" s="39">
        <v>6</v>
      </c>
      <c r="M25" s="40" t="s">
        <v>190</v>
      </c>
      <c r="N25" s="40" t="s">
        <v>191</v>
      </c>
      <c r="O25" s="40" t="s">
        <v>155</v>
      </c>
      <c r="P25" s="40" t="s">
        <v>183</v>
      </c>
      <c r="Q25" s="40" t="s">
        <v>192</v>
      </c>
      <c r="R25" s="41">
        <v>32390</v>
      </c>
      <c r="S25" s="42">
        <v>12425</v>
      </c>
      <c r="W25" s="39">
        <v>6</v>
      </c>
      <c r="X25" s="40" t="s">
        <v>190</v>
      </c>
      <c r="Y25" s="40" t="s">
        <v>191</v>
      </c>
      <c r="Z25" s="40" t="s">
        <v>155</v>
      </c>
      <c r="AA25" s="40" t="s">
        <v>183</v>
      </c>
      <c r="AB25" s="40" t="s">
        <v>192</v>
      </c>
      <c r="AC25" s="41">
        <v>32390</v>
      </c>
      <c r="AD25" s="42">
        <v>12425</v>
      </c>
    </row>
    <row r="26" spans="1:30" x14ac:dyDescent="0.3">
      <c r="A26" s="39">
        <v>8</v>
      </c>
      <c r="B26" s="40" t="s">
        <v>193</v>
      </c>
      <c r="C26" s="40" t="s">
        <v>194</v>
      </c>
      <c r="D26" s="40" t="s">
        <v>155</v>
      </c>
      <c r="E26" s="40" t="s">
        <v>183</v>
      </c>
      <c r="F26" s="40" t="s">
        <v>195</v>
      </c>
      <c r="G26" s="41">
        <v>32755</v>
      </c>
      <c r="H26" s="42">
        <v>12425</v>
      </c>
      <c r="L26" s="39">
        <v>8</v>
      </c>
      <c r="M26" s="40" t="s">
        <v>193</v>
      </c>
      <c r="N26" s="40" t="s">
        <v>194</v>
      </c>
      <c r="O26" s="40" t="s">
        <v>155</v>
      </c>
      <c r="P26" s="40" t="s">
        <v>183</v>
      </c>
      <c r="Q26" s="40" t="s">
        <v>195</v>
      </c>
      <c r="R26" s="41">
        <v>32755</v>
      </c>
      <c r="S26" s="42">
        <v>12425</v>
      </c>
      <c r="W26" s="39">
        <v>8</v>
      </c>
      <c r="X26" s="40" t="s">
        <v>193</v>
      </c>
      <c r="Y26" s="40" t="s">
        <v>194</v>
      </c>
      <c r="Z26" s="40" t="s">
        <v>155</v>
      </c>
      <c r="AA26" s="40" t="s">
        <v>183</v>
      </c>
      <c r="AB26" s="40" t="s">
        <v>195</v>
      </c>
      <c r="AC26" s="41">
        <v>32755</v>
      </c>
      <c r="AD26" s="42">
        <v>12425</v>
      </c>
    </row>
    <row r="27" spans="1:30" x14ac:dyDescent="0.3">
      <c r="A27" s="39">
        <v>9</v>
      </c>
      <c r="B27" s="40" t="s">
        <v>196</v>
      </c>
      <c r="C27" s="40" t="s">
        <v>197</v>
      </c>
      <c r="D27" s="40" t="s">
        <v>129</v>
      </c>
      <c r="E27" s="40" t="s">
        <v>183</v>
      </c>
      <c r="F27" s="40" t="s">
        <v>198</v>
      </c>
      <c r="G27" s="41">
        <v>36506</v>
      </c>
      <c r="H27" s="42">
        <v>14875</v>
      </c>
      <c r="L27" s="39">
        <v>9</v>
      </c>
      <c r="M27" s="40" t="s">
        <v>196</v>
      </c>
      <c r="N27" s="40" t="s">
        <v>197</v>
      </c>
      <c r="O27" s="40" t="s">
        <v>129</v>
      </c>
      <c r="P27" s="40" t="s">
        <v>183</v>
      </c>
      <c r="Q27" s="40" t="s">
        <v>198</v>
      </c>
      <c r="R27" s="41">
        <v>36506</v>
      </c>
      <c r="S27" s="42">
        <v>14875</v>
      </c>
      <c r="W27" s="39">
        <v>9</v>
      </c>
      <c r="X27" s="40" t="s">
        <v>196</v>
      </c>
      <c r="Y27" s="40" t="s">
        <v>197</v>
      </c>
      <c r="Z27" s="40" t="s">
        <v>129</v>
      </c>
      <c r="AA27" s="40" t="s">
        <v>183</v>
      </c>
      <c r="AB27" s="40" t="s">
        <v>198</v>
      </c>
      <c r="AC27" s="41">
        <v>36506</v>
      </c>
      <c r="AD27" s="42">
        <v>14875</v>
      </c>
    </row>
    <row r="28" spans="1:30" x14ac:dyDescent="0.3">
      <c r="A28" s="39">
        <v>12</v>
      </c>
      <c r="B28" s="40" t="s">
        <v>199</v>
      </c>
      <c r="C28" s="40" t="s">
        <v>200</v>
      </c>
      <c r="D28" s="40" t="s">
        <v>142</v>
      </c>
      <c r="E28" s="40" t="s">
        <v>183</v>
      </c>
      <c r="F28" s="40" t="s">
        <v>201</v>
      </c>
      <c r="G28" s="41">
        <v>30376</v>
      </c>
      <c r="H28" s="42">
        <v>21000</v>
      </c>
      <c r="L28" s="39">
        <v>12</v>
      </c>
      <c r="M28" s="40" t="s">
        <v>199</v>
      </c>
      <c r="N28" s="40" t="s">
        <v>200</v>
      </c>
      <c r="O28" s="40" t="s">
        <v>142</v>
      </c>
      <c r="P28" s="40" t="s">
        <v>183</v>
      </c>
      <c r="Q28" s="40" t="s">
        <v>201</v>
      </c>
      <c r="R28" s="41">
        <v>30376</v>
      </c>
      <c r="S28" s="42">
        <v>21000</v>
      </c>
      <c r="W28" s="39">
        <v>12</v>
      </c>
      <c r="X28" s="40" t="s">
        <v>199</v>
      </c>
      <c r="Y28" s="40" t="s">
        <v>200</v>
      </c>
      <c r="Z28" s="40" t="s">
        <v>142</v>
      </c>
      <c r="AA28" s="40" t="s">
        <v>183</v>
      </c>
      <c r="AB28" s="40" t="s">
        <v>201</v>
      </c>
      <c r="AC28" s="41">
        <v>30376</v>
      </c>
      <c r="AD28" s="42">
        <v>21000</v>
      </c>
    </row>
    <row r="29" spans="1:30" x14ac:dyDescent="0.3">
      <c r="A29" s="39">
        <v>15</v>
      </c>
      <c r="B29" s="40" t="s">
        <v>202</v>
      </c>
      <c r="C29" s="40" t="s">
        <v>203</v>
      </c>
      <c r="D29" s="40" t="s">
        <v>150</v>
      </c>
      <c r="E29" s="40" t="s">
        <v>183</v>
      </c>
      <c r="F29" s="40" t="s">
        <v>201</v>
      </c>
      <c r="G29" s="41">
        <v>31029</v>
      </c>
      <c r="H29" s="42">
        <v>14875</v>
      </c>
      <c r="L29" s="39">
        <v>15</v>
      </c>
      <c r="M29" s="40" t="s">
        <v>202</v>
      </c>
      <c r="N29" s="40" t="s">
        <v>203</v>
      </c>
      <c r="O29" s="40" t="s">
        <v>150</v>
      </c>
      <c r="P29" s="40" t="s">
        <v>183</v>
      </c>
      <c r="Q29" s="40" t="s">
        <v>201</v>
      </c>
      <c r="R29" s="41">
        <v>31029</v>
      </c>
      <c r="S29" s="42">
        <v>14875</v>
      </c>
      <c r="W29" s="39">
        <v>15</v>
      </c>
      <c r="X29" s="40" t="s">
        <v>202</v>
      </c>
      <c r="Y29" s="40" t="s">
        <v>203</v>
      </c>
      <c r="Z29" s="40" t="s">
        <v>150</v>
      </c>
      <c r="AA29" s="40" t="s">
        <v>183</v>
      </c>
      <c r="AB29" s="40" t="s">
        <v>201</v>
      </c>
      <c r="AC29" s="41">
        <v>31029</v>
      </c>
      <c r="AD29" s="42">
        <v>14875</v>
      </c>
    </row>
    <row r="30" spans="1:30" x14ac:dyDescent="0.3">
      <c r="A30" s="39">
        <v>16</v>
      </c>
      <c r="B30" s="40" t="s">
        <v>204</v>
      </c>
      <c r="C30" s="40" t="s">
        <v>205</v>
      </c>
      <c r="D30" s="40" t="s">
        <v>150</v>
      </c>
      <c r="E30" s="40" t="s">
        <v>183</v>
      </c>
      <c r="F30" s="40" t="s">
        <v>206</v>
      </c>
      <c r="G30" s="41">
        <v>31030</v>
      </c>
      <c r="H30" s="42">
        <v>14875</v>
      </c>
      <c r="L30" s="39">
        <v>16</v>
      </c>
      <c r="M30" s="40" t="s">
        <v>204</v>
      </c>
      <c r="N30" s="40" t="s">
        <v>205</v>
      </c>
      <c r="O30" s="40" t="s">
        <v>150</v>
      </c>
      <c r="P30" s="40" t="s">
        <v>183</v>
      </c>
      <c r="Q30" s="40" t="s">
        <v>206</v>
      </c>
      <c r="R30" s="41">
        <v>31030</v>
      </c>
      <c r="S30" s="42">
        <v>14875</v>
      </c>
      <c r="W30" s="39">
        <v>16</v>
      </c>
      <c r="X30" s="40" t="s">
        <v>204</v>
      </c>
      <c r="Y30" s="40" t="s">
        <v>205</v>
      </c>
      <c r="Z30" s="40" t="s">
        <v>150</v>
      </c>
      <c r="AA30" s="40" t="s">
        <v>183</v>
      </c>
      <c r="AB30" s="40" t="s">
        <v>206</v>
      </c>
      <c r="AC30" s="41">
        <v>31030</v>
      </c>
      <c r="AD30" s="42">
        <v>14875</v>
      </c>
    </row>
    <row r="31" spans="1:30" x14ac:dyDescent="0.3">
      <c r="A31" s="39">
        <v>19</v>
      </c>
      <c r="B31" s="40" t="s">
        <v>207</v>
      </c>
      <c r="C31" s="40" t="s">
        <v>208</v>
      </c>
      <c r="D31" s="40" t="s">
        <v>134</v>
      </c>
      <c r="E31" s="40" t="s">
        <v>183</v>
      </c>
      <c r="F31" s="40" t="s">
        <v>192</v>
      </c>
      <c r="G31" s="41">
        <v>31637</v>
      </c>
      <c r="H31" s="42">
        <v>10500</v>
      </c>
      <c r="L31" s="39">
        <v>19</v>
      </c>
      <c r="M31" s="40" t="s">
        <v>207</v>
      </c>
      <c r="N31" s="40" t="s">
        <v>208</v>
      </c>
      <c r="O31" s="40" t="s">
        <v>134</v>
      </c>
      <c r="P31" s="40" t="s">
        <v>183</v>
      </c>
      <c r="Q31" s="40" t="s">
        <v>192</v>
      </c>
      <c r="R31" s="41">
        <v>31637</v>
      </c>
      <c r="S31" s="42">
        <v>10500</v>
      </c>
      <c r="W31" s="39">
        <v>19</v>
      </c>
      <c r="X31" s="40" t="s">
        <v>207</v>
      </c>
      <c r="Y31" s="40" t="s">
        <v>208</v>
      </c>
      <c r="Z31" s="40" t="s">
        <v>134</v>
      </c>
      <c r="AA31" s="40" t="s">
        <v>183</v>
      </c>
      <c r="AB31" s="40" t="s">
        <v>192</v>
      </c>
      <c r="AC31" s="41">
        <v>31637</v>
      </c>
      <c r="AD31" s="42">
        <v>10500</v>
      </c>
    </row>
    <row r="32" spans="1:30" x14ac:dyDescent="0.3">
      <c r="A32" s="39">
        <v>20</v>
      </c>
      <c r="B32" s="40" t="s">
        <v>209</v>
      </c>
      <c r="C32" s="40" t="s">
        <v>210</v>
      </c>
      <c r="D32" s="40" t="s">
        <v>134</v>
      </c>
      <c r="E32" s="40" t="s">
        <v>183</v>
      </c>
      <c r="F32" s="40" t="s">
        <v>206</v>
      </c>
      <c r="G32" s="41">
        <v>36316</v>
      </c>
      <c r="H32" s="42">
        <v>5950</v>
      </c>
      <c r="L32" s="39">
        <v>20</v>
      </c>
      <c r="M32" s="40" t="s">
        <v>209</v>
      </c>
      <c r="N32" s="40" t="s">
        <v>210</v>
      </c>
      <c r="O32" s="40" t="s">
        <v>134</v>
      </c>
      <c r="P32" s="40" t="s">
        <v>183</v>
      </c>
      <c r="Q32" s="40" t="s">
        <v>206</v>
      </c>
      <c r="R32" s="41">
        <v>36316</v>
      </c>
      <c r="S32" s="42">
        <v>5950</v>
      </c>
      <c r="W32" s="39">
        <v>20</v>
      </c>
      <c r="X32" s="40" t="s">
        <v>209</v>
      </c>
      <c r="Y32" s="40" t="s">
        <v>210</v>
      </c>
      <c r="Z32" s="40" t="s">
        <v>134</v>
      </c>
      <c r="AA32" s="40" t="s">
        <v>183</v>
      </c>
      <c r="AB32" s="40" t="s">
        <v>206</v>
      </c>
      <c r="AC32" s="41">
        <v>36316</v>
      </c>
      <c r="AD32" s="42">
        <v>5950</v>
      </c>
    </row>
    <row r="33" spans="1:30" x14ac:dyDescent="0.3">
      <c r="A33" s="39">
        <v>29</v>
      </c>
      <c r="B33" s="40" t="s">
        <v>211</v>
      </c>
      <c r="C33" s="40" t="s">
        <v>212</v>
      </c>
      <c r="D33" s="40" t="s">
        <v>142</v>
      </c>
      <c r="E33" s="40" t="s">
        <v>183</v>
      </c>
      <c r="F33" s="40" t="s">
        <v>206</v>
      </c>
      <c r="G33" s="41">
        <v>35189</v>
      </c>
      <c r="H33" s="42">
        <v>9625</v>
      </c>
      <c r="L33" s="39">
        <v>29</v>
      </c>
      <c r="M33" s="40" t="s">
        <v>211</v>
      </c>
      <c r="N33" s="40" t="s">
        <v>212</v>
      </c>
      <c r="O33" s="40" t="s">
        <v>142</v>
      </c>
      <c r="P33" s="40" t="s">
        <v>183</v>
      </c>
      <c r="Q33" s="40" t="s">
        <v>206</v>
      </c>
      <c r="R33" s="41">
        <v>35189</v>
      </c>
      <c r="S33" s="42">
        <v>9625</v>
      </c>
      <c r="W33" s="39">
        <v>29</v>
      </c>
      <c r="X33" s="40" t="s">
        <v>211</v>
      </c>
      <c r="Y33" s="40" t="s">
        <v>212</v>
      </c>
      <c r="Z33" s="40" t="s">
        <v>142</v>
      </c>
      <c r="AA33" s="40" t="s">
        <v>183</v>
      </c>
      <c r="AB33" s="40" t="s">
        <v>206</v>
      </c>
      <c r="AC33" s="41">
        <v>35189</v>
      </c>
      <c r="AD33" s="42">
        <v>9625</v>
      </c>
    </row>
    <row r="34" spans="1:30" x14ac:dyDescent="0.3">
      <c r="A34" s="39">
        <v>31</v>
      </c>
      <c r="B34" s="40" t="s">
        <v>213</v>
      </c>
      <c r="C34" s="40" t="s">
        <v>214</v>
      </c>
      <c r="D34" s="40" t="s">
        <v>155</v>
      </c>
      <c r="E34" s="40" t="s">
        <v>183</v>
      </c>
      <c r="F34" s="40" t="s">
        <v>195</v>
      </c>
      <c r="G34" s="41">
        <v>30225</v>
      </c>
      <c r="H34" s="42">
        <v>15750</v>
      </c>
      <c r="L34" s="39">
        <v>31</v>
      </c>
      <c r="M34" s="40" t="s">
        <v>213</v>
      </c>
      <c r="N34" s="40" t="s">
        <v>214</v>
      </c>
      <c r="O34" s="40" t="s">
        <v>155</v>
      </c>
      <c r="P34" s="40" t="s">
        <v>183</v>
      </c>
      <c r="Q34" s="40" t="s">
        <v>195</v>
      </c>
      <c r="R34" s="41">
        <v>30225</v>
      </c>
      <c r="S34" s="42">
        <v>15750</v>
      </c>
      <c r="W34" s="39">
        <v>31</v>
      </c>
      <c r="X34" s="40" t="s">
        <v>213</v>
      </c>
      <c r="Y34" s="40" t="s">
        <v>214</v>
      </c>
      <c r="Z34" s="40" t="s">
        <v>155</v>
      </c>
      <c r="AA34" s="40" t="s">
        <v>183</v>
      </c>
      <c r="AB34" s="40" t="s">
        <v>195</v>
      </c>
      <c r="AC34" s="41">
        <v>30225</v>
      </c>
      <c r="AD34" s="42">
        <v>15750</v>
      </c>
    </row>
    <row r="35" spans="1:30" x14ac:dyDescent="0.3">
      <c r="A35" s="39">
        <v>33</v>
      </c>
      <c r="B35" s="40" t="s">
        <v>215</v>
      </c>
      <c r="C35" s="40" t="s">
        <v>216</v>
      </c>
      <c r="D35" s="40" t="s">
        <v>160</v>
      </c>
      <c r="E35" s="40" t="s">
        <v>183</v>
      </c>
      <c r="F35" s="40" t="s">
        <v>198</v>
      </c>
      <c r="G35" s="41">
        <v>35618</v>
      </c>
      <c r="H35" s="42">
        <v>7000</v>
      </c>
      <c r="L35" s="39">
        <v>33</v>
      </c>
      <c r="M35" s="40" t="s">
        <v>215</v>
      </c>
      <c r="N35" s="40" t="s">
        <v>216</v>
      </c>
      <c r="O35" s="40" t="s">
        <v>160</v>
      </c>
      <c r="P35" s="40" t="s">
        <v>183</v>
      </c>
      <c r="Q35" s="40" t="s">
        <v>198</v>
      </c>
      <c r="R35" s="41">
        <v>35618</v>
      </c>
      <c r="S35" s="42">
        <v>7000</v>
      </c>
      <c r="W35" s="39">
        <v>33</v>
      </c>
      <c r="X35" s="40" t="s">
        <v>215</v>
      </c>
      <c r="Y35" s="40" t="s">
        <v>216</v>
      </c>
      <c r="Z35" s="40" t="s">
        <v>160</v>
      </c>
      <c r="AA35" s="40" t="s">
        <v>183</v>
      </c>
      <c r="AB35" s="40" t="s">
        <v>198</v>
      </c>
      <c r="AC35" s="41">
        <v>35618</v>
      </c>
      <c r="AD35" s="42">
        <v>7000</v>
      </c>
    </row>
    <row r="36" spans="1:30" x14ac:dyDescent="0.3">
      <c r="A36" s="39">
        <v>34</v>
      </c>
      <c r="B36" s="40" t="s">
        <v>217</v>
      </c>
      <c r="C36" s="40" t="s">
        <v>218</v>
      </c>
      <c r="D36" s="40" t="s">
        <v>160</v>
      </c>
      <c r="E36" s="40" t="s">
        <v>183</v>
      </c>
      <c r="F36" s="40" t="s">
        <v>219</v>
      </c>
      <c r="G36" s="41">
        <v>33510</v>
      </c>
      <c r="H36" s="42">
        <v>8750</v>
      </c>
      <c r="L36" s="39">
        <v>34</v>
      </c>
      <c r="M36" s="40" t="s">
        <v>217</v>
      </c>
      <c r="N36" s="40" t="s">
        <v>218</v>
      </c>
      <c r="O36" s="40" t="s">
        <v>160</v>
      </c>
      <c r="P36" s="40" t="s">
        <v>183</v>
      </c>
      <c r="Q36" s="40" t="s">
        <v>219</v>
      </c>
      <c r="R36" s="41">
        <v>33510</v>
      </c>
      <c r="S36" s="42">
        <v>8750</v>
      </c>
      <c r="W36" s="39">
        <v>34</v>
      </c>
      <c r="X36" s="40" t="s">
        <v>217</v>
      </c>
      <c r="Y36" s="40" t="s">
        <v>218</v>
      </c>
      <c r="Z36" s="40" t="s">
        <v>160</v>
      </c>
      <c r="AA36" s="40" t="s">
        <v>183</v>
      </c>
      <c r="AB36" s="40" t="s">
        <v>219</v>
      </c>
      <c r="AC36" s="41">
        <v>33510</v>
      </c>
      <c r="AD36" s="42">
        <v>8750</v>
      </c>
    </row>
    <row r="37" spans="1:30" x14ac:dyDescent="0.3">
      <c r="A37" s="39">
        <v>38</v>
      </c>
      <c r="B37" s="40" t="s">
        <v>220</v>
      </c>
      <c r="C37" s="40" t="s">
        <v>221</v>
      </c>
      <c r="D37" s="40" t="s">
        <v>138</v>
      </c>
      <c r="E37" s="40" t="s">
        <v>183</v>
      </c>
      <c r="F37" s="40" t="s">
        <v>222</v>
      </c>
      <c r="G37" s="41">
        <v>30225</v>
      </c>
      <c r="H37" s="42">
        <v>24500</v>
      </c>
      <c r="L37" s="39">
        <v>38</v>
      </c>
      <c r="M37" s="40" t="s">
        <v>220</v>
      </c>
      <c r="N37" s="40" t="s">
        <v>221</v>
      </c>
      <c r="O37" s="40" t="s">
        <v>138</v>
      </c>
      <c r="P37" s="40" t="s">
        <v>183</v>
      </c>
      <c r="Q37" s="40" t="s">
        <v>222</v>
      </c>
      <c r="R37" s="41">
        <v>30225</v>
      </c>
      <c r="S37" s="42">
        <v>24500</v>
      </c>
      <c r="W37" s="39">
        <v>38</v>
      </c>
      <c r="X37" s="40" t="s">
        <v>220</v>
      </c>
      <c r="Y37" s="40" t="s">
        <v>221</v>
      </c>
      <c r="Z37" s="40" t="s">
        <v>138</v>
      </c>
      <c r="AA37" s="40" t="s">
        <v>183</v>
      </c>
      <c r="AB37" s="40" t="s">
        <v>222</v>
      </c>
      <c r="AC37" s="41">
        <v>30225</v>
      </c>
      <c r="AD37" s="42">
        <v>24500</v>
      </c>
    </row>
    <row r="38" spans="1:30" x14ac:dyDescent="0.3">
      <c r="A38" s="39">
        <v>39</v>
      </c>
      <c r="B38" s="40" t="s">
        <v>223</v>
      </c>
      <c r="C38" s="40" t="s">
        <v>224</v>
      </c>
      <c r="D38" s="40" t="s">
        <v>138</v>
      </c>
      <c r="E38" s="40" t="s">
        <v>183</v>
      </c>
      <c r="F38" s="40" t="s">
        <v>225</v>
      </c>
      <c r="G38" s="41">
        <v>30225</v>
      </c>
      <c r="H38" s="42">
        <v>24500</v>
      </c>
      <c r="L38" s="39">
        <v>39</v>
      </c>
      <c r="M38" s="40" t="s">
        <v>223</v>
      </c>
      <c r="N38" s="40" t="s">
        <v>224</v>
      </c>
      <c r="O38" s="40" t="s">
        <v>138</v>
      </c>
      <c r="P38" s="40" t="s">
        <v>183</v>
      </c>
      <c r="Q38" s="40" t="s">
        <v>225</v>
      </c>
      <c r="R38" s="41">
        <v>30225</v>
      </c>
      <c r="S38" s="42">
        <v>24500</v>
      </c>
      <c r="W38" s="39">
        <v>39</v>
      </c>
      <c r="X38" s="40" t="s">
        <v>223</v>
      </c>
      <c r="Y38" s="40" t="s">
        <v>224</v>
      </c>
      <c r="Z38" s="40" t="s">
        <v>138</v>
      </c>
      <c r="AA38" s="40" t="s">
        <v>183</v>
      </c>
      <c r="AB38" s="40" t="s">
        <v>225</v>
      </c>
      <c r="AC38" s="41">
        <v>30225</v>
      </c>
      <c r="AD38" s="42">
        <v>24500</v>
      </c>
    </row>
    <row r="39" spans="1:30" x14ac:dyDescent="0.3">
      <c r="A39" s="39">
        <v>45</v>
      </c>
      <c r="B39" s="40" t="s">
        <v>226</v>
      </c>
      <c r="C39" s="40" t="s">
        <v>227</v>
      </c>
      <c r="D39" s="40" t="s">
        <v>155</v>
      </c>
      <c r="E39" s="40" t="s">
        <v>183</v>
      </c>
      <c r="F39" s="40" t="s">
        <v>184</v>
      </c>
      <c r="G39" s="41">
        <v>35618</v>
      </c>
      <c r="H39" s="42">
        <v>11375</v>
      </c>
      <c r="L39" s="39">
        <v>45</v>
      </c>
      <c r="M39" s="40" t="s">
        <v>226</v>
      </c>
      <c r="N39" s="40" t="s">
        <v>227</v>
      </c>
      <c r="O39" s="40" t="s">
        <v>155</v>
      </c>
      <c r="P39" s="40" t="s">
        <v>183</v>
      </c>
      <c r="Q39" s="40" t="s">
        <v>184</v>
      </c>
      <c r="R39" s="41">
        <v>35618</v>
      </c>
      <c r="S39" s="42">
        <v>11375</v>
      </c>
      <c r="W39" s="39">
        <v>45</v>
      </c>
      <c r="X39" s="40" t="s">
        <v>226</v>
      </c>
      <c r="Y39" s="40" t="s">
        <v>227</v>
      </c>
      <c r="Z39" s="40" t="s">
        <v>155</v>
      </c>
      <c r="AA39" s="40" t="s">
        <v>183</v>
      </c>
      <c r="AB39" s="40" t="s">
        <v>184</v>
      </c>
      <c r="AC39" s="41">
        <v>35618</v>
      </c>
      <c r="AD39" s="42">
        <v>11375</v>
      </c>
    </row>
    <row r="40" spans="1:30" x14ac:dyDescent="0.3">
      <c r="A40" s="39">
        <v>46</v>
      </c>
      <c r="B40" s="40" t="s">
        <v>228</v>
      </c>
      <c r="C40" s="40" t="s">
        <v>229</v>
      </c>
      <c r="D40" s="40" t="s">
        <v>129</v>
      </c>
      <c r="E40" s="40" t="s">
        <v>183</v>
      </c>
      <c r="F40" s="40" t="s">
        <v>219</v>
      </c>
      <c r="G40" s="41">
        <v>33510</v>
      </c>
      <c r="H40" s="42">
        <v>15750</v>
      </c>
      <c r="L40" s="39">
        <v>46</v>
      </c>
      <c r="M40" s="40" t="s">
        <v>228</v>
      </c>
      <c r="N40" s="40" t="s">
        <v>229</v>
      </c>
      <c r="O40" s="40" t="s">
        <v>129</v>
      </c>
      <c r="P40" s="40" t="s">
        <v>183</v>
      </c>
      <c r="Q40" s="40" t="s">
        <v>219</v>
      </c>
      <c r="R40" s="41">
        <v>33510</v>
      </c>
      <c r="S40" s="42">
        <v>15750</v>
      </c>
      <c r="W40" s="39">
        <v>46</v>
      </c>
      <c r="X40" s="40" t="s">
        <v>228</v>
      </c>
      <c r="Y40" s="40" t="s">
        <v>229</v>
      </c>
      <c r="Z40" s="40" t="s">
        <v>129</v>
      </c>
      <c r="AA40" s="40" t="s">
        <v>183</v>
      </c>
      <c r="AB40" s="40" t="s">
        <v>219</v>
      </c>
      <c r="AC40" s="41">
        <v>33510</v>
      </c>
      <c r="AD40" s="42">
        <v>15750</v>
      </c>
    </row>
    <row r="41" spans="1:30" x14ac:dyDescent="0.3">
      <c r="A41" s="39">
        <v>47</v>
      </c>
      <c r="B41" s="40" t="s">
        <v>230</v>
      </c>
      <c r="C41" s="40" t="s">
        <v>231</v>
      </c>
      <c r="D41" s="40" t="s">
        <v>142</v>
      </c>
      <c r="E41" s="40" t="s">
        <v>183</v>
      </c>
      <c r="F41" s="40" t="s">
        <v>189</v>
      </c>
      <c r="G41" s="41">
        <v>32180</v>
      </c>
      <c r="H41" s="42">
        <v>15750</v>
      </c>
      <c r="L41" s="39">
        <v>47</v>
      </c>
      <c r="M41" s="40" t="s">
        <v>230</v>
      </c>
      <c r="N41" s="40" t="s">
        <v>231</v>
      </c>
      <c r="O41" s="40" t="s">
        <v>142</v>
      </c>
      <c r="P41" s="40" t="s">
        <v>183</v>
      </c>
      <c r="Q41" s="40" t="s">
        <v>189</v>
      </c>
      <c r="R41" s="41">
        <v>32180</v>
      </c>
      <c r="S41" s="42">
        <v>15750</v>
      </c>
      <c r="W41" s="39">
        <v>47</v>
      </c>
      <c r="X41" s="40" t="s">
        <v>230</v>
      </c>
      <c r="Y41" s="40" t="s">
        <v>231</v>
      </c>
      <c r="Z41" s="40" t="s">
        <v>142</v>
      </c>
      <c r="AA41" s="40" t="s">
        <v>183</v>
      </c>
      <c r="AB41" s="40" t="s">
        <v>189</v>
      </c>
      <c r="AC41" s="41">
        <v>32180</v>
      </c>
      <c r="AD41" s="42">
        <v>15750</v>
      </c>
    </row>
    <row r="42" spans="1:30" x14ac:dyDescent="0.3">
      <c r="A42" s="39">
        <v>51</v>
      </c>
      <c r="B42" s="40" t="s">
        <v>232</v>
      </c>
      <c r="C42" s="40" t="s">
        <v>233</v>
      </c>
      <c r="D42" s="40" t="s">
        <v>129</v>
      </c>
      <c r="E42" s="40" t="s">
        <v>183</v>
      </c>
      <c r="F42" s="40" t="s">
        <v>201</v>
      </c>
      <c r="G42" s="41">
        <v>32436</v>
      </c>
      <c r="H42" s="42">
        <v>15750</v>
      </c>
      <c r="L42" s="39">
        <v>51</v>
      </c>
      <c r="M42" s="40" t="s">
        <v>232</v>
      </c>
      <c r="N42" s="40" t="s">
        <v>233</v>
      </c>
      <c r="O42" s="40" t="s">
        <v>129</v>
      </c>
      <c r="P42" s="40" t="s">
        <v>183</v>
      </c>
      <c r="Q42" s="40" t="s">
        <v>201</v>
      </c>
      <c r="R42" s="41">
        <v>32436</v>
      </c>
      <c r="S42" s="42">
        <v>15750</v>
      </c>
      <c r="W42" s="39">
        <v>51</v>
      </c>
      <c r="X42" s="40" t="s">
        <v>232</v>
      </c>
      <c r="Y42" s="40" t="s">
        <v>233</v>
      </c>
      <c r="Z42" s="40" t="s">
        <v>129</v>
      </c>
      <c r="AA42" s="40" t="s">
        <v>183</v>
      </c>
      <c r="AB42" s="40" t="s">
        <v>201</v>
      </c>
      <c r="AC42" s="41">
        <v>32436</v>
      </c>
      <c r="AD42" s="42">
        <v>15750</v>
      </c>
    </row>
    <row r="43" spans="1:30" x14ac:dyDescent="0.3">
      <c r="A43" s="39">
        <v>52</v>
      </c>
      <c r="B43" s="40" t="s">
        <v>234</v>
      </c>
      <c r="C43" s="40" t="s">
        <v>235</v>
      </c>
      <c r="D43" s="40" t="s">
        <v>160</v>
      </c>
      <c r="E43" s="40" t="s">
        <v>183</v>
      </c>
      <c r="F43" s="40" t="s">
        <v>219</v>
      </c>
      <c r="G43" s="41">
        <v>32437</v>
      </c>
      <c r="H43" s="42">
        <v>19250</v>
      </c>
      <c r="L43" s="39">
        <v>52</v>
      </c>
      <c r="M43" s="40" t="s">
        <v>234</v>
      </c>
      <c r="N43" s="40" t="s">
        <v>235</v>
      </c>
      <c r="O43" s="40" t="s">
        <v>160</v>
      </c>
      <c r="P43" s="40" t="s">
        <v>183</v>
      </c>
      <c r="Q43" s="40" t="s">
        <v>219</v>
      </c>
      <c r="R43" s="41">
        <v>32437</v>
      </c>
      <c r="S43" s="42">
        <v>19250</v>
      </c>
      <c r="W43" s="39">
        <v>52</v>
      </c>
      <c r="X43" s="40" t="s">
        <v>234</v>
      </c>
      <c r="Y43" s="40" t="s">
        <v>235</v>
      </c>
      <c r="Z43" s="40" t="s">
        <v>160</v>
      </c>
      <c r="AA43" s="40" t="s">
        <v>183</v>
      </c>
      <c r="AB43" s="40" t="s">
        <v>219</v>
      </c>
      <c r="AC43" s="41">
        <v>32437</v>
      </c>
      <c r="AD43" s="42">
        <v>19250</v>
      </c>
    </row>
    <row r="44" spans="1:30" x14ac:dyDescent="0.3">
      <c r="A44" s="39">
        <v>58</v>
      </c>
      <c r="B44" s="40" t="s">
        <v>236</v>
      </c>
      <c r="C44" s="40" t="s">
        <v>237</v>
      </c>
      <c r="D44" s="40" t="s">
        <v>134</v>
      </c>
      <c r="E44" s="40" t="s">
        <v>183</v>
      </c>
      <c r="F44" s="40" t="s">
        <v>195</v>
      </c>
      <c r="G44" s="41">
        <v>33182</v>
      </c>
      <c r="H44" s="42">
        <v>17500</v>
      </c>
      <c r="L44" s="39">
        <v>58</v>
      </c>
      <c r="M44" s="40" t="s">
        <v>236</v>
      </c>
      <c r="N44" s="40" t="s">
        <v>237</v>
      </c>
      <c r="O44" s="40" t="s">
        <v>134</v>
      </c>
      <c r="P44" s="40" t="s">
        <v>183</v>
      </c>
      <c r="Q44" s="40" t="s">
        <v>195</v>
      </c>
      <c r="R44" s="41">
        <v>33182</v>
      </c>
      <c r="S44" s="42">
        <v>17500</v>
      </c>
      <c r="W44" s="39">
        <v>58</v>
      </c>
      <c r="X44" s="40" t="s">
        <v>236</v>
      </c>
      <c r="Y44" s="40" t="s">
        <v>237</v>
      </c>
      <c r="Z44" s="40" t="s">
        <v>134</v>
      </c>
      <c r="AA44" s="40" t="s">
        <v>183</v>
      </c>
      <c r="AB44" s="40" t="s">
        <v>195</v>
      </c>
      <c r="AC44" s="41">
        <v>33182</v>
      </c>
      <c r="AD44" s="42">
        <v>17500</v>
      </c>
    </row>
    <row r="45" spans="1:30" x14ac:dyDescent="0.3">
      <c r="A45" s="39">
        <v>61</v>
      </c>
      <c r="B45" s="40" t="s">
        <v>238</v>
      </c>
      <c r="C45" s="40" t="s">
        <v>239</v>
      </c>
      <c r="D45" s="40" t="s">
        <v>142</v>
      </c>
      <c r="E45" s="40" t="s">
        <v>183</v>
      </c>
      <c r="F45" s="40" t="s">
        <v>195</v>
      </c>
      <c r="G45" s="41">
        <v>32106</v>
      </c>
      <c r="H45" s="42">
        <v>19250</v>
      </c>
      <c r="L45" s="39">
        <v>61</v>
      </c>
      <c r="M45" s="40" t="s">
        <v>238</v>
      </c>
      <c r="N45" s="40" t="s">
        <v>239</v>
      </c>
      <c r="O45" s="40" t="s">
        <v>142</v>
      </c>
      <c r="P45" s="40" t="s">
        <v>183</v>
      </c>
      <c r="Q45" s="40" t="s">
        <v>195</v>
      </c>
      <c r="R45" s="41">
        <v>32106</v>
      </c>
      <c r="S45" s="42">
        <v>19250</v>
      </c>
      <c r="W45" s="39">
        <v>61</v>
      </c>
      <c r="X45" s="40" t="s">
        <v>238</v>
      </c>
      <c r="Y45" s="40" t="s">
        <v>239</v>
      </c>
      <c r="Z45" s="40" t="s">
        <v>142</v>
      </c>
      <c r="AA45" s="40" t="s">
        <v>183</v>
      </c>
      <c r="AB45" s="40" t="s">
        <v>195</v>
      </c>
      <c r="AC45" s="41">
        <v>32106</v>
      </c>
      <c r="AD45" s="42">
        <v>19250</v>
      </c>
    </row>
    <row r="46" spans="1:30" x14ac:dyDescent="0.3">
      <c r="A46" s="39">
        <v>62</v>
      </c>
      <c r="B46" s="40" t="s">
        <v>240</v>
      </c>
      <c r="C46" s="40" t="s">
        <v>141</v>
      </c>
      <c r="D46" s="40" t="s">
        <v>129</v>
      </c>
      <c r="E46" s="40" t="s">
        <v>183</v>
      </c>
      <c r="F46" s="40" t="s">
        <v>189</v>
      </c>
      <c r="G46" s="41">
        <v>32107</v>
      </c>
      <c r="H46" s="42">
        <v>19251</v>
      </c>
      <c r="L46" s="39">
        <v>62</v>
      </c>
      <c r="M46" s="40" t="s">
        <v>240</v>
      </c>
      <c r="N46" s="40" t="s">
        <v>141</v>
      </c>
      <c r="O46" s="40" t="s">
        <v>129</v>
      </c>
      <c r="P46" s="40" t="s">
        <v>183</v>
      </c>
      <c r="Q46" s="40" t="s">
        <v>189</v>
      </c>
      <c r="R46" s="41">
        <v>32107</v>
      </c>
      <c r="S46" s="42">
        <v>19251</v>
      </c>
      <c r="W46" s="39">
        <v>62</v>
      </c>
      <c r="X46" s="40" t="s">
        <v>240</v>
      </c>
      <c r="Y46" s="40" t="s">
        <v>141</v>
      </c>
      <c r="Z46" s="40" t="s">
        <v>129</v>
      </c>
      <c r="AA46" s="40" t="s">
        <v>183</v>
      </c>
      <c r="AB46" s="40" t="s">
        <v>189</v>
      </c>
      <c r="AC46" s="41">
        <v>32107</v>
      </c>
      <c r="AD46" s="42">
        <v>19251</v>
      </c>
    </row>
    <row r="47" spans="1:30" x14ac:dyDescent="0.3">
      <c r="A47" s="39">
        <v>63</v>
      </c>
      <c r="B47" s="40" t="s">
        <v>241</v>
      </c>
      <c r="C47" s="40" t="s">
        <v>242</v>
      </c>
      <c r="D47" s="40" t="s">
        <v>155</v>
      </c>
      <c r="E47" s="40" t="s">
        <v>183</v>
      </c>
      <c r="F47" s="40" t="s">
        <v>201</v>
      </c>
      <c r="G47" s="41">
        <v>32440</v>
      </c>
      <c r="H47" s="42">
        <v>17500</v>
      </c>
      <c r="L47" s="39">
        <v>63</v>
      </c>
      <c r="M47" s="40" t="s">
        <v>241</v>
      </c>
      <c r="N47" s="40" t="s">
        <v>242</v>
      </c>
      <c r="O47" s="40" t="s">
        <v>155</v>
      </c>
      <c r="P47" s="40" t="s">
        <v>183</v>
      </c>
      <c r="Q47" s="40" t="s">
        <v>201</v>
      </c>
      <c r="R47" s="41">
        <v>32440</v>
      </c>
      <c r="S47" s="42">
        <v>17500</v>
      </c>
      <c r="W47" s="39">
        <v>63</v>
      </c>
      <c r="X47" s="40" t="s">
        <v>241</v>
      </c>
      <c r="Y47" s="40" t="s">
        <v>242</v>
      </c>
      <c r="Z47" s="40" t="s">
        <v>155</v>
      </c>
      <c r="AA47" s="40" t="s">
        <v>183</v>
      </c>
      <c r="AB47" s="40" t="s">
        <v>201</v>
      </c>
      <c r="AC47" s="41">
        <v>32440</v>
      </c>
      <c r="AD47" s="42">
        <v>17500</v>
      </c>
    </row>
    <row r="48" spans="1:30" x14ac:dyDescent="0.3">
      <c r="A48" s="39">
        <v>66</v>
      </c>
      <c r="B48" s="40" t="s">
        <v>243</v>
      </c>
      <c r="C48" s="40" t="s">
        <v>244</v>
      </c>
      <c r="D48" s="40" t="s">
        <v>150</v>
      </c>
      <c r="E48" s="40" t="s">
        <v>183</v>
      </c>
      <c r="F48" s="40" t="s">
        <v>195</v>
      </c>
      <c r="G48" s="41">
        <v>32443</v>
      </c>
      <c r="H48" s="42">
        <v>17500</v>
      </c>
      <c r="L48" s="39">
        <v>66</v>
      </c>
      <c r="M48" s="40" t="s">
        <v>243</v>
      </c>
      <c r="N48" s="40" t="s">
        <v>244</v>
      </c>
      <c r="O48" s="40" t="s">
        <v>150</v>
      </c>
      <c r="P48" s="40" t="s">
        <v>183</v>
      </c>
      <c r="Q48" s="40" t="s">
        <v>195</v>
      </c>
      <c r="R48" s="41">
        <v>32443</v>
      </c>
      <c r="S48" s="42">
        <v>17500</v>
      </c>
      <c r="W48" s="39">
        <v>66</v>
      </c>
      <c r="X48" s="40" t="s">
        <v>243</v>
      </c>
      <c r="Y48" s="40" t="s">
        <v>244</v>
      </c>
      <c r="Z48" s="40" t="s">
        <v>150</v>
      </c>
      <c r="AA48" s="40" t="s">
        <v>183</v>
      </c>
      <c r="AB48" s="40" t="s">
        <v>195</v>
      </c>
      <c r="AC48" s="41">
        <v>32443</v>
      </c>
      <c r="AD48" s="42">
        <v>17500</v>
      </c>
    </row>
    <row r="49" spans="1:30" x14ac:dyDescent="0.3">
      <c r="A49" s="39">
        <v>67</v>
      </c>
      <c r="B49" s="40" t="s">
        <v>245</v>
      </c>
      <c r="C49" s="40" t="s">
        <v>168</v>
      </c>
      <c r="D49" s="40" t="s">
        <v>150</v>
      </c>
      <c r="E49" s="40" t="s">
        <v>183</v>
      </c>
      <c r="F49" s="40" t="s">
        <v>219</v>
      </c>
      <c r="G49" s="41">
        <v>32444</v>
      </c>
      <c r="H49" s="42">
        <v>20125</v>
      </c>
      <c r="L49" s="39">
        <v>67</v>
      </c>
      <c r="M49" s="40" t="s">
        <v>245</v>
      </c>
      <c r="N49" s="40" t="s">
        <v>168</v>
      </c>
      <c r="O49" s="40" t="s">
        <v>150</v>
      </c>
      <c r="P49" s="40" t="s">
        <v>183</v>
      </c>
      <c r="Q49" s="40" t="s">
        <v>219</v>
      </c>
      <c r="R49" s="41">
        <v>32444</v>
      </c>
      <c r="S49" s="42">
        <v>20125</v>
      </c>
      <c r="W49" s="39">
        <v>67</v>
      </c>
      <c r="X49" s="40" t="s">
        <v>245</v>
      </c>
      <c r="Y49" s="40" t="s">
        <v>168</v>
      </c>
      <c r="Z49" s="40" t="s">
        <v>150</v>
      </c>
      <c r="AA49" s="40" t="s">
        <v>183</v>
      </c>
      <c r="AB49" s="40" t="s">
        <v>219</v>
      </c>
      <c r="AC49" s="41">
        <v>32444</v>
      </c>
      <c r="AD49" s="42">
        <v>20125</v>
      </c>
    </row>
    <row r="50" spans="1:30" x14ac:dyDescent="0.3">
      <c r="A50" s="39">
        <v>68</v>
      </c>
      <c r="B50" s="40" t="s">
        <v>246</v>
      </c>
      <c r="C50" s="40" t="s">
        <v>166</v>
      </c>
      <c r="D50" s="40" t="s">
        <v>129</v>
      </c>
      <c r="E50" s="40" t="s">
        <v>183</v>
      </c>
      <c r="F50" s="40" t="s">
        <v>225</v>
      </c>
      <c r="G50" s="41">
        <v>35034</v>
      </c>
      <c r="H50" s="42">
        <v>14000</v>
      </c>
      <c r="L50" s="39">
        <v>68</v>
      </c>
      <c r="M50" s="40" t="s">
        <v>246</v>
      </c>
      <c r="N50" s="40" t="s">
        <v>166</v>
      </c>
      <c r="O50" s="40" t="s">
        <v>129</v>
      </c>
      <c r="P50" s="40" t="s">
        <v>183</v>
      </c>
      <c r="Q50" s="40" t="s">
        <v>225</v>
      </c>
      <c r="R50" s="41">
        <v>35034</v>
      </c>
      <c r="S50" s="42">
        <v>14000</v>
      </c>
      <c r="W50" s="39">
        <v>68</v>
      </c>
      <c r="X50" s="40" t="s">
        <v>246</v>
      </c>
      <c r="Y50" s="40" t="s">
        <v>166</v>
      </c>
      <c r="Z50" s="40" t="s">
        <v>129</v>
      </c>
      <c r="AA50" s="40" t="s">
        <v>183</v>
      </c>
      <c r="AB50" s="40" t="s">
        <v>225</v>
      </c>
      <c r="AC50" s="41">
        <v>35034</v>
      </c>
      <c r="AD50" s="42">
        <v>14000</v>
      </c>
    </row>
    <row r="51" spans="1:30" x14ac:dyDescent="0.3">
      <c r="A51" s="39">
        <v>69</v>
      </c>
      <c r="B51" s="40" t="s">
        <v>247</v>
      </c>
      <c r="C51" s="40" t="s">
        <v>231</v>
      </c>
      <c r="D51" s="40" t="s">
        <v>150</v>
      </c>
      <c r="E51" s="40" t="s">
        <v>183</v>
      </c>
      <c r="F51" s="40" t="s">
        <v>225</v>
      </c>
      <c r="G51" s="41">
        <v>34761</v>
      </c>
      <c r="H51" s="42">
        <v>14000</v>
      </c>
      <c r="L51" s="39">
        <v>69</v>
      </c>
      <c r="M51" s="40" t="s">
        <v>247</v>
      </c>
      <c r="N51" s="40" t="s">
        <v>231</v>
      </c>
      <c r="O51" s="40" t="s">
        <v>150</v>
      </c>
      <c r="P51" s="40" t="s">
        <v>183</v>
      </c>
      <c r="Q51" s="40" t="s">
        <v>225</v>
      </c>
      <c r="R51" s="41">
        <v>34761</v>
      </c>
      <c r="S51" s="42">
        <v>14000</v>
      </c>
      <c r="W51" s="39">
        <v>69</v>
      </c>
      <c r="X51" s="40" t="s">
        <v>247</v>
      </c>
      <c r="Y51" s="40" t="s">
        <v>231</v>
      </c>
      <c r="Z51" s="40" t="s">
        <v>150</v>
      </c>
      <c r="AA51" s="40" t="s">
        <v>183</v>
      </c>
      <c r="AB51" s="40" t="s">
        <v>225</v>
      </c>
      <c r="AC51" s="41">
        <v>34761</v>
      </c>
      <c r="AD51" s="42">
        <v>14000</v>
      </c>
    </row>
    <row r="52" spans="1:30" x14ac:dyDescent="0.3">
      <c r="A52" s="39">
        <v>73</v>
      </c>
      <c r="B52" s="40" t="s">
        <v>248</v>
      </c>
      <c r="C52" s="40" t="s">
        <v>249</v>
      </c>
      <c r="D52" s="40" t="s">
        <v>160</v>
      </c>
      <c r="E52" s="40" t="s">
        <v>183</v>
      </c>
      <c r="F52" s="40" t="s">
        <v>206</v>
      </c>
      <c r="G52" s="41">
        <v>32439</v>
      </c>
      <c r="H52" s="42">
        <v>17500</v>
      </c>
      <c r="L52" s="39">
        <v>73</v>
      </c>
      <c r="M52" s="40" t="s">
        <v>248</v>
      </c>
      <c r="N52" s="40" t="s">
        <v>249</v>
      </c>
      <c r="O52" s="40" t="s">
        <v>160</v>
      </c>
      <c r="P52" s="40" t="s">
        <v>183</v>
      </c>
      <c r="Q52" s="40" t="s">
        <v>206</v>
      </c>
      <c r="R52" s="41">
        <v>32439</v>
      </c>
      <c r="S52" s="42">
        <v>17500</v>
      </c>
      <c r="W52" s="39">
        <v>73</v>
      </c>
      <c r="X52" s="40" t="s">
        <v>248</v>
      </c>
      <c r="Y52" s="40" t="s">
        <v>249</v>
      </c>
      <c r="Z52" s="40" t="s">
        <v>160</v>
      </c>
      <c r="AA52" s="40" t="s">
        <v>183</v>
      </c>
      <c r="AB52" s="40" t="s">
        <v>206</v>
      </c>
      <c r="AC52" s="41">
        <v>32439</v>
      </c>
      <c r="AD52" s="42">
        <v>17500</v>
      </c>
    </row>
    <row r="53" spans="1:30" x14ac:dyDescent="0.3">
      <c r="A53" s="39">
        <v>77</v>
      </c>
      <c r="B53" s="40" t="s">
        <v>250</v>
      </c>
      <c r="C53" s="40" t="s">
        <v>244</v>
      </c>
      <c r="D53" s="40" t="s">
        <v>155</v>
      </c>
      <c r="E53" s="40" t="s">
        <v>183</v>
      </c>
      <c r="F53" s="40" t="s">
        <v>19</v>
      </c>
      <c r="G53" s="41">
        <v>32443</v>
      </c>
      <c r="H53" s="42">
        <v>17500</v>
      </c>
      <c r="L53" s="39">
        <v>77</v>
      </c>
      <c r="M53" s="40" t="s">
        <v>250</v>
      </c>
      <c r="N53" s="40" t="s">
        <v>244</v>
      </c>
      <c r="O53" s="40" t="s">
        <v>155</v>
      </c>
      <c r="P53" s="40" t="s">
        <v>183</v>
      </c>
      <c r="Q53" s="40" t="s">
        <v>19</v>
      </c>
      <c r="R53" s="41">
        <v>32443</v>
      </c>
      <c r="S53" s="42">
        <v>17500</v>
      </c>
      <c r="W53" s="39">
        <v>77</v>
      </c>
      <c r="X53" s="40" t="s">
        <v>250</v>
      </c>
      <c r="Y53" s="40" t="s">
        <v>244</v>
      </c>
      <c r="Z53" s="40" t="s">
        <v>155</v>
      </c>
      <c r="AA53" s="40" t="s">
        <v>183</v>
      </c>
      <c r="AB53" s="40" t="s">
        <v>19</v>
      </c>
      <c r="AC53" s="41">
        <v>32443</v>
      </c>
      <c r="AD53" s="42">
        <v>17500</v>
      </c>
    </row>
    <row r="54" spans="1:30" x14ac:dyDescent="0.3">
      <c r="A54" s="39">
        <v>79</v>
      </c>
      <c r="B54" s="40" t="s">
        <v>251</v>
      </c>
      <c r="C54" s="40" t="s">
        <v>252</v>
      </c>
      <c r="D54" s="40" t="s">
        <v>134</v>
      </c>
      <c r="E54" s="40" t="s">
        <v>183</v>
      </c>
      <c r="F54" s="40" t="s">
        <v>19</v>
      </c>
      <c r="G54" s="41">
        <v>32445</v>
      </c>
      <c r="H54" s="42">
        <v>17500</v>
      </c>
      <c r="L54" s="39">
        <v>79</v>
      </c>
      <c r="M54" s="40" t="s">
        <v>251</v>
      </c>
      <c r="N54" s="40" t="s">
        <v>252</v>
      </c>
      <c r="O54" s="40" t="s">
        <v>134</v>
      </c>
      <c r="P54" s="40" t="s">
        <v>183</v>
      </c>
      <c r="Q54" s="40" t="s">
        <v>19</v>
      </c>
      <c r="R54" s="41">
        <v>32445</v>
      </c>
      <c r="S54" s="42">
        <v>17500</v>
      </c>
      <c r="W54" s="39">
        <v>79</v>
      </c>
      <c r="X54" s="40" t="s">
        <v>251</v>
      </c>
      <c r="Y54" s="40" t="s">
        <v>252</v>
      </c>
      <c r="Z54" s="40" t="s">
        <v>134</v>
      </c>
      <c r="AA54" s="40" t="s">
        <v>183</v>
      </c>
      <c r="AB54" s="40" t="s">
        <v>19</v>
      </c>
      <c r="AC54" s="41">
        <v>32445</v>
      </c>
      <c r="AD54" s="42">
        <v>17500</v>
      </c>
    </row>
    <row r="55" spans="1:30" x14ac:dyDescent="0.3">
      <c r="A55" s="39">
        <v>80</v>
      </c>
      <c r="B55" s="40" t="s">
        <v>253</v>
      </c>
      <c r="C55" s="40" t="s">
        <v>254</v>
      </c>
      <c r="D55" s="40" t="s">
        <v>134</v>
      </c>
      <c r="E55" s="40" t="s">
        <v>183</v>
      </c>
      <c r="F55" s="40" t="s">
        <v>184</v>
      </c>
      <c r="G55" s="41">
        <v>32446</v>
      </c>
      <c r="H55" s="42">
        <v>17500</v>
      </c>
      <c r="L55" s="39">
        <v>80</v>
      </c>
      <c r="M55" s="40" t="s">
        <v>253</v>
      </c>
      <c r="N55" s="40" t="s">
        <v>254</v>
      </c>
      <c r="O55" s="40" t="s">
        <v>134</v>
      </c>
      <c r="P55" s="40" t="s">
        <v>183</v>
      </c>
      <c r="Q55" s="40" t="s">
        <v>184</v>
      </c>
      <c r="R55" s="41">
        <v>32446</v>
      </c>
      <c r="S55" s="42">
        <v>17500</v>
      </c>
      <c r="W55" s="39">
        <v>80</v>
      </c>
      <c r="X55" s="40" t="s">
        <v>253</v>
      </c>
      <c r="Y55" s="40" t="s">
        <v>254</v>
      </c>
      <c r="Z55" s="40" t="s">
        <v>134</v>
      </c>
      <c r="AA55" s="40" t="s">
        <v>183</v>
      </c>
      <c r="AB55" s="40" t="s">
        <v>184</v>
      </c>
      <c r="AC55" s="41">
        <v>32446</v>
      </c>
      <c r="AD55" s="42">
        <v>17500</v>
      </c>
    </row>
    <row r="56" spans="1:30" x14ac:dyDescent="0.3">
      <c r="A56" s="39">
        <v>83</v>
      </c>
      <c r="B56" s="40" t="s">
        <v>255</v>
      </c>
      <c r="C56" s="40" t="s">
        <v>244</v>
      </c>
      <c r="D56" s="40" t="s">
        <v>160</v>
      </c>
      <c r="E56" s="40" t="s">
        <v>183</v>
      </c>
      <c r="F56" s="40" t="s">
        <v>222</v>
      </c>
      <c r="G56" s="41">
        <v>36221</v>
      </c>
      <c r="H56" s="42">
        <v>7000</v>
      </c>
      <c r="L56" s="39">
        <v>83</v>
      </c>
      <c r="M56" s="40" t="s">
        <v>255</v>
      </c>
      <c r="N56" s="40" t="s">
        <v>244</v>
      </c>
      <c r="O56" s="40" t="s">
        <v>160</v>
      </c>
      <c r="P56" s="40" t="s">
        <v>183</v>
      </c>
      <c r="Q56" s="40" t="s">
        <v>222</v>
      </c>
      <c r="R56" s="41">
        <v>36221</v>
      </c>
      <c r="S56" s="42">
        <v>7000</v>
      </c>
      <c r="W56" s="39">
        <v>83</v>
      </c>
      <c r="X56" s="40" t="s">
        <v>255</v>
      </c>
      <c r="Y56" s="40" t="s">
        <v>244</v>
      </c>
      <c r="Z56" s="40" t="s">
        <v>160</v>
      </c>
      <c r="AA56" s="40" t="s">
        <v>183</v>
      </c>
      <c r="AB56" s="40" t="s">
        <v>222</v>
      </c>
      <c r="AC56" s="41">
        <v>36221</v>
      </c>
      <c r="AD56" s="42">
        <v>7000</v>
      </c>
    </row>
    <row r="57" spans="1:30" x14ac:dyDescent="0.3">
      <c r="A57" s="39">
        <v>85</v>
      </c>
      <c r="B57" s="40" t="s">
        <v>256</v>
      </c>
      <c r="C57" s="40" t="s">
        <v>257</v>
      </c>
      <c r="D57" s="40" t="s">
        <v>155</v>
      </c>
      <c r="E57" s="40" t="s">
        <v>183</v>
      </c>
      <c r="F57" s="40" t="s">
        <v>195</v>
      </c>
      <c r="G57" s="41">
        <v>35809</v>
      </c>
      <c r="H57" s="42">
        <v>7000</v>
      </c>
      <c r="L57" s="39">
        <v>85</v>
      </c>
      <c r="M57" s="40" t="s">
        <v>256</v>
      </c>
      <c r="N57" s="40" t="s">
        <v>257</v>
      </c>
      <c r="O57" s="40" t="s">
        <v>155</v>
      </c>
      <c r="P57" s="40" t="s">
        <v>183</v>
      </c>
      <c r="Q57" s="40" t="s">
        <v>195</v>
      </c>
      <c r="R57" s="41">
        <v>35809</v>
      </c>
      <c r="S57" s="42">
        <v>7000</v>
      </c>
      <c r="W57" s="39">
        <v>85</v>
      </c>
      <c r="X57" s="40" t="s">
        <v>256</v>
      </c>
      <c r="Y57" s="40" t="s">
        <v>257</v>
      </c>
      <c r="Z57" s="40" t="s">
        <v>155</v>
      </c>
      <c r="AA57" s="40" t="s">
        <v>183</v>
      </c>
      <c r="AB57" s="40" t="s">
        <v>195</v>
      </c>
      <c r="AC57" s="41">
        <v>35809</v>
      </c>
      <c r="AD57" s="42">
        <v>7000</v>
      </c>
    </row>
    <row r="58" spans="1:30" x14ac:dyDescent="0.3">
      <c r="A58" s="39">
        <v>86</v>
      </c>
      <c r="B58" s="40" t="s">
        <v>258</v>
      </c>
      <c r="C58" s="40" t="s">
        <v>144</v>
      </c>
      <c r="D58" s="40" t="s">
        <v>160</v>
      </c>
      <c r="E58" s="40" t="s">
        <v>183</v>
      </c>
      <c r="F58" s="40" t="s">
        <v>201</v>
      </c>
      <c r="G58" s="41">
        <v>35810</v>
      </c>
      <c r="H58" s="42">
        <v>17500</v>
      </c>
      <c r="L58" s="39">
        <v>86</v>
      </c>
      <c r="M58" s="40" t="s">
        <v>258</v>
      </c>
      <c r="N58" s="40" t="s">
        <v>144</v>
      </c>
      <c r="O58" s="40" t="s">
        <v>160</v>
      </c>
      <c r="P58" s="40" t="s">
        <v>183</v>
      </c>
      <c r="Q58" s="40" t="s">
        <v>201</v>
      </c>
      <c r="R58" s="41">
        <v>35810</v>
      </c>
      <c r="S58" s="42">
        <v>17500</v>
      </c>
      <c r="W58" s="39">
        <v>86</v>
      </c>
      <c r="X58" s="40" t="s">
        <v>258</v>
      </c>
      <c r="Y58" s="40" t="s">
        <v>144</v>
      </c>
      <c r="Z58" s="40" t="s">
        <v>160</v>
      </c>
      <c r="AA58" s="40" t="s">
        <v>183</v>
      </c>
      <c r="AB58" s="40" t="s">
        <v>201</v>
      </c>
      <c r="AC58" s="41">
        <v>35810</v>
      </c>
      <c r="AD58" s="42">
        <v>17500</v>
      </c>
    </row>
    <row r="59" spans="1:30" x14ac:dyDescent="0.3">
      <c r="A59" s="39">
        <v>89</v>
      </c>
      <c r="B59" s="40" t="s">
        <v>259</v>
      </c>
      <c r="C59" s="40" t="s">
        <v>260</v>
      </c>
      <c r="D59" s="40" t="s">
        <v>129</v>
      </c>
      <c r="E59" s="40" t="s">
        <v>183</v>
      </c>
      <c r="F59" s="40" t="s">
        <v>222</v>
      </c>
      <c r="G59" s="41">
        <v>28907</v>
      </c>
      <c r="H59" s="42">
        <v>22750</v>
      </c>
      <c r="L59" s="39">
        <v>89</v>
      </c>
      <c r="M59" s="40" t="s">
        <v>259</v>
      </c>
      <c r="N59" s="40" t="s">
        <v>260</v>
      </c>
      <c r="O59" s="40" t="s">
        <v>129</v>
      </c>
      <c r="P59" s="40" t="s">
        <v>183</v>
      </c>
      <c r="Q59" s="40" t="s">
        <v>222</v>
      </c>
      <c r="R59" s="41">
        <v>28907</v>
      </c>
      <c r="S59" s="42">
        <v>22750</v>
      </c>
      <c r="W59" s="39">
        <v>89</v>
      </c>
      <c r="X59" s="40" t="s">
        <v>259</v>
      </c>
      <c r="Y59" s="40" t="s">
        <v>260</v>
      </c>
      <c r="Z59" s="40" t="s">
        <v>129</v>
      </c>
      <c r="AA59" s="40" t="s">
        <v>183</v>
      </c>
      <c r="AB59" s="40" t="s">
        <v>222</v>
      </c>
      <c r="AC59" s="41">
        <v>28907</v>
      </c>
      <c r="AD59" s="42">
        <v>22750</v>
      </c>
    </row>
    <row r="60" spans="1:30" x14ac:dyDescent="0.3">
      <c r="A60" s="39">
        <v>90</v>
      </c>
      <c r="B60" s="40" t="s">
        <v>261</v>
      </c>
      <c r="C60" s="40" t="s">
        <v>227</v>
      </c>
      <c r="D60" s="40" t="s">
        <v>155</v>
      </c>
      <c r="E60" s="40" t="s">
        <v>183</v>
      </c>
      <c r="F60" s="40" t="s">
        <v>206</v>
      </c>
      <c r="G60" s="41">
        <v>29226</v>
      </c>
      <c r="H60" s="42">
        <v>22750</v>
      </c>
      <c r="L60" s="39">
        <v>90</v>
      </c>
      <c r="M60" s="40" t="s">
        <v>261</v>
      </c>
      <c r="N60" s="40" t="s">
        <v>227</v>
      </c>
      <c r="O60" s="40" t="s">
        <v>155</v>
      </c>
      <c r="P60" s="40" t="s">
        <v>183</v>
      </c>
      <c r="Q60" s="40" t="s">
        <v>206</v>
      </c>
      <c r="R60" s="41">
        <v>29226</v>
      </c>
      <c r="S60" s="42">
        <v>22750</v>
      </c>
      <c r="W60" s="39">
        <v>90</v>
      </c>
      <c r="X60" s="40" t="s">
        <v>261</v>
      </c>
      <c r="Y60" s="40" t="s">
        <v>227</v>
      </c>
      <c r="Z60" s="40" t="s">
        <v>155</v>
      </c>
      <c r="AA60" s="40" t="s">
        <v>183</v>
      </c>
      <c r="AB60" s="40" t="s">
        <v>206</v>
      </c>
      <c r="AC60" s="41">
        <v>29226</v>
      </c>
      <c r="AD60" s="42">
        <v>22750</v>
      </c>
    </row>
    <row r="61" spans="1:30" x14ac:dyDescent="0.3">
      <c r="A61" s="39">
        <v>98</v>
      </c>
      <c r="B61" s="40" t="s">
        <v>262</v>
      </c>
      <c r="C61" s="40" t="s">
        <v>263</v>
      </c>
      <c r="D61" s="40" t="s">
        <v>160</v>
      </c>
      <c r="E61" s="40" t="s">
        <v>183</v>
      </c>
      <c r="F61" s="40" t="s">
        <v>19</v>
      </c>
      <c r="G61" s="41">
        <v>32609</v>
      </c>
      <c r="H61" s="42">
        <v>17325</v>
      </c>
      <c r="L61" s="39">
        <v>98</v>
      </c>
      <c r="M61" s="40" t="s">
        <v>262</v>
      </c>
      <c r="N61" s="40" t="s">
        <v>263</v>
      </c>
      <c r="O61" s="40" t="s">
        <v>160</v>
      </c>
      <c r="P61" s="40" t="s">
        <v>183</v>
      </c>
      <c r="Q61" s="40" t="s">
        <v>19</v>
      </c>
      <c r="R61" s="41">
        <v>32609</v>
      </c>
      <c r="S61" s="42">
        <v>17325</v>
      </c>
      <c r="W61" s="39">
        <v>98</v>
      </c>
      <c r="X61" s="40" t="s">
        <v>262</v>
      </c>
      <c r="Y61" s="40" t="s">
        <v>263</v>
      </c>
      <c r="Z61" s="40" t="s">
        <v>160</v>
      </c>
      <c r="AA61" s="40" t="s">
        <v>183</v>
      </c>
      <c r="AB61" s="40" t="s">
        <v>19</v>
      </c>
      <c r="AC61" s="41">
        <v>32609</v>
      </c>
      <c r="AD61" s="42">
        <v>17325</v>
      </c>
    </row>
    <row r="62" spans="1:30" x14ac:dyDescent="0.3">
      <c r="A62" s="39">
        <v>3</v>
      </c>
      <c r="B62" s="40" t="s">
        <v>264</v>
      </c>
      <c r="C62" s="40" t="s">
        <v>265</v>
      </c>
      <c r="D62" s="40" t="s">
        <v>142</v>
      </c>
      <c r="E62" s="40" t="s">
        <v>266</v>
      </c>
      <c r="F62" s="40" t="s">
        <v>267</v>
      </c>
      <c r="G62" s="41">
        <v>36220</v>
      </c>
      <c r="H62" s="42">
        <v>7000</v>
      </c>
      <c r="L62" s="39">
        <v>3</v>
      </c>
      <c r="M62" s="40" t="s">
        <v>264</v>
      </c>
      <c r="N62" s="40" t="s">
        <v>265</v>
      </c>
      <c r="O62" s="40" t="s">
        <v>142</v>
      </c>
      <c r="P62" s="40" t="s">
        <v>266</v>
      </c>
      <c r="Q62" s="40" t="s">
        <v>267</v>
      </c>
      <c r="R62" s="41">
        <v>36220</v>
      </c>
      <c r="S62" s="42">
        <v>7000</v>
      </c>
      <c r="W62" s="39">
        <v>3</v>
      </c>
      <c r="X62" s="40" t="s">
        <v>264</v>
      </c>
      <c r="Y62" s="40" t="s">
        <v>265</v>
      </c>
      <c r="Z62" s="40" t="s">
        <v>142</v>
      </c>
      <c r="AA62" s="40" t="s">
        <v>266</v>
      </c>
      <c r="AB62" s="40" t="s">
        <v>267</v>
      </c>
      <c r="AC62" s="41">
        <v>36220</v>
      </c>
      <c r="AD62" s="42">
        <v>7000</v>
      </c>
    </row>
    <row r="63" spans="1:30" x14ac:dyDescent="0.3">
      <c r="A63" s="39">
        <v>14</v>
      </c>
      <c r="B63" s="40" t="s">
        <v>223</v>
      </c>
      <c r="C63" s="40" t="s">
        <v>166</v>
      </c>
      <c r="D63" s="40" t="s">
        <v>268</v>
      </c>
      <c r="E63" s="40" t="s">
        <v>266</v>
      </c>
      <c r="F63" s="40" t="s">
        <v>269</v>
      </c>
      <c r="G63" s="41">
        <v>31028</v>
      </c>
      <c r="H63" s="42">
        <v>49000</v>
      </c>
      <c r="L63" s="39">
        <v>14</v>
      </c>
      <c r="M63" s="40" t="s">
        <v>223</v>
      </c>
      <c r="N63" s="40" t="s">
        <v>166</v>
      </c>
      <c r="O63" s="40" t="s">
        <v>268</v>
      </c>
      <c r="P63" s="40" t="s">
        <v>266</v>
      </c>
      <c r="Q63" s="40" t="s">
        <v>269</v>
      </c>
      <c r="R63" s="41">
        <v>31028</v>
      </c>
      <c r="S63" s="42">
        <v>49000</v>
      </c>
      <c r="W63" s="39">
        <v>14</v>
      </c>
      <c r="X63" s="40" t="s">
        <v>223</v>
      </c>
      <c r="Y63" s="40" t="s">
        <v>166</v>
      </c>
      <c r="Z63" s="40" t="s">
        <v>268</v>
      </c>
      <c r="AA63" s="40" t="s">
        <v>266</v>
      </c>
      <c r="AB63" s="40" t="s">
        <v>269</v>
      </c>
      <c r="AC63" s="41">
        <v>31028</v>
      </c>
      <c r="AD63" s="42">
        <v>49000</v>
      </c>
    </row>
    <row r="64" spans="1:30" x14ac:dyDescent="0.3">
      <c r="A64" s="39">
        <v>25</v>
      </c>
      <c r="B64" s="40" t="s">
        <v>270</v>
      </c>
      <c r="C64" s="40" t="s">
        <v>271</v>
      </c>
      <c r="D64" s="40" t="s">
        <v>155</v>
      </c>
      <c r="E64" s="40" t="s">
        <v>266</v>
      </c>
      <c r="F64" s="40" t="s">
        <v>272</v>
      </c>
      <c r="G64" s="41">
        <v>36274</v>
      </c>
      <c r="H64" s="42">
        <v>7875</v>
      </c>
      <c r="L64" s="39">
        <v>25</v>
      </c>
      <c r="M64" s="40" t="s">
        <v>270</v>
      </c>
      <c r="N64" s="40" t="s">
        <v>271</v>
      </c>
      <c r="O64" s="40" t="s">
        <v>155</v>
      </c>
      <c r="P64" s="40" t="s">
        <v>266</v>
      </c>
      <c r="Q64" s="40" t="s">
        <v>272</v>
      </c>
      <c r="R64" s="41">
        <v>36274</v>
      </c>
      <c r="S64" s="42">
        <v>7875</v>
      </c>
      <c r="W64" s="39">
        <v>25</v>
      </c>
      <c r="X64" s="40" t="s">
        <v>270</v>
      </c>
      <c r="Y64" s="40" t="s">
        <v>271</v>
      </c>
      <c r="Z64" s="40" t="s">
        <v>155</v>
      </c>
      <c r="AA64" s="40" t="s">
        <v>266</v>
      </c>
      <c r="AB64" s="40" t="s">
        <v>272</v>
      </c>
      <c r="AC64" s="41">
        <v>36274</v>
      </c>
      <c r="AD64" s="42">
        <v>7875</v>
      </c>
    </row>
    <row r="65" spans="1:30" x14ac:dyDescent="0.3">
      <c r="A65" s="39">
        <v>27</v>
      </c>
      <c r="B65" s="40" t="s">
        <v>273</v>
      </c>
      <c r="C65" s="40" t="s">
        <v>274</v>
      </c>
      <c r="D65" s="40" t="s">
        <v>129</v>
      </c>
      <c r="E65" s="40" t="s">
        <v>266</v>
      </c>
      <c r="F65" s="40" t="s">
        <v>275</v>
      </c>
      <c r="G65" s="41">
        <v>33787</v>
      </c>
      <c r="H65" s="42">
        <v>13125</v>
      </c>
      <c r="L65" s="39">
        <v>27</v>
      </c>
      <c r="M65" s="40" t="s">
        <v>273</v>
      </c>
      <c r="N65" s="40" t="s">
        <v>274</v>
      </c>
      <c r="O65" s="40" t="s">
        <v>129</v>
      </c>
      <c r="P65" s="40" t="s">
        <v>266</v>
      </c>
      <c r="Q65" s="40" t="s">
        <v>275</v>
      </c>
      <c r="R65" s="41">
        <v>33787</v>
      </c>
      <c r="S65" s="42">
        <v>13125</v>
      </c>
      <c r="W65" s="39">
        <v>27</v>
      </c>
      <c r="X65" s="40" t="s">
        <v>273</v>
      </c>
      <c r="Y65" s="40" t="s">
        <v>274</v>
      </c>
      <c r="Z65" s="40" t="s">
        <v>129</v>
      </c>
      <c r="AA65" s="40" t="s">
        <v>266</v>
      </c>
      <c r="AB65" s="40" t="s">
        <v>275</v>
      </c>
      <c r="AC65" s="41">
        <v>33787</v>
      </c>
      <c r="AD65" s="42">
        <v>13125</v>
      </c>
    </row>
    <row r="66" spans="1:30" x14ac:dyDescent="0.3">
      <c r="A66" s="39">
        <v>32</v>
      </c>
      <c r="B66" s="40" t="s">
        <v>276</v>
      </c>
      <c r="C66" s="40" t="s">
        <v>231</v>
      </c>
      <c r="D66" s="40" t="s">
        <v>160</v>
      </c>
      <c r="E66" s="40" t="s">
        <v>266</v>
      </c>
      <c r="F66" s="40" t="s">
        <v>272</v>
      </c>
      <c r="G66" s="41">
        <v>30225</v>
      </c>
      <c r="H66" s="42">
        <v>15750</v>
      </c>
      <c r="L66" s="39">
        <v>32</v>
      </c>
      <c r="M66" s="40" t="s">
        <v>276</v>
      </c>
      <c r="N66" s="40" t="s">
        <v>231</v>
      </c>
      <c r="O66" s="40" t="s">
        <v>160</v>
      </c>
      <c r="P66" s="40" t="s">
        <v>266</v>
      </c>
      <c r="Q66" s="40" t="s">
        <v>272</v>
      </c>
      <c r="R66" s="41">
        <v>30225</v>
      </c>
      <c r="S66" s="42">
        <v>15750</v>
      </c>
      <c r="W66" s="39">
        <v>32</v>
      </c>
      <c r="X66" s="40" t="s">
        <v>276</v>
      </c>
      <c r="Y66" s="40" t="s">
        <v>231</v>
      </c>
      <c r="Z66" s="40" t="s">
        <v>160</v>
      </c>
      <c r="AA66" s="40" t="s">
        <v>266</v>
      </c>
      <c r="AB66" s="40" t="s">
        <v>272</v>
      </c>
      <c r="AC66" s="41">
        <v>30225</v>
      </c>
      <c r="AD66" s="42">
        <v>15750</v>
      </c>
    </row>
    <row r="67" spans="1:30" x14ac:dyDescent="0.3">
      <c r="A67" s="39">
        <v>35</v>
      </c>
      <c r="B67" s="40" t="s">
        <v>277</v>
      </c>
      <c r="C67" s="40" t="s">
        <v>231</v>
      </c>
      <c r="D67" s="40" t="s">
        <v>134</v>
      </c>
      <c r="E67" s="40" t="s">
        <v>266</v>
      </c>
      <c r="F67" s="40" t="s">
        <v>272</v>
      </c>
      <c r="G67" s="41">
        <v>33729</v>
      </c>
      <c r="H67" s="42">
        <v>9275</v>
      </c>
      <c r="L67" s="39">
        <v>35</v>
      </c>
      <c r="M67" s="40" t="s">
        <v>277</v>
      </c>
      <c r="N67" s="40" t="s">
        <v>231</v>
      </c>
      <c r="O67" s="40" t="s">
        <v>134</v>
      </c>
      <c r="P67" s="40" t="s">
        <v>266</v>
      </c>
      <c r="Q67" s="40" t="s">
        <v>272</v>
      </c>
      <c r="R67" s="41">
        <v>33729</v>
      </c>
      <c r="S67" s="42">
        <v>9275</v>
      </c>
      <c r="W67" s="39">
        <v>35</v>
      </c>
      <c r="X67" s="40" t="s">
        <v>277</v>
      </c>
      <c r="Y67" s="40" t="s">
        <v>231</v>
      </c>
      <c r="Z67" s="40" t="s">
        <v>134</v>
      </c>
      <c r="AA67" s="40" t="s">
        <v>266</v>
      </c>
      <c r="AB67" s="40" t="s">
        <v>272</v>
      </c>
      <c r="AC67" s="41">
        <v>33729</v>
      </c>
      <c r="AD67" s="42">
        <v>9275</v>
      </c>
    </row>
    <row r="68" spans="1:30" x14ac:dyDescent="0.3">
      <c r="A68" s="39">
        <v>37</v>
      </c>
      <c r="B68" s="40" t="s">
        <v>199</v>
      </c>
      <c r="C68" s="40" t="s">
        <v>278</v>
      </c>
      <c r="D68" s="40" t="s">
        <v>138</v>
      </c>
      <c r="E68" s="40" t="s">
        <v>266</v>
      </c>
      <c r="F68" s="40" t="s">
        <v>279</v>
      </c>
      <c r="G68" s="41">
        <v>30225</v>
      </c>
      <c r="H68" s="42">
        <v>24500</v>
      </c>
      <c r="L68" s="39">
        <v>37</v>
      </c>
      <c r="M68" s="40" t="s">
        <v>199</v>
      </c>
      <c r="N68" s="40" t="s">
        <v>278</v>
      </c>
      <c r="O68" s="40" t="s">
        <v>138</v>
      </c>
      <c r="P68" s="40" t="s">
        <v>266</v>
      </c>
      <c r="Q68" s="40" t="s">
        <v>279</v>
      </c>
      <c r="R68" s="41">
        <v>30225</v>
      </c>
      <c r="S68" s="42">
        <v>24500</v>
      </c>
      <c r="W68" s="39">
        <v>37</v>
      </c>
      <c r="X68" s="40" t="s">
        <v>199</v>
      </c>
      <c r="Y68" s="40" t="s">
        <v>278</v>
      </c>
      <c r="Z68" s="40" t="s">
        <v>138</v>
      </c>
      <c r="AA68" s="40" t="s">
        <v>266</v>
      </c>
      <c r="AB68" s="40" t="s">
        <v>279</v>
      </c>
      <c r="AC68" s="41">
        <v>30225</v>
      </c>
      <c r="AD68" s="42">
        <v>24500</v>
      </c>
    </row>
    <row r="69" spans="1:30" x14ac:dyDescent="0.3">
      <c r="A69" s="39">
        <v>40</v>
      </c>
      <c r="B69" s="40" t="s">
        <v>280</v>
      </c>
      <c r="C69" s="40" t="s">
        <v>281</v>
      </c>
      <c r="D69" s="40" t="s">
        <v>129</v>
      </c>
      <c r="E69" s="40" t="s">
        <v>266</v>
      </c>
      <c r="F69" s="40" t="s">
        <v>272</v>
      </c>
      <c r="G69" s="41">
        <v>33510</v>
      </c>
      <c r="H69" s="42">
        <v>10500</v>
      </c>
      <c r="L69" s="39">
        <v>40</v>
      </c>
      <c r="M69" s="40" t="s">
        <v>280</v>
      </c>
      <c r="N69" s="40" t="s">
        <v>281</v>
      </c>
      <c r="O69" s="40" t="s">
        <v>129</v>
      </c>
      <c r="P69" s="40" t="s">
        <v>266</v>
      </c>
      <c r="Q69" s="40" t="s">
        <v>272</v>
      </c>
      <c r="R69" s="41">
        <v>33510</v>
      </c>
      <c r="S69" s="42">
        <v>10500</v>
      </c>
      <c r="W69" s="39">
        <v>40</v>
      </c>
      <c r="X69" s="40" t="s">
        <v>280</v>
      </c>
      <c r="Y69" s="40" t="s">
        <v>281</v>
      </c>
      <c r="Z69" s="40" t="s">
        <v>129</v>
      </c>
      <c r="AA69" s="40" t="s">
        <v>266</v>
      </c>
      <c r="AB69" s="40" t="s">
        <v>272</v>
      </c>
      <c r="AC69" s="41">
        <v>33510</v>
      </c>
      <c r="AD69" s="42">
        <v>10500</v>
      </c>
    </row>
    <row r="70" spans="1:30" x14ac:dyDescent="0.3">
      <c r="A70" s="39">
        <v>49</v>
      </c>
      <c r="B70" s="40" t="s">
        <v>282</v>
      </c>
      <c r="C70" s="40" t="s">
        <v>283</v>
      </c>
      <c r="D70" s="40" t="s">
        <v>160</v>
      </c>
      <c r="E70" s="40" t="s">
        <v>266</v>
      </c>
      <c r="F70" s="40" t="s">
        <v>269</v>
      </c>
      <c r="G70" s="41">
        <v>32435</v>
      </c>
      <c r="H70" s="42">
        <v>15750</v>
      </c>
      <c r="L70" s="39">
        <v>49</v>
      </c>
      <c r="M70" s="40" t="s">
        <v>282</v>
      </c>
      <c r="N70" s="40" t="s">
        <v>283</v>
      </c>
      <c r="O70" s="40" t="s">
        <v>160</v>
      </c>
      <c r="P70" s="40" t="s">
        <v>266</v>
      </c>
      <c r="Q70" s="40" t="s">
        <v>269</v>
      </c>
      <c r="R70" s="41">
        <v>32435</v>
      </c>
      <c r="S70" s="42">
        <v>15750</v>
      </c>
      <c r="W70" s="39">
        <v>49</v>
      </c>
      <c r="X70" s="40" t="s">
        <v>282</v>
      </c>
      <c r="Y70" s="40" t="s">
        <v>283</v>
      </c>
      <c r="Z70" s="40" t="s">
        <v>160</v>
      </c>
      <c r="AA70" s="40" t="s">
        <v>266</v>
      </c>
      <c r="AB70" s="40" t="s">
        <v>269</v>
      </c>
      <c r="AC70" s="41">
        <v>32435</v>
      </c>
      <c r="AD70" s="42">
        <v>15750</v>
      </c>
    </row>
    <row r="71" spans="1:30" x14ac:dyDescent="0.3">
      <c r="A71" s="39">
        <v>57</v>
      </c>
      <c r="B71" s="40" t="s">
        <v>284</v>
      </c>
      <c r="C71" s="40" t="s">
        <v>285</v>
      </c>
      <c r="D71" s="40" t="s">
        <v>129</v>
      </c>
      <c r="E71" s="40" t="s">
        <v>266</v>
      </c>
      <c r="F71" s="40" t="s">
        <v>286</v>
      </c>
      <c r="G71" s="41">
        <v>34098</v>
      </c>
      <c r="H71" s="42">
        <v>14875</v>
      </c>
      <c r="L71" s="39">
        <v>57</v>
      </c>
      <c r="M71" s="40" t="s">
        <v>284</v>
      </c>
      <c r="N71" s="40" t="s">
        <v>285</v>
      </c>
      <c r="O71" s="40" t="s">
        <v>129</v>
      </c>
      <c r="P71" s="40" t="s">
        <v>266</v>
      </c>
      <c r="Q71" s="40" t="s">
        <v>286</v>
      </c>
      <c r="R71" s="41">
        <v>34098</v>
      </c>
      <c r="S71" s="42">
        <v>14875</v>
      </c>
      <c r="W71" s="39">
        <v>57</v>
      </c>
      <c r="X71" s="40" t="s">
        <v>284</v>
      </c>
      <c r="Y71" s="40" t="s">
        <v>285</v>
      </c>
      <c r="Z71" s="40" t="s">
        <v>129</v>
      </c>
      <c r="AA71" s="40" t="s">
        <v>266</v>
      </c>
      <c r="AB71" s="40" t="s">
        <v>286</v>
      </c>
      <c r="AC71" s="41">
        <v>34098</v>
      </c>
      <c r="AD71" s="42">
        <v>14875</v>
      </c>
    </row>
    <row r="72" spans="1:30" x14ac:dyDescent="0.3">
      <c r="A72" s="39">
        <v>59</v>
      </c>
      <c r="B72" s="40" t="s">
        <v>287</v>
      </c>
      <c r="C72" s="40" t="s">
        <v>288</v>
      </c>
      <c r="D72" s="40" t="s">
        <v>142</v>
      </c>
      <c r="E72" s="40" t="s">
        <v>266</v>
      </c>
      <c r="F72" s="40" t="s">
        <v>275</v>
      </c>
      <c r="G72" s="41">
        <v>31791</v>
      </c>
      <c r="H72" s="42">
        <v>19250</v>
      </c>
      <c r="L72" s="39">
        <v>59</v>
      </c>
      <c r="M72" s="40" t="s">
        <v>287</v>
      </c>
      <c r="N72" s="40" t="s">
        <v>288</v>
      </c>
      <c r="O72" s="40" t="s">
        <v>142</v>
      </c>
      <c r="P72" s="40" t="s">
        <v>266</v>
      </c>
      <c r="Q72" s="40" t="s">
        <v>275</v>
      </c>
      <c r="R72" s="41">
        <v>31791</v>
      </c>
      <c r="S72" s="42">
        <v>19250</v>
      </c>
      <c r="W72" s="39">
        <v>59</v>
      </c>
      <c r="X72" s="40" t="s">
        <v>287</v>
      </c>
      <c r="Y72" s="40" t="s">
        <v>288</v>
      </c>
      <c r="Z72" s="40" t="s">
        <v>142</v>
      </c>
      <c r="AA72" s="40" t="s">
        <v>266</v>
      </c>
      <c r="AB72" s="40" t="s">
        <v>275</v>
      </c>
      <c r="AC72" s="41">
        <v>31791</v>
      </c>
      <c r="AD72" s="42">
        <v>19250</v>
      </c>
    </row>
    <row r="73" spans="1:30" x14ac:dyDescent="0.3">
      <c r="A73" s="39">
        <v>60</v>
      </c>
      <c r="B73" s="40" t="s">
        <v>289</v>
      </c>
      <c r="C73" s="40" t="s">
        <v>290</v>
      </c>
      <c r="D73" s="40" t="s">
        <v>134</v>
      </c>
      <c r="E73" s="40" t="s">
        <v>266</v>
      </c>
      <c r="F73" s="40" t="s">
        <v>291</v>
      </c>
      <c r="G73" s="41">
        <v>32105</v>
      </c>
      <c r="H73" s="42">
        <v>19250</v>
      </c>
      <c r="L73" s="39">
        <v>60</v>
      </c>
      <c r="M73" s="40" t="s">
        <v>289</v>
      </c>
      <c r="N73" s="40" t="s">
        <v>290</v>
      </c>
      <c r="O73" s="40" t="s">
        <v>134</v>
      </c>
      <c r="P73" s="40" t="s">
        <v>266</v>
      </c>
      <c r="Q73" s="40" t="s">
        <v>291</v>
      </c>
      <c r="R73" s="41">
        <v>32105</v>
      </c>
      <c r="S73" s="42">
        <v>19250</v>
      </c>
      <c r="W73" s="39">
        <v>60</v>
      </c>
      <c r="X73" s="40" t="s">
        <v>289</v>
      </c>
      <c r="Y73" s="40" t="s">
        <v>290</v>
      </c>
      <c r="Z73" s="40" t="s">
        <v>134</v>
      </c>
      <c r="AA73" s="40" t="s">
        <v>266</v>
      </c>
      <c r="AB73" s="40" t="s">
        <v>291</v>
      </c>
      <c r="AC73" s="41">
        <v>32105</v>
      </c>
      <c r="AD73" s="42">
        <v>19250</v>
      </c>
    </row>
    <row r="74" spans="1:30" x14ac:dyDescent="0.3">
      <c r="A74" s="39">
        <v>64</v>
      </c>
      <c r="B74" s="40" t="s">
        <v>292</v>
      </c>
      <c r="C74" s="40" t="s">
        <v>293</v>
      </c>
      <c r="D74" s="40" t="s">
        <v>150</v>
      </c>
      <c r="E74" s="40" t="s">
        <v>266</v>
      </c>
      <c r="F74" s="40" t="s">
        <v>267</v>
      </c>
      <c r="G74" s="41">
        <v>32441</v>
      </c>
      <c r="H74" s="42">
        <v>17500</v>
      </c>
      <c r="L74" s="39">
        <v>64</v>
      </c>
      <c r="M74" s="40" t="s">
        <v>292</v>
      </c>
      <c r="N74" s="40" t="s">
        <v>293</v>
      </c>
      <c r="O74" s="40" t="s">
        <v>150</v>
      </c>
      <c r="P74" s="40" t="s">
        <v>266</v>
      </c>
      <c r="Q74" s="40" t="s">
        <v>267</v>
      </c>
      <c r="R74" s="41">
        <v>32441</v>
      </c>
      <c r="S74" s="42">
        <v>17500</v>
      </c>
      <c r="W74" s="39">
        <v>64</v>
      </c>
      <c r="X74" s="40" t="s">
        <v>292</v>
      </c>
      <c r="Y74" s="40" t="s">
        <v>293</v>
      </c>
      <c r="Z74" s="40" t="s">
        <v>150</v>
      </c>
      <c r="AA74" s="40" t="s">
        <v>266</v>
      </c>
      <c r="AB74" s="40" t="s">
        <v>267</v>
      </c>
      <c r="AC74" s="41">
        <v>32441</v>
      </c>
      <c r="AD74" s="42">
        <v>17500</v>
      </c>
    </row>
    <row r="75" spans="1:30" x14ac:dyDescent="0.3">
      <c r="A75" s="39">
        <v>72</v>
      </c>
      <c r="B75" s="40" t="s">
        <v>294</v>
      </c>
      <c r="C75" s="40" t="s">
        <v>214</v>
      </c>
      <c r="D75" s="40" t="s">
        <v>155</v>
      </c>
      <c r="E75" s="40" t="s">
        <v>266</v>
      </c>
      <c r="F75" s="40" t="s">
        <v>279</v>
      </c>
      <c r="G75" s="41">
        <v>32438</v>
      </c>
      <c r="H75" s="42">
        <v>17500</v>
      </c>
      <c r="L75" s="39">
        <v>72</v>
      </c>
      <c r="M75" s="40" t="s">
        <v>294</v>
      </c>
      <c r="N75" s="40" t="s">
        <v>214</v>
      </c>
      <c r="O75" s="40" t="s">
        <v>155</v>
      </c>
      <c r="P75" s="40" t="s">
        <v>266</v>
      </c>
      <c r="Q75" s="40" t="s">
        <v>279</v>
      </c>
      <c r="R75" s="41">
        <v>32438</v>
      </c>
      <c r="S75" s="42">
        <v>17500</v>
      </c>
      <c r="W75" s="39">
        <v>72</v>
      </c>
      <c r="X75" s="40" t="s">
        <v>294</v>
      </c>
      <c r="Y75" s="40" t="s">
        <v>214</v>
      </c>
      <c r="Z75" s="40" t="s">
        <v>155</v>
      </c>
      <c r="AA75" s="40" t="s">
        <v>266</v>
      </c>
      <c r="AB75" s="40" t="s">
        <v>279</v>
      </c>
      <c r="AC75" s="41">
        <v>32438</v>
      </c>
      <c r="AD75" s="42">
        <v>17500</v>
      </c>
    </row>
    <row r="76" spans="1:30" x14ac:dyDescent="0.3">
      <c r="A76" s="39">
        <v>81</v>
      </c>
      <c r="B76" s="40" t="s">
        <v>295</v>
      </c>
      <c r="C76" s="40" t="s">
        <v>296</v>
      </c>
      <c r="D76" s="40" t="s">
        <v>160</v>
      </c>
      <c r="E76" s="40" t="s">
        <v>266</v>
      </c>
      <c r="F76" s="40" t="s">
        <v>286</v>
      </c>
      <c r="G76" s="41">
        <v>32447</v>
      </c>
      <c r="H76" s="42">
        <v>17500</v>
      </c>
      <c r="L76" s="39">
        <v>81</v>
      </c>
      <c r="M76" s="40" t="s">
        <v>295</v>
      </c>
      <c r="N76" s="40" t="s">
        <v>296</v>
      </c>
      <c r="O76" s="40" t="s">
        <v>160</v>
      </c>
      <c r="P76" s="40" t="s">
        <v>266</v>
      </c>
      <c r="Q76" s="40" t="s">
        <v>286</v>
      </c>
      <c r="R76" s="41">
        <v>32447</v>
      </c>
      <c r="S76" s="42">
        <v>17500</v>
      </c>
      <c r="W76" s="39">
        <v>81</v>
      </c>
      <c r="X76" s="40" t="s">
        <v>295</v>
      </c>
      <c r="Y76" s="40" t="s">
        <v>296</v>
      </c>
      <c r="Z76" s="40" t="s">
        <v>160</v>
      </c>
      <c r="AA76" s="40" t="s">
        <v>266</v>
      </c>
      <c r="AB76" s="40" t="s">
        <v>286</v>
      </c>
      <c r="AC76" s="41">
        <v>32447</v>
      </c>
      <c r="AD76" s="42">
        <v>17500</v>
      </c>
    </row>
    <row r="77" spans="1:30" x14ac:dyDescent="0.3">
      <c r="A77" s="39">
        <v>87</v>
      </c>
      <c r="B77" s="40" t="s">
        <v>297</v>
      </c>
      <c r="C77" s="40" t="s">
        <v>298</v>
      </c>
      <c r="D77" s="40" t="s">
        <v>134</v>
      </c>
      <c r="E77" s="40" t="s">
        <v>266</v>
      </c>
      <c r="F77" s="40" t="s">
        <v>267</v>
      </c>
      <c r="G77" s="41">
        <v>35811</v>
      </c>
      <c r="H77" s="42">
        <v>17500</v>
      </c>
      <c r="L77" s="39">
        <v>87</v>
      </c>
      <c r="M77" s="40" t="s">
        <v>297</v>
      </c>
      <c r="N77" s="40" t="s">
        <v>298</v>
      </c>
      <c r="O77" s="40" t="s">
        <v>134</v>
      </c>
      <c r="P77" s="40" t="s">
        <v>266</v>
      </c>
      <c r="Q77" s="40" t="s">
        <v>267</v>
      </c>
      <c r="R77" s="41">
        <v>35811</v>
      </c>
      <c r="S77" s="42">
        <v>17500</v>
      </c>
      <c r="W77" s="39">
        <v>87</v>
      </c>
      <c r="X77" s="40" t="s">
        <v>297</v>
      </c>
      <c r="Y77" s="40" t="s">
        <v>298</v>
      </c>
      <c r="Z77" s="40" t="s">
        <v>134</v>
      </c>
      <c r="AA77" s="40" t="s">
        <v>266</v>
      </c>
      <c r="AB77" s="40" t="s">
        <v>267</v>
      </c>
      <c r="AC77" s="41">
        <v>35811</v>
      </c>
      <c r="AD77" s="42">
        <v>17500</v>
      </c>
    </row>
    <row r="78" spans="1:30" x14ac:dyDescent="0.3">
      <c r="A78" s="39">
        <v>93</v>
      </c>
      <c r="B78" s="40" t="s">
        <v>299</v>
      </c>
      <c r="C78" s="40" t="s">
        <v>141</v>
      </c>
      <c r="D78" s="40" t="s">
        <v>129</v>
      </c>
      <c r="E78" s="40" t="s">
        <v>266</v>
      </c>
      <c r="F78" s="40" t="s">
        <v>275</v>
      </c>
      <c r="G78" s="41">
        <v>32604</v>
      </c>
      <c r="H78" s="42">
        <v>17325</v>
      </c>
      <c r="L78" s="39">
        <v>93</v>
      </c>
      <c r="M78" s="40" t="s">
        <v>299</v>
      </c>
      <c r="N78" s="40" t="s">
        <v>141</v>
      </c>
      <c r="O78" s="40" t="s">
        <v>129</v>
      </c>
      <c r="P78" s="40" t="s">
        <v>266</v>
      </c>
      <c r="Q78" s="40" t="s">
        <v>275</v>
      </c>
      <c r="R78" s="41">
        <v>32604</v>
      </c>
      <c r="S78" s="42">
        <v>17325</v>
      </c>
      <c r="W78" s="39">
        <v>93</v>
      </c>
      <c r="X78" s="40" t="s">
        <v>299</v>
      </c>
      <c r="Y78" s="40" t="s">
        <v>141</v>
      </c>
      <c r="Z78" s="40" t="s">
        <v>129</v>
      </c>
      <c r="AA78" s="40" t="s">
        <v>266</v>
      </c>
      <c r="AB78" s="40" t="s">
        <v>275</v>
      </c>
      <c r="AC78" s="41">
        <v>32604</v>
      </c>
      <c r="AD78" s="42">
        <v>17325</v>
      </c>
    </row>
    <row r="79" spans="1:30" x14ac:dyDescent="0.3">
      <c r="A79" s="39">
        <v>95</v>
      </c>
      <c r="B79" s="40" t="s">
        <v>300</v>
      </c>
      <c r="C79" s="40" t="s">
        <v>218</v>
      </c>
      <c r="D79" s="40" t="s">
        <v>134</v>
      </c>
      <c r="E79" s="40" t="s">
        <v>266</v>
      </c>
      <c r="F79" s="40" t="s">
        <v>275</v>
      </c>
      <c r="G79" s="41">
        <v>32606</v>
      </c>
      <c r="H79" s="42">
        <v>17325</v>
      </c>
      <c r="L79" s="39">
        <v>95</v>
      </c>
      <c r="M79" s="40" t="s">
        <v>300</v>
      </c>
      <c r="N79" s="40" t="s">
        <v>218</v>
      </c>
      <c r="O79" s="40" t="s">
        <v>134</v>
      </c>
      <c r="P79" s="40" t="s">
        <v>266</v>
      </c>
      <c r="Q79" s="40" t="s">
        <v>275</v>
      </c>
      <c r="R79" s="41">
        <v>32606</v>
      </c>
      <c r="S79" s="42">
        <v>17325</v>
      </c>
      <c r="W79" s="39">
        <v>95</v>
      </c>
      <c r="X79" s="40" t="s">
        <v>300</v>
      </c>
      <c r="Y79" s="40" t="s">
        <v>218</v>
      </c>
      <c r="Z79" s="40" t="s">
        <v>134</v>
      </c>
      <c r="AA79" s="40" t="s">
        <v>266</v>
      </c>
      <c r="AB79" s="40" t="s">
        <v>275</v>
      </c>
      <c r="AC79" s="41">
        <v>32606</v>
      </c>
      <c r="AD79" s="42">
        <v>17325</v>
      </c>
    </row>
    <row r="80" spans="1:30" x14ac:dyDescent="0.3">
      <c r="A80" s="39">
        <v>97</v>
      </c>
      <c r="B80" s="40" t="s">
        <v>301</v>
      </c>
      <c r="C80" s="40" t="s">
        <v>302</v>
      </c>
      <c r="D80" s="40" t="s">
        <v>155</v>
      </c>
      <c r="E80" s="40" t="s">
        <v>266</v>
      </c>
      <c r="F80" s="40" t="s">
        <v>291</v>
      </c>
      <c r="G80" s="41">
        <v>32608</v>
      </c>
      <c r="H80" s="42">
        <v>17325</v>
      </c>
      <c r="L80" s="39">
        <v>97</v>
      </c>
      <c r="M80" s="40" t="s">
        <v>301</v>
      </c>
      <c r="N80" s="40" t="s">
        <v>302</v>
      </c>
      <c r="O80" s="40" t="s">
        <v>155</v>
      </c>
      <c r="P80" s="40" t="s">
        <v>266</v>
      </c>
      <c r="Q80" s="40" t="s">
        <v>291</v>
      </c>
      <c r="R80" s="41">
        <v>32608</v>
      </c>
      <c r="S80" s="42">
        <v>17325</v>
      </c>
      <c r="W80" s="39">
        <v>97</v>
      </c>
      <c r="X80" s="40" t="s">
        <v>301</v>
      </c>
      <c r="Y80" s="40" t="s">
        <v>302</v>
      </c>
      <c r="Z80" s="40" t="s">
        <v>155</v>
      </c>
      <c r="AA80" s="40" t="s">
        <v>266</v>
      </c>
      <c r="AB80" s="40" t="s">
        <v>291</v>
      </c>
      <c r="AC80" s="41">
        <v>32608</v>
      </c>
      <c r="AD80" s="42">
        <v>17325</v>
      </c>
    </row>
    <row r="81" spans="1:30" x14ac:dyDescent="0.3">
      <c r="A81" s="39">
        <v>100</v>
      </c>
      <c r="B81" s="40" t="s">
        <v>303</v>
      </c>
      <c r="C81" s="40" t="s">
        <v>304</v>
      </c>
      <c r="D81" s="40" t="s">
        <v>138</v>
      </c>
      <c r="E81" s="40" t="s">
        <v>266</v>
      </c>
      <c r="F81" s="40" t="s">
        <v>267</v>
      </c>
      <c r="G81" s="41">
        <v>36193</v>
      </c>
      <c r="H81" s="42">
        <v>7875</v>
      </c>
      <c r="L81" s="39">
        <v>100</v>
      </c>
      <c r="M81" s="40" t="s">
        <v>303</v>
      </c>
      <c r="N81" s="40" t="s">
        <v>304</v>
      </c>
      <c r="O81" s="40" t="s">
        <v>138</v>
      </c>
      <c r="P81" s="40" t="s">
        <v>266</v>
      </c>
      <c r="Q81" s="40" t="s">
        <v>267</v>
      </c>
      <c r="R81" s="41">
        <v>36193</v>
      </c>
      <c r="S81" s="42">
        <v>7875</v>
      </c>
      <c r="W81" s="39">
        <v>100</v>
      </c>
      <c r="X81" s="40" t="s">
        <v>303</v>
      </c>
      <c r="Y81" s="40" t="s">
        <v>304</v>
      </c>
      <c r="Z81" s="40" t="s">
        <v>138</v>
      </c>
      <c r="AA81" s="40" t="s">
        <v>266</v>
      </c>
      <c r="AB81" s="40" t="s">
        <v>267</v>
      </c>
      <c r="AC81" s="41">
        <v>36193</v>
      </c>
      <c r="AD81" s="42">
        <v>7875</v>
      </c>
    </row>
    <row r="82" spans="1:30" x14ac:dyDescent="0.3">
      <c r="A82" s="39">
        <v>7</v>
      </c>
      <c r="B82" s="40" t="s">
        <v>305</v>
      </c>
      <c r="C82" s="40" t="s">
        <v>306</v>
      </c>
      <c r="D82" s="40" t="s">
        <v>150</v>
      </c>
      <c r="E82" s="40" t="s">
        <v>307</v>
      </c>
      <c r="F82" s="40" t="s">
        <v>308</v>
      </c>
      <c r="G82" s="41">
        <v>33102</v>
      </c>
      <c r="H82" s="42">
        <v>12425</v>
      </c>
      <c r="L82" s="39">
        <v>7</v>
      </c>
      <c r="M82" s="40" t="s">
        <v>305</v>
      </c>
      <c r="N82" s="40" t="s">
        <v>306</v>
      </c>
      <c r="O82" s="40" t="s">
        <v>150</v>
      </c>
      <c r="P82" s="40" t="s">
        <v>307</v>
      </c>
      <c r="Q82" s="40" t="s">
        <v>308</v>
      </c>
      <c r="R82" s="41">
        <v>33102</v>
      </c>
      <c r="S82" s="42">
        <v>12425</v>
      </c>
      <c r="W82" s="39">
        <v>7</v>
      </c>
      <c r="X82" s="40" t="s">
        <v>305</v>
      </c>
      <c r="Y82" s="40" t="s">
        <v>306</v>
      </c>
      <c r="Z82" s="40" t="s">
        <v>150</v>
      </c>
      <c r="AA82" s="40" t="s">
        <v>307</v>
      </c>
      <c r="AB82" s="40" t="s">
        <v>308</v>
      </c>
      <c r="AC82" s="41">
        <v>33102</v>
      </c>
      <c r="AD82" s="42">
        <v>12425</v>
      </c>
    </row>
    <row r="83" spans="1:30" x14ac:dyDescent="0.3">
      <c r="A83" s="39">
        <v>11</v>
      </c>
      <c r="B83" s="40" t="s">
        <v>309</v>
      </c>
      <c r="C83" s="40" t="s">
        <v>310</v>
      </c>
      <c r="D83" s="40" t="s">
        <v>138</v>
      </c>
      <c r="E83" s="40" t="s">
        <v>307</v>
      </c>
      <c r="F83" s="40" t="s">
        <v>308</v>
      </c>
      <c r="G83" s="41">
        <v>31402</v>
      </c>
      <c r="H83" s="42">
        <v>14875</v>
      </c>
      <c r="L83" s="39">
        <v>11</v>
      </c>
      <c r="M83" s="40" t="s">
        <v>309</v>
      </c>
      <c r="N83" s="40" t="s">
        <v>310</v>
      </c>
      <c r="O83" s="40" t="s">
        <v>138</v>
      </c>
      <c r="P83" s="40" t="s">
        <v>307</v>
      </c>
      <c r="Q83" s="40" t="s">
        <v>308</v>
      </c>
      <c r="R83" s="41">
        <v>31402</v>
      </c>
      <c r="S83" s="42">
        <v>14875</v>
      </c>
      <c r="W83" s="39">
        <v>11</v>
      </c>
      <c r="X83" s="40" t="s">
        <v>309</v>
      </c>
      <c r="Y83" s="40" t="s">
        <v>310</v>
      </c>
      <c r="Z83" s="40" t="s">
        <v>138</v>
      </c>
      <c r="AA83" s="40" t="s">
        <v>307</v>
      </c>
      <c r="AB83" s="40" t="s">
        <v>308</v>
      </c>
      <c r="AC83" s="41">
        <v>31402</v>
      </c>
      <c r="AD83" s="42">
        <v>14875</v>
      </c>
    </row>
    <row r="84" spans="1:30" x14ac:dyDescent="0.3">
      <c r="A84" s="39">
        <v>18</v>
      </c>
      <c r="B84" s="40" t="s">
        <v>311</v>
      </c>
      <c r="C84" s="40" t="s">
        <v>312</v>
      </c>
      <c r="D84" s="40" t="s">
        <v>142</v>
      </c>
      <c r="E84" s="40" t="s">
        <v>307</v>
      </c>
      <c r="F84" s="40" t="s">
        <v>313</v>
      </c>
      <c r="G84" s="41">
        <v>30376</v>
      </c>
      <c r="H84" s="42">
        <v>15750</v>
      </c>
      <c r="L84" s="39">
        <v>18</v>
      </c>
      <c r="M84" s="40" t="s">
        <v>311</v>
      </c>
      <c r="N84" s="40" t="s">
        <v>312</v>
      </c>
      <c r="O84" s="40" t="s">
        <v>142</v>
      </c>
      <c r="P84" s="40" t="s">
        <v>307</v>
      </c>
      <c r="Q84" s="40" t="s">
        <v>313</v>
      </c>
      <c r="R84" s="41">
        <v>30376</v>
      </c>
      <c r="S84" s="42">
        <v>15750</v>
      </c>
      <c r="W84" s="39">
        <v>18</v>
      </c>
      <c r="X84" s="40" t="s">
        <v>311</v>
      </c>
      <c r="Y84" s="40" t="s">
        <v>312</v>
      </c>
      <c r="Z84" s="40" t="s">
        <v>142</v>
      </c>
      <c r="AA84" s="40" t="s">
        <v>307</v>
      </c>
      <c r="AB84" s="40" t="s">
        <v>313</v>
      </c>
      <c r="AC84" s="41">
        <v>30376</v>
      </c>
      <c r="AD84" s="42">
        <v>15750</v>
      </c>
    </row>
    <row r="85" spans="1:30" x14ac:dyDescent="0.3">
      <c r="A85" s="39">
        <v>22</v>
      </c>
      <c r="B85" s="40" t="s">
        <v>314</v>
      </c>
      <c r="C85" s="40" t="s">
        <v>237</v>
      </c>
      <c r="D85" s="40" t="s">
        <v>134</v>
      </c>
      <c r="E85" s="40" t="s">
        <v>307</v>
      </c>
      <c r="F85" s="40" t="s">
        <v>313</v>
      </c>
      <c r="G85" s="41">
        <v>36318</v>
      </c>
      <c r="H85" s="42">
        <v>7875</v>
      </c>
      <c r="L85" s="39">
        <v>22</v>
      </c>
      <c r="M85" s="40" t="s">
        <v>314</v>
      </c>
      <c r="N85" s="40" t="s">
        <v>237</v>
      </c>
      <c r="O85" s="40" t="s">
        <v>134</v>
      </c>
      <c r="P85" s="40" t="s">
        <v>307</v>
      </c>
      <c r="Q85" s="40" t="s">
        <v>313</v>
      </c>
      <c r="R85" s="41">
        <v>36318</v>
      </c>
      <c r="S85" s="42">
        <v>7875</v>
      </c>
      <c r="W85" s="39">
        <v>22</v>
      </c>
      <c r="X85" s="40" t="s">
        <v>314</v>
      </c>
      <c r="Y85" s="40" t="s">
        <v>237</v>
      </c>
      <c r="Z85" s="40" t="s">
        <v>134</v>
      </c>
      <c r="AA85" s="40" t="s">
        <v>307</v>
      </c>
      <c r="AB85" s="40" t="s">
        <v>313</v>
      </c>
      <c r="AC85" s="41">
        <v>36318</v>
      </c>
      <c r="AD85" s="42">
        <v>7875</v>
      </c>
    </row>
    <row r="86" spans="1:30" x14ac:dyDescent="0.3">
      <c r="A86" s="39">
        <v>23</v>
      </c>
      <c r="B86" s="40" t="s">
        <v>315</v>
      </c>
      <c r="C86" s="40" t="s">
        <v>242</v>
      </c>
      <c r="D86" s="40" t="s">
        <v>134</v>
      </c>
      <c r="E86" s="40" t="s">
        <v>307</v>
      </c>
      <c r="F86" s="40" t="s">
        <v>308</v>
      </c>
      <c r="G86" s="41">
        <v>36319</v>
      </c>
      <c r="H86" s="42">
        <v>7875</v>
      </c>
      <c r="L86" s="39">
        <v>23</v>
      </c>
      <c r="M86" s="40" t="s">
        <v>315</v>
      </c>
      <c r="N86" s="40" t="s">
        <v>242</v>
      </c>
      <c r="O86" s="40" t="s">
        <v>134</v>
      </c>
      <c r="P86" s="40" t="s">
        <v>307</v>
      </c>
      <c r="Q86" s="40" t="s">
        <v>308</v>
      </c>
      <c r="R86" s="41">
        <v>36319</v>
      </c>
      <c r="S86" s="42">
        <v>7875</v>
      </c>
      <c r="W86" s="39">
        <v>23</v>
      </c>
      <c r="X86" s="40" t="s">
        <v>315</v>
      </c>
      <c r="Y86" s="40" t="s">
        <v>242</v>
      </c>
      <c r="Z86" s="40" t="s">
        <v>134</v>
      </c>
      <c r="AA86" s="40" t="s">
        <v>307</v>
      </c>
      <c r="AB86" s="40" t="s">
        <v>308</v>
      </c>
      <c r="AC86" s="41">
        <v>36319</v>
      </c>
      <c r="AD86" s="42">
        <v>7875</v>
      </c>
    </row>
    <row r="87" spans="1:30" x14ac:dyDescent="0.3">
      <c r="A87" s="39">
        <v>24</v>
      </c>
      <c r="B87" s="40" t="s">
        <v>153</v>
      </c>
      <c r="C87" s="40" t="s">
        <v>316</v>
      </c>
      <c r="D87" s="40" t="s">
        <v>129</v>
      </c>
      <c r="E87" s="40" t="s">
        <v>307</v>
      </c>
      <c r="F87" s="40" t="s">
        <v>313</v>
      </c>
      <c r="G87" s="41">
        <v>29362</v>
      </c>
      <c r="H87" s="42">
        <v>14875</v>
      </c>
      <c r="L87" s="39">
        <v>24</v>
      </c>
      <c r="M87" s="40" t="s">
        <v>153</v>
      </c>
      <c r="N87" s="40" t="s">
        <v>316</v>
      </c>
      <c r="O87" s="40" t="s">
        <v>129</v>
      </c>
      <c r="P87" s="40" t="s">
        <v>307</v>
      </c>
      <c r="Q87" s="40" t="s">
        <v>313</v>
      </c>
      <c r="R87" s="41">
        <v>29362</v>
      </c>
      <c r="S87" s="42">
        <v>14875</v>
      </c>
      <c r="W87" s="39">
        <v>24</v>
      </c>
      <c r="X87" s="40" t="s">
        <v>153</v>
      </c>
      <c r="Y87" s="40" t="s">
        <v>316</v>
      </c>
      <c r="Z87" s="40" t="s">
        <v>129</v>
      </c>
      <c r="AA87" s="40" t="s">
        <v>307</v>
      </c>
      <c r="AB87" s="40" t="s">
        <v>313</v>
      </c>
      <c r="AC87" s="41">
        <v>29362</v>
      </c>
      <c r="AD87" s="42">
        <v>14875</v>
      </c>
    </row>
    <row r="88" spans="1:30" x14ac:dyDescent="0.3">
      <c r="A88" s="39">
        <v>28</v>
      </c>
      <c r="B88" s="40" t="s">
        <v>317</v>
      </c>
      <c r="C88" s="40" t="s">
        <v>318</v>
      </c>
      <c r="D88" s="40" t="s">
        <v>155</v>
      </c>
      <c r="E88" s="40" t="s">
        <v>307</v>
      </c>
      <c r="F88" s="40" t="s">
        <v>17</v>
      </c>
      <c r="G88" s="41">
        <v>34777</v>
      </c>
      <c r="H88" s="42">
        <v>10500</v>
      </c>
      <c r="L88" s="39">
        <v>28</v>
      </c>
      <c r="M88" s="40" t="s">
        <v>317</v>
      </c>
      <c r="N88" s="40" t="s">
        <v>318</v>
      </c>
      <c r="O88" s="40" t="s">
        <v>155</v>
      </c>
      <c r="P88" s="40" t="s">
        <v>307</v>
      </c>
      <c r="Q88" s="40" t="s">
        <v>17</v>
      </c>
      <c r="R88" s="41">
        <v>34777</v>
      </c>
      <c r="S88" s="42">
        <v>10500</v>
      </c>
      <c r="W88" s="39">
        <v>28</v>
      </c>
      <c r="X88" s="40" t="s">
        <v>317</v>
      </c>
      <c r="Y88" s="40" t="s">
        <v>318</v>
      </c>
      <c r="Z88" s="40" t="s">
        <v>155</v>
      </c>
      <c r="AA88" s="40" t="s">
        <v>307</v>
      </c>
      <c r="AB88" s="40" t="s">
        <v>17</v>
      </c>
      <c r="AC88" s="41">
        <v>34777</v>
      </c>
      <c r="AD88" s="42">
        <v>10500</v>
      </c>
    </row>
    <row r="89" spans="1:30" x14ac:dyDescent="0.3">
      <c r="A89" s="39">
        <v>36</v>
      </c>
      <c r="B89" s="40" t="s">
        <v>153</v>
      </c>
      <c r="C89" s="40" t="s">
        <v>319</v>
      </c>
      <c r="D89" s="40" t="s">
        <v>150</v>
      </c>
      <c r="E89" s="40" t="s">
        <v>307</v>
      </c>
      <c r="F89" s="40" t="s">
        <v>320</v>
      </c>
      <c r="G89" s="41">
        <v>34580</v>
      </c>
      <c r="H89" s="42">
        <v>11725</v>
      </c>
      <c r="L89" s="39">
        <v>36</v>
      </c>
      <c r="M89" s="40" t="s">
        <v>153</v>
      </c>
      <c r="N89" s="40" t="s">
        <v>319</v>
      </c>
      <c r="O89" s="40" t="s">
        <v>150</v>
      </c>
      <c r="P89" s="40" t="s">
        <v>307</v>
      </c>
      <c r="Q89" s="40" t="s">
        <v>320</v>
      </c>
      <c r="R89" s="41">
        <v>34580</v>
      </c>
      <c r="S89" s="42">
        <v>11725</v>
      </c>
      <c r="W89" s="39">
        <v>36</v>
      </c>
      <c r="X89" s="40" t="s">
        <v>153</v>
      </c>
      <c r="Y89" s="40" t="s">
        <v>319</v>
      </c>
      <c r="Z89" s="40" t="s">
        <v>150</v>
      </c>
      <c r="AA89" s="40" t="s">
        <v>307</v>
      </c>
      <c r="AB89" s="40" t="s">
        <v>320</v>
      </c>
      <c r="AC89" s="41">
        <v>34580</v>
      </c>
      <c r="AD89" s="42">
        <v>11725</v>
      </c>
    </row>
    <row r="90" spans="1:30" x14ac:dyDescent="0.3">
      <c r="A90" s="39">
        <v>43</v>
      </c>
      <c r="B90" s="40" t="s">
        <v>321</v>
      </c>
      <c r="C90" s="40" t="s">
        <v>285</v>
      </c>
      <c r="D90" s="40" t="s">
        <v>150</v>
      </c>
      <c r="E90" s="40" t="s">
        <v>307</v>
      </c>
      <c r="F90" s="40" t="s">
        <v>17</v>
      </c>
      <c r="G90" s="41">
        <v>32435</v>
      </c>
      <c r="H90" s="42">
        <v>15750</v>
      </c>
      <c r="L90" s="39">
        <v>43</v>
      </c>
      <c r="M90" s="40" t="s">
        <v>321</v>
      </c>
      <c r="N90" s="40" t="s">
        <v>285</v>
      </c>
      <c r="O90" s="40" t="s">
        <v>150</v>
      </c>
      <c r="P90" s="40" t="s">
        <v>307</v>
      </c>
      <c r="Q90" s="40" t="s">
        <v>17</v>
      </c>
      <c r="R90" s="41">
        <v>32435</v>
      </c>
      <c r="S90" s="42">
        <v>15750</v>
      </c>
      <c r="W90" s="39">
        <v>43</v>
      </c>
      <c r="X90" s="40" t="s">
        <v>321</v>
      </c>
      <c r="Y90" s="40" t="s">
        <v>285</v>
      </c>
      <c r="Z90" s="40" t="s">
        <v>150</v>
      </c>
      <c r="AA90" s="40" t="s">
        <v>307</v>
      </c>
      <c r="AB90" s="40" t="s">
        <v>17</v>
      </c>
      <c r="AC90" s="41">
        <v>32435</v>
      </c>
      <c r="AD90" s="42">
        <v>15750</v>
      </c>
    </row>
    <row r="91" spans="1:30" x14ac:dyDescent="0.3">
      <c r="A91" s="39">
        <v>48</v>
      </c>
      <c r="B91" s="40" t="s">
        <v>322</v>
      </c>
      <c r="C91" s="40" t="s">
        <v>231</v>
      </c>
      <c r="D91" s="40" t="s">
        <v>160</v>
      </c>
      <c r="E91" s="40" t="s">
        <v>307</v>
      </c>
      <c r="F91" s="40" t="s">
        <v>323</v>
      </c>
      <c r="G91" s="41">
        <v>32435</v>
      </c>
      <c r="H91" s="42">
        <v>15750</v>
      </c>
      <c r="L91" s="39">
        <v>48</v>
      </c>
      <c r="M91" s="40" t="s">
        <v>322</v>
      </c>
      <c r="N91" s="40" t="s">
        <v>231</v>
      </c>
      <c r="O91" s="40" t="s">
        <v>160</v>
      </c>
      <c r="P91" s="40" t="s">
        <v>307</v>
      </c>
      <c r="Q91" s="40" t="s">
        <v>323</v>
      </c>
      <c r="R91" s="41">
        <v>32435</v>
      </c>
      <c r="S91" s="42">
        <v>15750</v>
      </c>
      <c r="W91" s="39">
        <v>48</v>
      </c>
      <c r="X91" s="40" t="s">
        <v>322</v>
      </c>
      <c r="Y91" s="40" t="s">
        <v>231</v>
      </c>
      <c r="Z91" s="40" t="s">
        <v>160</v>
      </c>
      <c r="AA91" s="40" t="s">
        <v>307</v>
      </c>
      <c r="AB91" s="40" t="s">
        <v>323</v>
      </c>
      <c r="AC91" s="41">
        <v>32435</v>
      </c>
      <c r="AD91" s="42">
        <v>15750</v>
      </c>
    </row>
    <row r="92" spans="1:30" x14ac:dyDescent="0.3">
      <c r="A92" s="39">
        <v>50</v>
      </c>
      <c r="B92" s="40" t="s">
        <v>324</v>
      </c>
      <c r="C92" s="40" t="s">
        <v>229</v>
      </c>
      <c r="D92" s="40" t="s">
        <v>150</v>
      </c>
      <c r="E92" s="40" t="s">
        <v>307</v>
      </c>
      <c r="F92" s="40" t="s">
        <v>323</v>
      </c>
      <c r="G92" s="41">
        <v>32435</v>
      </c>
      <c r="H92" s="42">
        <v>15750</v>
      </c>
      <c r="L92" s="39">
        <v>50</v>
      </c>
      <c r="M92" s="40" t="s">
        <v>324</v>
      </c>
      <c r="N92" s="40" t="s">
        <v>229</v>
      </c>
      <c r="O92" s="40" t="s">
        <v>150</v>
      </c>
      <c r="P92" s="40" t="s">
        <v>307</v>
      </c>
      <c r="Q92" s="40" t="s">
        <v>323</v>
      </c>
      <c r="R92" s="41">
        <v>32435</v>
      </c>
      <c r="S92" s="42">
        <v>15750</v>
      </c>
      <c r="W92" s="39">
        <v>50</v>
      </c>
      <c r="X92" s="40" t="s">
        <v>324</v>
      </c>
      <c r="Y92" s="40" t="s">
        <v>229</v>
      </c>
      <c r="Z92" s="40" t="s">
        <v>150</v>
      </c>
      <c r="AA92" s="40" t="s">
        <v>307</v>
      </c>
      <c r="AB92" s="40" t="s">
        <v>323</v>
      </c>
      <c r="AC92" s="41">
        <v>32435</v>
      </c>
      <c r="AD92" s="42">
        <v>15750</v>
      </c>
    </row>
    <row r="93" spans="1:30" x14ac:dyDescent="0.3">
      <c r="A93" s="39">
        <v>53</v>
      </c>
      <c r="B93" s="40" t="s">
        <v>325</v>
      </c>
      <c r="C93" s="40" t="s">
        <v>326</v>
      </c>
      <c r="D93" s="40" t="s">
        <v>160</v>
      </c>
      <c r="E93" s="40" t="s">
        <v>307</v>
      </c>
      <c r="F93" s="40" t="s">
        <v>327</v>
      </c>
      <c r="G93" s="41">
        <v>35034</v>
      </c>
      <c r="H93" s="42">
        <v>15750</v>
      </c>
      <c r="L93" s="39">
        <v>53</v>
      </c>
      <c r="M93" s="40" t="s">
        <v>325</v>
      </c>
      <c r="N93" s="40" t="s">
        <v>326</v>
      </c>
      <c r="O93" s="40" t="s">
        <v>160</v>
      </c>
      <c r="P93" s="40" t="s">
        <v>307</v>
      </c>
      <c r="Q93" s="40" t="s">
        <v>327</v>
      </c>
      <c r="R93" s="41">
        <v>35034</v>
      </c>
      <c r="S93" s="42">
        <v>15750</v>
      </c>
      <c r="W93" s="39">
        <v>53</v>
      </c>
      <c r="X93" s="40" t="s">
        <v>325</v>
      </c>
      <c r="Y93" s="40" t="s">
        <v>326</v>
      </c>
      <c r="Z93" s="40" t="s">
        <v>160</v>
      </c>
      <c r="AA93" s="40" t="s">
        <v>307</v>
      </c>
      <c r="AB93" s="40" t="s">
        <v>327</v>
      </c>
      <c r="AC93" s="41">
        <v>35034</v>
      </c>
      <c r="AD93" s="42">
        <v>15750</v>
      </c>
    </row>
    <row r="94" spans="1:30" x14ac:dyDescent="0.3">
      <c r="A94" s="39">
        <v>56</v>
      </c>
      <c r="B94" s="40" t="s">
        <v>328</v>
      </c>
      <c r="C94" s="40" t="s">
        <v>329</v>
      </c>
      <c r="D94" s="40" t="s">
        <v>129</v>
      </c>
      <c r="E94" s="40" t="s">
        <v>307</v>
      </c>
      <c r="F94" s="40" t="s">
        <v>327</v>
      </c>
      <c r="G94" s="41">
        <v>33878</v>
      </c>
      <c r="H94" s="42">
        <v>14875</v>
      </c>
      <c r="L94" s="39">
        <v>56</v>
      </c>
      <c r="M94" s="40" t="s">
        <v>328</v>
      </c>
      <c r="N94" s="40" t="s">
        <v>329</v>
      </c>
      <c r="O94" s="40" t="s">
        <v>129</v>
      </c>
      <c r="P94" s="40" t="s">
        <v>307</v>
      </c>
      <c r="Q94" s="40" t="s">
        <v>327</v>
      </c>
      <c r="R94" s="41">
        <v>33878</v>
      </c>
      <c r="S94" s="42">
        <v>14875</v>
      </c>
      <c r="W94" s="39">
        <v>56</v>
      </c>
      <c r="X94" s="40" t="s">
        <v>328</v>
      </c>
      <c r="Y94" s="40" t="s">
        <v>329</v>
      </c>
      <c r="Z94" s="40" t="s">
        <v>129</v>
      </c>
      <c r="AA94" s="40" t="s">
        <v>307</v>
      </c>
      <c r="AB94" s="40" t="s">
        <v>327</v>
      </c>
      <c r="AC94" s="41">
        <v>33878</v>
      </c>
      <c r="AD94" s="42">
        <v>14875</v>
      </c>
    </row>
    <row r="95" spans="1:30" x14ac:dyDescent="0.3">
      <c r="A95" s="39">
        <v>71</v>
      </c>
      <c r="B95" s="40" t="s">
        <v>330</v>
      </c>
      <c r="C95" s="40" t="s">
        <v>331</v>
      </c>
      <c r="D95" s="40" t="s">
        <v>155</v>
      </c>
      <c r="E95" s="40" t="s">
        <v>307</v>
      </c>
      <c r="F95" s="40" t="s">
        <v>332</v>
      </c>
      <c r="G95" s="41">
        <v>34763</v>
      </c>
      <c r="H95" s="42">
        <v>14000</v>
      </c>
      <c r="L95" s="39">
        <v>71</v>
      </c>
      <c r="M95" s="40" t="s">
        <v>330</v>
      </c>
      <c r="N95" s="40" t="s">
        <v>331</v>
      </c>
      <c r="O95" s="40" t="s">
        <v>155</v>
      </c>
      <c r="P95" s="40" t="s">
        <v>307</v>
      </c>
      <c r="Q95" s="40" t="s">
        <v>332</v>
      </c>
      <c r="R95" s="41">
        <v>34763</v>
      </c>
      <c r="S95" s="42">
        <v>14000</v>
      </c>
      <c r="W95" s="39">
        <v>71</v>
      </c>
      <c r="X95" s="40" t="s">
        <v>330</v>
      </c>
      <c r="Y95" s="40" t="s">
        <v>331</v>
      </c>
      <c r="Z95" s="40" t="s">
        <v>155</v>
      </c>
      <c r="AA95" s="40" t="s">
        <v>307</v>
      </c>
      <c r="AB95" s="40" t="s">
        <v>332</v>
      </c>
      <c r="AC95" s="41">
        <v>34763</v>
      </c>
      <c r="AD95" s="42">
        <v>14000</v>
      </c>
    </row>
    <row r="96" spans="1:30" x14ac:dyDescent="0.3">
      <c r="A96" s="39">
        <v>76</v>
      </c>
      <c r="B96" s="40" t="s">
        <v>333</v>
      </c>
      <c r="C96" s="40" t="s">
        <v>157</v>
      </c>
      <c r="D96" s="40" t="s">
        <v>160</v>
      </c>
      <c r="E96" s="40" t="s">
        <v>307</v>
      </c>
      <c r="F96" s="40" t="s">
        <v>332</v>
      </c>
      <c r="G96" s="41">
        <v>32442</v>
      </c>
      <c r="H96" s="42">
        <v>17500</v>
      </c>
      <c r="L96" s="39">
        <v>76</v>
      </c>
      <c r="M96" s="40" t="s">
        <v>333</v>
      </c>
      <c r="N96" s="40" t="s">
        <v>157</v>
      </c>
      <c r="O96" s="40" t="s">
        <v>160</v>
      </c>
      <c r="P96" s="40" t="s">
        <v>307</v>
      </c>
      <c r="Q96" s="40" t="s">
        <v>332</v>
      </c>
      <c r="R96" s="41">
        <v>32442</v>
      </c>
      <c r="S96" s="42">
        <v>17500</v>
      </c>
      <c r="W96" s="39">
        <v>76</v>
      </c>
      <c r="X96" s="40" t="s">
        <v>333</v>
      </c>
      <c r="Y96" s="40" t="s">
        <v>157</v>
      </c>
      <c r="Z96" s="40" t="s">
        <v>160</v>
      </c>
      <c r="AA96" s="40" t="s">
        <v>307</v>
      </c>
      <c r="AB96" s="40" t="s">
        <v>332</v>
      </c>
      <c r="AC96" s="41">
        <v>32442</v>
      </c>
      <c r="AD96" s="42">
        <v>17500</v>
      </c>
    </row>
    <row r="97" spans="1:30" x14ac:dyDescent="0.3">
      <c r="A97" s="39">
        <v>78</v>
      </c>
      <c r="B97" s="40" t="s">
        <v>334</v>
      </c>
      <c r="C97" s="40" t="s">
        <v>335</v>
      </c>
      <c r="D97" s="40" t="s">
        <v>129</v>
      </c>
      <c r="E97" s="40" t="s">
        <v>307</v>
      </c>
      <c r="F97" s="40" t="s">
        <v>17</v>
      </c>
      <c r="G97" s="41">
        <v>32444</v>
      </c>
      <c r="H97" s="42">
        <v>17500</v>
      </c>
      <c r="L97" s="39">
        <v>78</v>
      </c>
      <c r="M97" s="40" t="s">
        <v>334</v>
      </c>
      <c r="N97" s="40" t="s">
        <v>335</v>
      </c>
      <c r="O97" s="40" t="s">
        <v>129</v>
      </c>
      <c r="P97" s="40" t="s">
        <v>307</v>
      </c>
      <c r="Q97" s="40" t="s">
        <v>17</v>
      </c>
      <c r="R97" s="41">
        <v>32444</v>
      </c>
      <c r="S97" s="42">
        <v>17500</v>
      </c>
      <c r="W97" s="39">
        <v>78</v>
      </c>
      <c r="X97" s="40" t="s">
        <v>334</v>
      </c>
      <c r="Y97" s="40" t="s">
        <v>335</v>
      </c>
      <c r="Z97" s="40" t="s">
        <v>129</v>
      </c>
      <c r="AA97" s="40" t="s">
        <v>307</v>
      </c>
      <c r="AB97" s="40" t="s">
        <v>17</v>
      </c>
      <c r="AC97" s="41">
        <v>32444</v>
      </c>
      <c r="AD97" s="42">
        <v>17500</v>
      </c>
    </row>
    <row r="98" spans="1:30" x14ac:dyDescent="0.3">
      <c r="A98" s="39">
        <v>88</v>
      </c>
      <c r="B98" s="40" t="s">
        <v>336</v>
      </c>
      <c r="C98" s="40" t="s">
        <v>337</v>
      </c>
      <c r="D98" s="40" t="s">
        <v>134</v>
      </c>
      <c r="E98" s="40" t="s">
        <v>307</v>
      </c>
      <c r="F98" s="40" t="s">
        <v>308</v>
      </c>
      <c r="G98" s="41">
        <v>35794</v>
      </c>
      <c r="H98" s="42">
        <v>7875</v>
      </c>
      <c r="L98" s="39">
        <v>88</v>
      </c>
      <c r="M98" s="40" t="s">
        <v>336</v>
      </c>
      <c r="N98" s="40" t="s">
        <v>337</v>
      </c>
      <c r="O98" s="40" t="s">
        <v>134</v>
      </c>
      <c r="P98" s="40" t="s">
        <v>307</v>
      </c>
      <c r="Q98" s="40" t="s">
        <v>308</v>
      </c>
      <c r="R98" s="41">
        <v>35794</v>
      </c>
      <c r="S98" s="42">
        <v>7875</v>
      </c>
      <c r="W98" s="39">
        <v>88</v>
      </c>
      <c r="X98" s="40" t="s">
        <v>336</v>
      </c>
      <c r="Y98" s="40" t="s">
        <v>337</v>
      </c>
      <c r="Z98" s="40" t="s">
        <v>134</v>
      </c>
      <c r="AA98" s="40" t="s">
        <v>307</v>
      </c>
      <c r="AB98" s="40" t="s">
        <v>308</v>
      </c>
      <c r="AC98" s="41">
        <v>35794</v>
      </c>
      <c r="AD98" s="42">
        <v>7875</v>
      </c>
    </row>
    <row r="99" spans="1:30" x14ac:dyDescent="0.3">
      <c r="A99" s="39">
        <v>94</v>
      </c>
      <c r="B99" s="40" t="s">
        <v>338</v>
      </c>
      <c r="C99" s="40" t="s">
        <v>339</v>
      </c>
      <c r="D99" s="40" t="s">
        <v>134</v>
      </c>
      <c r="E99" s="40" t="s">
        <v>307</v>
      </c>
      <c r="F99" s="40" t="s">
        <v>320</v>
      </c>
      <c r="G99" s="41">
        <v>32605</v>
      </c>
      <c r="H99" s="42">
        <v>17325</v>
      </c>
      <c r="L99" s="39">
        <v>94</v>
      </c>
      <c r="M99" s="40" t="s">
        <v>338</v>
      </c>
      <c r="N99" s="40" t="s">
        <v>339</v>
      </c>
      <c r="O99" s="40" t="s">
        <v>134</v>
      </c>
      <c r="P99" s="40" t="s">
        <v>307</v>
      </c>
      <c r="Q99" s="40" t="s">
        <v>320</v>
      </c>
      <c r="R99" s="41">
        <v>32605</v>
      </c>
      <c r="S99" s="42">
        <v>17325</v>
      </c>
      <c r="W99" s="39">
        <v>94</v>
      </c>
      <c r="X99" s="40" t="s">
        <v>338</v>
      </c>
      <c r="Y99" s="40" t="s">
        <v>339</v>
      </c>
      <c r="Z99" s="40" t="s">
        <v>134</v>
      </c>
      <c r="AA99" s="40" t="s">
        <v>307</v>
      </c>
      <c r="AB99" s="40" t="s">
        <v>320</v>
      </c>
      <c r="AC99" s="41">
        <v>32605</v>
      </c>
      <c r="AD99" s="42">
        <v>17325</v>
      </c>
    </row>
    <row r="100" spans="1:30" x14ac:dyDescent="0.3">
      <c r="A100" s="39">
        <v>96</v>
      </c>
      <c r="B100" s="40" t="s">
        <v>185</v>
      </c>
      <c r="C100" s="40" t="s">
        <v>265</v>
      </c>
      <c r="D100" s="40" t="s">
        <v>155</v>
      </c>
      <c r="E100" s="40" t="s">
        <v>307</v>
      </c>
      <c r="F100" s="40" t="s">
        <v>327</v>
      </c>
      <c r="G100" s="41">
        <v>32607</v>
      </c>
      <c r="H100" s="42">
        <v>17325</v>
      </c>
      <c r="L100" s="39">
        <v>96</v>
      </c>
      <c r="M100" s="40" t="s">
        <v>185</v>
      </c>
      <c r="N100" s="40" t="s">
        <v>265</v>
      </c>
      <c r="O100" s="40" t="s">
        <v>155</v>
      </c>
      <c r="P100" s="40" t="s">
        <v>307</v>
      </c>
      <c r="Q100" s="40" t="s">
        <v>327</v>
      </c>
      <c r="R100" s="41">
        <v>32607</v>
      </c>
      <c r="S100" s="42">
        <v>17325</v>
      </c>
      <c r="W100" s="39">
        <v>96</v>
      </c>
      <c r="X100" s="40" t="s">
        <v>185</v>
      </c>
      <c r="Y100" s="40" t="s">
        <v>265</v>
      </c>
      <c r="Z100" s="40" t="s">
        <v>155</v>
      </c>
      <c r="AA100" s="40" t="s">
        <v>307</v>
      </c>
      <c r="AB100" s="40" t="s">
        <v>327</v>
      </c>
      <c r="AC100" s="41">
        <v>32607</v>
      </c>
      <c r="AD100" s="42">
        <v>17325</v>
      </c>
    </row>
    <row r="101" spans="1:30" x14ac:dyDescent="0.3">
      <c r="A101" s="39">
        <v>99</v>
      </c>
      <c r="B101" s="40" t="s">
        <v>340</v>
      </c>
      <c r="C101" s="40" t="s">
        <v>244</v>
      </c>
      <c r="D101" s="40" t="s">
        <v>138</v>
      </c>
      <c r="E101" s="40" t="s">
        <v>307</v>
      </c>
      <c r="F101" s="40" t="s">
        <v>17</v>
      </c>
      <c r="G101" s="41">
        <v>35794</v>
      </c>
      <c r="H101" s="42">
        <v>10500</v>
      </c>
      <c r="L101" s="39">
        <v>99</v>
      </c>
      <c r="M101" s="40" t="s">
        <v>340</v>
      </c>
      <c r="N101" s="40" t="s">
        <v>244</v>
      </c>
      <c r="O101" s="40" t="s">
        <v>138</v>
      </c>
      <c r="P101" s="40" t="s">
        <v>307</v>
      </c>
      <c r="Q101" s="40" t="s">
        <v>17</v>
      </c>
      <c r="R101" s="41">
        <v>35794</v>
      </c>
      <c r="S101" s="42">
        <v>10500</v>
      </c>
      <c r="W101" s="39">
        <v>99</v>
      </c>
      <c r="X101" s="40" t="s">
        <v>340</v>
      </c>
      <c r="Y101" s="40" t="s">
        <v>244</v>
      </c>
      <c r="Z101" s="40" t="s">
        <v>138</v>
      </c>
      <c r="AA101" s="40" t="s">
        <v>307</v>
      </c>
      <c r="AB101" s="40" t="s">
        <v>17</v>
      </c>
      <c r="AC101" s="41">
        <v>35794</v>
      </c>
      <c r="AD101" s="42">
        <v>10500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J44"/>
  <sheetViews>
    <sheetView workbookViewId="0">
      <selection activeCell="B23" sqref="B23"/>
    </sheetView>
  </sheetViews>
  <sheetFormatPr defaultRowHeight="14.4" x14ac:dyDescent="0.3"/>
  <cols>
    <col min="1" max="1" width="11.88671875" customWidth="1"/>
    <col min="2" max="2" width="13.6640625" customWidth="1"/>
    <col min="3" max="3" width="14.77734375" customWidth="1"/>
  </cols>
  <sheetData>
    <row r="2" spans="1:10" ht="28.8" x14ac:dyDescent="0.3">
      <c r="A2" s="58" t="s">
        <v>121</v>
      </c>
      <c r="B2" s="58" t="s">
        <v>120</v>
      </c>
      <c r="C2" s="58" t="s">
        <v>344</v>
      </c>
      <c r="D2" s="58" t="s">
        <v>345</v>
      </c>
      <c r="E2" s="58" t="s">
        <v>346</v>
      </c>
      <c r="F2" s="58" t="s">
        <v>347</v>
      </c>
      <c r="G2" s="58" t="s">
        <v>348</v>
      </c>
      <c r="H2" s="58" t="s">
        <v>349</v>
      </c>
      <c r="I2" s="58" t="s">
        <v>350</v>
      </c>
      <c r="J2" s="58" t="s">
        <v>351</v>
      </c>
    </row>
    <row r="3" spans="1:10" x14ac:dyDescent="0.3">
      <c r="A3" t="s">
        <v>352</v>
      </c>
      <c r="B3" t="s">
        <v>353</v>
      </c>
      <c r="C3" t="s">
        <v>354</v>
      </c>
      <c r="D3" t="s">
        <v>355</v>
      </c>
      <c r="E3" s="59">
        <v>80.099999999999994</v>
      </c>
      <c r="F3" s="59">
        <v>44.62</v>
      </c>
      <c r="G3" s="59">
        <f t="shared" ref="G3:G44" si="0">F3*E3</f>
        <v>3574.0619999999994</v>
      </c>
      <c r="H3" t="s">
        <v>356</v>
      </c>
      <c r="I3" t="s">
        <v>357</v>
      </c>
      <c r="J3" t="s">
        <v>358</v>
      </c>
    </row>
    <row r="4" spans="1:10" x14ac:dyDescent="0.3">
      <c r="A4" t="s">
        <v>359</v>
      </c>
      <c r="B4" t="s">
        <v>360</v>
      </c>
      <c r="C4" t="s">
        <v>361</v>
      </c>
      <c r="D4" t="s">
        <v>362</v>
      </c>
      <c r="E4" s="59">
        <v>82.4</v>
      </c>
      <c r="F4" s="59">
        <v>24.54</v>
      </c>
      <c r="G4" s="59">
        <f t="shared" si="0"/>
        <v>2022.096</v>
      </c>
      <c r="H4" t="s">
        <v>356</v>
      </c>
      <c r="I4" t="s">
        <v>357</v>
      </c>
      <c r="J4" t="s">
        <v>358</v>
      </c>
    </row>
    <row r="5" spans="1:10" x14ac:dyDescent="0.3">
      <c r="A5" t="s">
        <v>363</v>
      </c>
      <c r="B5" t="s">
        <v>364</v>
      </c>
      <c r="C5" t="s">
        <v>129</v>
      </c>
      <c r="D5" t="s">
        <v>355</v>
      </c>
      <c r="E5" s="59">
        <v>39.9</v>
      </c>
      <c r="F5" s="59">
        <v>41.66</v>
      </c>
      <c r="G5" s="59">
        <f t="shared" si="0"/>
        <v>1662.2339999999997</v>
      </c>
      <c r="H5" t="s">
        <v>365</v>
      </c>
      <c r="I5" t="s">
        <v>366</v>
      </c>
      <c r="J5" t="s">
        <v>358</v>
      </c>
    </row>
    <row r="6" spans="1:10" x14ac:dyDescent="0.3">
      <c r="A6" t="s">
        <v>367</v>
      </c>
      <c r="B6" t="s">
        <v>368</v>
      </c>
      <c r="C6" t="s">
        <v>129</v>
      </c>
      <c r="D6" t="s">
        <v>369</v>
      </c>
      <c r="E6" s="59">
        <v>32.4</v>
      </c>
      <c r="F6" s="59">
        <v>14.37</v>
      </c>
      <c r="G6" s="59">
        <f t="shared" si="0"/>
        <v>465.58799999999997</v>
      </c>
      <c r="H6" t="s">
        <v>356</v>
      </c>
      <c r="I6" t="s">
        <v>366</v>
      </c>
      <c r="J6" t="s">
        <v>370</v>
      </c>
    </row>
    <row r="7" spans="1:10" x14ac:dyDescent="0.3">
      <c r="A7" t="s">
        <v>371</v>
      </c>
      <c r="B7" t="s">
        <v>372</v>
      </c>
      <c r="C7" t="s">
        <v>373</v>
      </c>
      <c r="D7" t="s">
        <v>374</v>
      </c>
      <c r="E7" s="59">
        <v>84.6</v>
      </c>
      <c r="F7" s="59">
        <v>29.76</v>
      </c>
      <c r="G7" s="59">
        <f t="shared" si="0"/>
        <v>2517.6959999999999</v>
      </c>
      <c r="H7" t="s">
        <v>356</v>
      </c>
      <c r="I7" t="s">
        <v>366</v>
      </c>
      <c r="J7" t="s">
        <v>370</v>
      </c>
    </row>
    <row r="8" spans="1:10" x14ac:dyDescent="0.3">
      <c r="A8" t="s">
        <v>371</v>
      </c>
      <c r="B8" t="s">
        <v>372</v>
      </c>
      <c r="C8" t="s">
        <v>373</v>
      </c>
      <c r="D8" t="s">
        <v>374</v>
      </c>
      <c r="E8" s="59">
        <v>84.6</v>
      </c>
      <c r="F8" s="59">
        <v>29.76</v>
      </c>
      <c r="G8" s="59">
        <f t="shared" si="0"/>
        <v>2517.6959999999999</v>
      </c>
      <c r="H8" t="s">
        <v>356</v>
      </c>
      <c r="I8" t="s">
        <v>366</v>
      </c>
      <c r="J8" t="s">
        <v>370</v>
      </c>
    </row>
    <row r="9" spans="1:10" x14ac:dyDescent="0.3">
      <c r="A9" t="s">
        <v>375</v>
      </c>
      <c r="B9" t="s">
        <v>376</v>
      </c>
      <c r="C9" t="s">
        <v>377</v>
      </c>
      <c r="D9" t="s">
        <v>362</v>
      </c>
      <c r="E9" s="59">
        <v>16.2</v>
      </c>
      <c r="F9" s="59">
        <v>33.04</v>
      </c>
      <c r="G9" s="59">
        <f t="shared" si="0"/>
        <v>535.24799999999993</v>
      </c>
      <c r="H9" t="s">
        <v>356</v>
      </c>
      <c r="I9" t="s">
        <v>357</v>
      </c>
      <c r="J9" t="s">
        <v>370</v>
      </c>
    </row>
    <row r="10" spans="1:10" x14ac:dyDescent="0.3">
      <c r="A10" t="s">
        <v>378</v>
      </c>
      <c r="B10" t="s">
        <v>379</v>
      </c>
      <c r="C10" t="s">
        <v>380</v>
      </c>
      <c r="D10" t="s">
        <v>374</v>
      </c>
      <c r="E10" s="59">
        <v>40</v>
      </c>
      <c r="F10" s="59">
        <v>17.88</v>
      </c>
      <c r="G10" s="59">
        <f t="shared" si="0"/>
        <v>715.19999999999993</v>
      </c>
      <c r="H10" t="s">
        <v>365</v>
      </c>
      <c r="I10" t="s">
        <v>366</v>
      </c>
      <c r="J10" t="s">
        <v>358</v>
      </c>
    </row>
    <row r="11" spans="1:10" x14ac:dyDescent="0.3">
      <c r="A11" t="s">
        <v>381</v>
      </c>
      <c r="B11" t="s">
        <v>379</v>
      </c>
      <c r="C11" t="s">
        <v>138</v>
      </c>
      <c r="D11" t="s">
        <v>355</v>
      </c>
      <c r="E11" s="59">
        <v>33.200000000000003</v>
      </c>
      <c r="F11" s="59">
        <v>24.05</v>
      </c>
      <c r="G11" s="59">
        <f t="shared" si="0"/>
        <v>798.46</v>
      </c>
      <c r="H11" t="s">
        <v>356</v>
      </c>
      <c r="I11" t="s">
        <v>357</v>
      </c>
      <c r="J11" t="s">
        <v>358</v>
      </c>
    </row>
    <row r="12" spans="1:10" x14ac:dyDescent="0.3">
      <c r="A12" t="s">
        <v>382</v>
      </c>
      <c r="B12" t="s">
        <v>383</v>
      </c>
      <c r="C12" t="s">
        <v>361</v>
      </c>
      <c r="D12" t="s">
        <v>369</v>
      </c>
      <c r="E12" s="59">
        <v>87.6</v>
      </c>
      <c r="F12" s="59">
        <v>23</v>
      </c>
      <c r="G12" s="59">
        <f t="shared" si="0"/>
        <v>2014.8</v>
      </c>
      <c r="H12" t="s">
        <v>365</v>
      </c>
      <c r="I12" t="s">
        <v>357</v>
      </c>
      <c r="J12" t="s">
        <v>358</v>
      </c>
    </row>
    <row r="13" spans="1:10" x14ac:dyDescent="0.3">
      <c r="A13" t="s">
        <v>384</v>
      </c>
      <c r="B13" t="s">
        <v>385</v>
      </c>
      <c r="C13" t="s">
        <v>129</v>
      </c>
      <c r="D13" t="s">
        <v>374</v>
      </c>
      <c r="E13" s="59">
        <v>95</v>
      </c>
      <c r="F13" s="59">
        <v>48.63</v>
      </c>
      <c r="G13" s="59">
        <f t="shared" si="0"/>
        <v>4619.8500000000004</v>
      </c>
      <c r="H13" t="s">
        <v>356</v>
      </c>
      <c r="I13" t="s">
        <v>357</v>
      </c>
      <c r="J13" t="s">
        <v>370</v>
      </c>
    </row>
    <row r="14" spans="1:10" x14ac:dyDescent="0.3">
      <c r="A14" t="s">
        <v>384</v>
      </c>
      <c r="B14" t="s">
        <v>385</v>
      </c>
      <c r="C14" t="s">
        <v>129</v>
      </c>
      <c r="D14" t="s">
        <v>374</v>
      </c>
      <c r="E14" s="59">
        <v>95</v>
      </c>
      <c r="F14" s="59">
        <v>48.63</v>
      </c>
      <c r="G14" s="59">
        <f t="shared" si="0"/>
        <v>4619.8500000000004</v>
      </c>
      <c r="H14" t="s">
        <v>356</v>
      </c>
      <c r="I14" t="s">
        <v>357</v>
      </c>
      <c r="J14" t="s">
        <v>370</v>
      </c>
    </row>
    <row r="15" spans="1:10" x14ac:dyDescent="0.3">
      <c r="A15" t="s">
        <v>386</v>
      </c>
      <c r="B15" t="s">
        <v>387</v>
      </c>
      <c r="C15" t="s">
        <v>129</v>
      </c>
      <c r="D15" t="s">
        <v>388</v>
      </c>
      <c r="E15" s="59">
        <v>78.400000000000006</v>
      </c>
      <c r="F15" s="59">
        <v>44.98</v>
      </c>
      <c r="G15" s="59">
        <f t="shared" si="0"/>
        <v>3526.4319999999998</v>
      </c>
      <c r="H15" t="s">
        <v>365</v>
      </c>
      <c r="I15" t="s">
        <v>357</v>
      </c>
      <c r="J15" t="s">
        <v>370</v>
      </c>
    </row>
    <row r="16" spans="1:10" x14ac:dyDescent="0.3">
      <c r="A16" t="s">
        <v>389</v>
      </c>
      <c r="B16" t="s">
        <v>390</v>
      </c>
      <c r="C16" t="s">
        <v>129</v>
      </c>
      <c r="D16" t="s">
        <v>391</v>
      </c>
      <c r="E16" s="59">
        <v>10.199999999999999</v>
      </c>
      <c r="F16" s="59">
        <v>23.74</v>
      </c>
      <c r="G16" s="59">
        <f t="shared" si="0"/>
        <v>242.14799999999997</v>
      </c>
      <c r="H16" t="s">
        <v>356</v>
      </c>
      <c r="I16" t="s">
        <v>366</v>
      </c>
      <c r="J16" t="s">
        <v>358</v>
      </c>
    </row>
    <row r="17" spans="1:10" x14ac:dyDescent="0.3">
      <c r="A17" t="s">
        <v>392</v>
      </c>
      <c r="B17" t="s">
        <v>393</v>
      </c>
      <c r="C17" t="s">
        <v>373</v>
      </c>
      <c r="D17" t="s">
        <v>374</v>
      </c>
      <c r="E17" s="59">
        <v>13.2</v>
      </c>
      <c r="F17" s="59">
        <v>12.06</v>
      </c>
      <c r="G17" s="59">
        <f t="shared" si="0"/>
        <v>159.19200000000001</v>
      </c>
      <c r="H17" t="s">
        <v>356</v>
      </c>
      <c r="I17" t="s">
        <v>366</v>
      </c>
      <c r="J17" t="s">
        <v>370</v>
      </c>
    </row>
    <row r="18" spans="1:10" x14ac:dyDescent="0.3">
      <c r="A18" t="s">
        <v>394</v>
      </c>
      <c r="B18" t="s">
        <v>393</v>
      </c>
      <c r="C18" t="s">
        <v>361</v>
      </c>
      <c r="D18" t="s">
        <v>355</v>
      </c>
      <c r="E18" s="59">
        <v>70.599999999999994</v>
      </c>
      <c r="F18" s="59">
        <v>20.84</v>
      </c>
      <c r="G18" s="59">
        <f t="shared" si="0"/>
        <v>1471.3039999999999</v>
      </c>
      <c r="H18" t="s">
        <v>356</v>
      </c>
      <c r="I18" t="s">
        <v>366</v>
      </c>
      <c r="J18" t="s">
        <v>358</v>
      </c>
    </row>
    <row r="19" spans="1:10" x14ac:dyDescent="0.3">
      <c r="A19" t="s">
        <v>395</v>
      </c>
      <c r="B19" t="s">
        <v>396</v>
      </c>
      <c r="C19" t="s">
        <v>380</v>
      </c>
      <c r="D19" t="s">
        <v>362</v>
      </c>
      <c r="E19" s="59">
        <v>26.6</v>
      </c>
      <c r="F19" s="59">
        <v>15.99</v>
      </c>
      <c r="G19" s="59">
        <f t="shared" si="0"/>
        <v>425.334</v>
      </c>
      <c r="H19" t="s">
        <v>365</v>
      </c>
      <c r="I19" t="s">
        <v>366</v>
      </c>
      <c r="J19" t="s">
        <v>370</v>
      </c>
    </row>
    <row r="20" spans="1:10" x14ac:dyDescent="0.3">
      <c r="A20" t="s">
        <v>397</v>
      </c>
      <c r="B20" t="s">
        <v>257</v>
      </c>
      <c r="C20" t="s">
        <v>373</v>
      </c>
      <c r="D20" t="s">
        <v>391</v>
      </c>
      <c r="E20" s="59">
        <v>80.400000000000006</v>
      </c>
      <c r="F20" s="59">
        <v>16.53</v>
      </c>
      <c r="G20" s="59">
        <f t="shared" si="0"/>
        <v>1329.0120000000002</v>
      </c>
      <c r="H20" t="s">
        <v>365</v>
      </c>
      <c r="I20" t="s">
        <v>357</v>
      </c>
      <c r="J20" t="s">
        <v>358</v>
      </c>
    </row>
    <row r="21" spans="1:10" x14ac:dyDescent="0.3">
      <c r="A21" t="s">
        <v>398</v>
      </c>
      <c r="B21" t="s">
        <v>399</v>
      </c>
      <c r="C21" t="s">
        <v>361</v>
      </c>
      <c r="D21" t="s">
        <v>388</v>
      </c>
      <c r="E21" s="59">
        <v>46.4</v>
      </c>
      <c r="F21" s="59">
        <v>40.799999999999997</v>
      </c>
      <c r="G21" s="59">
        <f t="shared" si="0"/>
        <v>1893.12</v>
      </c>
      <c r="H21" t="s">
        <v>365</v>
      </c>
      <c r="I21" t="s">
        <v>366</v>
      </c>
      <c r="J21" t="s">
        <v>370</v>
      </c>
    </row>
    <row r="22" spans="1:10" x14ac:dyDescent="0.3">
      <c r="A22" t="s">
        <v>398</v>
      </c>
      <c r="B22" t="s">
        <v>399</v>
      </c>
      <c r="C22" t="s">
        <v>361</v>
      </c>
      <c r="D22" t="s">
        <v>388</v>
      </c>
      <c r="E22" s="59">
        <v>46.4</v>
      </c>
      <c r="F22" s="59">
        <v>39.799999999999997</v>
      </c>
      <c r="G22" s="59">
        <f t="shared" si="0"/>
        <v>1846.7199999999998</v>
      </c>
      <c r="H22" t="s">
        <v>365</v>
      </c>
      <c r="I22" t="s">
        <v>366</v>
      </c>
      <c r="J22" t="s">
        <v>370</v>
      </c>
    </row>
    <row r="23" spans="1:10" x14ac:dyDescent="0.3">
      <c r="A23" t="s">
        <v>398</v>
      </c>
      <c r="B23" t="s">
        <v>399</v>
      </c>
      <c r="C23" t="s">
        <v>361</v>
      </c>
      <c r="D23" t="s">
        <v>388</v>
      </c>
      <c r="E23" s="59">
        <v>46.4</v>
      </c>
      <c r="F23" s="59">
        <v>38.799999999999997</v>
      </c>
      <c r="G23" s="59">
        <f t="shared" si="0"/>
        <v>1800.3199999999997</v>
      </c>
      <c r="H23" t="s">
        <v>365</v>
      </c>
      <c r="I23" t="s">
        <v>366</v>
      </c>
      <c r="J23" t="s">
        <v>370</v>
      </c>
    </row>
    <row r="24" spans="1:10" x14ac:dyDescent="0.3">
      <c r="A24" t="s">
        <v>400</v>
      </c>
      <c r="B24" t="s">
        <v>401</v>
      </c>
      <c r="C24" t="s">
        <v>373</v>
      </c>
      <c r="D24" t="s">
        <v>374</v>
      </c>
      <c r="E24" s="59">
        <v>78.5</v>
      </c>
      <c r="F24" s="59">
        <v>28.73</v>
      </c>
      <c r="G24" s="59">
        <f t="shared" si="0"/>
        <v>2255.3049999999998</v>
      </c>
      <c r="H24" t="s">
        <v>356</v>
      </c>
      <c r="I24" t="s">
        <v>366</v>
      </c>
      <c r="J24" t="s">
        <v>358</v>
      </c>
    </row>
    <row r="25" spans="1:10" x14ac:dyDescent="0.3">
      <c r="A25" t="s">
        <v>402</v>
      </c>
      <c r="B25" t="s">
        <v>403</v>
      </c>
      <c r="C25" t="s">
        <v>354</v>
      </c>
      <c r="D25" t="s">
        <v>388</v>
      </c>
      <c r="E25" s="59">
        <v>59.1</v>
      </c>
      <c r="F25" s="59">
        <v>34.83</v>
      </c>
      <c r="G25" s="59">
        <f t="shared" si="0"/>
        <v>2058.453</v>
      </c>
      <c r="H25" t="s">
        <v>365</v>
      </c>
      <c r="I25" t="s">
        <v>357</v>
      </c>
      <c r="J25" t="s">
        <v>370</v>
      </c>
    </row>
    <row r="26" spans="1:10" x14ac:dyDescent="0.3">
      <c r="A26" t="s">
        <v>404</v>
      </c>
      <c r="B26" t="s">
        <v>405</v>
      </c>
      <c r="C26" t="s">
        <v>354</v>
      </c>
      <c r="D26" t="s">
        <v>391</v>
      </c>
      <c r="E26" s="59">
        <v>22.5</v>
      </c>
      <c r="F26" s="59">
        <v>11.51</v>
      </c>
      <c r="G26" s="59">
        <f t="shared" si="0"/>
        <v>258.97500000000002</v>
      </c>
      <c r="H26" t="s">
        <v>356</v>
      </c>
      <c r="I26" t="s">
        <v>366</v>
      </c>
      <c r="J26" t="s">
        <v>370</v>
      </c>
    </row>
    <row r="27" spans="1:10" x14ac:dyDescent="0.3">
      <c r="A27" t="s">
        <v>406</v>
      </c>
      <c r="B27" t="s">
        <v>407</v>
      </c>
      <c r="C27" t="s">
        <v>380</v>
      </c>
      <c r="D27" t="s">
        <v>369</v>
      </c>
      <c r="E27" s="59">
        <v>15.1</v>
      </c>
      <c r="F27" s="59">
        <v>45.09</v>
      </c>
      <c r="G27" s="59">
        <f t="shared" si="0"/>
        <v>680.85900000000004</v>
      </c>
      <c r="H27" t="s">
        <v>356</v>
      </c>
      <c r="I27" t="s">
        <v>357</v>
      </c>
      <c r="J27" t="s">
        <v>370</v>
      </c>
    </row>
    <row r="28" spans="1:10" x14ac:dyDescent="0.3">
      <c r="A28" t="s">
        <v>408</v>
      </c>
      <c r="B28" t="s">
        <v>409</v>
      </c>
      <c r="C28" t="s">
        <v>377</v>
      </c>
      <c r="D28" t="s">
        <v>410</v>
      </c>
      <c r="E28" s="59">
        <v>52.36</v>
      </c>
      <c r="F28" s="59">
        <v>64.37</v>
      </c>
      <c r="G28" s="59">
        <f t="shared" si="0"/>
        <v>3370.4132000000004</v>
      </c>
      <c r="H28" t="s">
        <v>356</v>
      </c>
      <c r="I28" t="s">
        <v>366</v>
      </c>
      <c r="J28" t="s">
        <v>358</v>
      </c>
    </row>
    <row r="29" spans="1:10" x14ac:dyDescent="0.3">
      <c r="A29" t="s">
        <v>411</v>
      </c>
      <c r="B29" t="s">
        <v>412</v>
      </c>
      <c r="C29" t="s">
        <v>354</v>
      </c>
      <c r="D29" t="s">
        <v>369</v>
      </c>
      <c r="E29" s="59">
        <v>97.2</v>
      </c>
      <c r="F29" s="59">
        <v>30.3</v>
      </c>
      <c r="G29" s="59">
        <f t="shared" si="0"/>
        <v>2945.1600000000003</v>
      </c>
      <c r="H29" t="s">
        <v>356</v>
      </c>
      <c r="I29" t="s">
        <v>357</v>
      </c>
      <c r="J29" t="s">
        <v>370</v>
      </c>
    </row>
    <row r="30" spans="1:10" x14ac:dyDescent="0.3">
      <c r="A30" t="s">
        <v>411</v>
      </c>
      <c r="B30" t="s">
        <v>412</v>
      </c>
      <c r="C30" t="s">
        <v>354</v>
      </c>
      <c r="D30" t="s">
        <v>369</v>
      </c>
      <c r="E30" s="59">
        <v>97.2</v>
      </c>
      <c r="F30" s="59">
        <v>30.3</v>
      </c>
      <c r="G30" s="59">
        <f t="shared" si="0"/>
        <v>2945.1600000000003</v>
      </c>
      <c r="H30" t="s">
        <v>356</v>
      </c>
      <c r="I30" t="s">
        <v>357</v>
      </c>
      <c r="J30" t="s">
        <v>370</v>
      </c>
    </row>
    <row r="31" spans="1:10" x14ac:dyDescent="0.3">
      <c r="A31" t="s">
        <v>413</v>
      </c>
      <c r="B31" t="s">
        <v>414</v>
      </c>
      <c r="C31" t="s">
        <v>138</v>
      </c>
      <c r="D31" t="s">
        <v>374</v>
      </c>
      <c r="E31" s="59">
        <v>59.6</v>
      </c>
      <c r="F31" s="59">
        <v>39.97</v>
      </c>
      <c r="G31" s="59">
        <f t="shared" si="0"/>
        <v>2382.212</v>
      </c>
      <c r="H31" t="s">
        <v>356</v>
      </c>
      <c r="I31" t="s">
        <v>366</v>
      </c>
      <c r="J31" t="s">
        <v>358</v>
      </c>
    </row>
    <row r="32" spans="1:10" x14ac:dyDescent="0.3">
      <c r="A32" t="s">
        <v>415</v>
      </c>
      <c r="B32" t="s">
        <v>416</v>
      </c>
      <c r="C32" t="s">
        <v>129</v>
      </c>
      <c r="D32" t="s">
        <v>410</v>
      </c>
      <c r="E32" s="59">
        <v>64.290000000000006</v>
      </c>
      <c r="F32" s="59">
        <v>75.12</v>
      </c>
      <c r="G32" s="59">
        <f t="shared" si="0"/>
        <v>4829.4648000000007</v>
      </c>
      <c r="H32" t="s">
        <v>356</v>
      </c>
      <c r="I32" t="s">
        <v>357</v>
      </c>
      <c r="J32" t="s">
        <v>358</v>
      </c>
    </row>
    <row r="33" spans="1:10" x14ac:dyDescent="0.3">
      <c r="A33" t="s">
        <v>417</v>
      </c>
      <c r="B33" t="s">
        <v>418</v>
      </c>
      <c r="C33" t="s">
        <v>377</v>
      </c>
      <c r="D33" t="s">
        <v>374</v>
      </c>
      <c r="E33" s="59">
        <v>87.3</v>
      </c>
      <c r="F33" s="59">
        <v>19.68</v>
      </c>
      <c r="G33" s="59">
        <f t="shared" si="0"/>
        <v>1718.0639999999999</v>
      </c>
      <c r="H33" t="s">
        <v>365</v>
      </c>
      <c r="I33" t="s">
        <v>357</v>
      </c>
      <c r="J33" t="s">
        <v>370</v>
      </c>
    </row>
    <row r="34" spans="1:10" x14ac:dyDescent="0.3">
      <c r="A34" t="s">
        <v>419</v>
      </c>
      <c r="B34" t="s">
        <v>420</v>
      </c>
      <c r="C34" t="s">
        <v>377</v>
      </c>
      <c r="D34" t="s">
        <v>388</v>
      </c>
      <c r="E34" s="59">
        <v>11.9</v>
      </c>
      <c r="F34" s="59">
        <v>32.14</v>
      </c>
      <c r="G34" s="59">
        <f t="shared" si="0"/>
        <v>382.46600000000001</v>
      </c>
      <c r="H34" t="s">
        <v>356</v>
      </c>
      <c r="I34" t="s">
        <v>366</v>
      </c>
      <c r="J34" t="s">
        <v>370</v>
      </c>
    </row>
    <row r="35" spans="1:10" x14ac:dyDescent="0.3">
      <c r="A35" t="s">
        <v>421</v>
      </c>
      <c r="B35" t="s">
        <v>422</v>
      </c>
      <c r="C35" t="s">
        <v>138</v>
      </c>
      <c r="D35" t="s">
        <v>362</v>
      </c>
      <c r="E35" s="59">
        <v>96.3</v>
      </c>
      <c r="F35" s="59">
        <v>35.92</v>
      </c>
      <c r="G35" s="59">
        <f t="shared" si="0"/>
        <v>3459.096</v>
      </c>
      <c r="H35" t="s">
        <v>365</v>
      </c>
      <c r="I35" t="s">
        <v>357</v>
      </c>
      <c r="J35" t="s">
        <v>358</v>
      </c>
    </row>
    <row r="36" spans="1:10" x14ac:dyDescent="0.3">
      <c r="A36" t="s">
        <v>421</v>
      </c>
      <c r="B36" t="s">
        <v>422</v>
      </c>
      <c r="C36" t="s">
        <v>138</v>
      </c>
      <c r="D36" t="s">
        <v>362</v>
      </c>
      <c r="E36" s="59">
        <v>96.3</v>
      </c>
      <c r="F36" s="59">
        <v>35.92</v>
      </c>
      <c r="G36" s="59">
        <f t="shared" si="0"/>
        <v>3459.096</v>
      </c>
      <c r="H36" t="s">
        <v>365</v>
      </c>
      <c r="I36" t="s">
        <v>357</v>
      </c>
      <c r="J36" t="s">
        <v>358</v>
      </c>
    </row>
    <row r="37" spans="1:10" x14ac:dyDescent="0.3">
      <c r="A37" t="s">
        <v>423</v>
      </c>
      <c r="B37" t="s">
        <v>424</v>
      </c>
      <c r="C37" t="s">
        <v>354</v>
      </c>
      <c r="D37" t="s">
        <v>355</v>
      </c>
      <c r="E37" s="59">
        <v>13.6</v>
      </c>
      <c r="F37" s="59">
        <v>20.14</v>
      </c>
      <c r="G37" s="59">
        <f t="shared" si="0"/>
        <v>273.904</v>
      </c>
      <c r="H37" t="s">
        <v>356</v>
      </c>
      <c r="I37" t="s">
        <v>366</v>
      </c>
      <c r="J37" t="s">
        <v>370</v>
      </c>
    </row>
    <row r="38" spans="1:10" x14ac:dyDescent="0.3">
      <c r="A38" t="s">
        <v>425</v>
      </c>
      <c r="B38" t="s">
        <v>424</v>
      </c>
      <c r="C38" t="s">
        <v>129</v>
      </c>
      <c r="D38" t="s">
        <v>391</v>
      </c>
      <c r="E38" s="59">
        <v>68.599999999999994</v>
      </c>
      <c r="F38" s="59">
        <v>23.74</v>
      </c>
      <c r="G38" s="59">
        <f t="shared" si="0"/>
        <v>1628.5639999999999</v>
      </c>
      <c r="H38" t="s">
        <v>365</v>
      </c>
      <c r="I38" t="s">
        <v>357</v>
      </c>
      <c r="J38" t="s">
        <v>358</v>
      </c>
    </row>
    <row r="39" spans="1:10" x14ac:dyDescent="0.3">
      <c r="A39" t="s">
        <v>425</v>
      </c>
      <c r="B39" t="s">
        <v>424</v>
      </c>
      <c r="C39" t="s">
        <v>129</v>
      </c>
      <c r="D39" t="s">
        <v>391</v>
      </c>
      <c r="E39" s="59">
        <v>68.599999999999994</v>
      </c>
      <c r="F39" s="59">
        <v>23.74</v>
      </c>
      <c r="G39" s="59">
        <f t="shared" si="0"/>
        <v>1628.5639999999999</v>
      </c>
      <c r="H39" t="s">
        <v>365</v>
      </c>
      <c r="I39" t="s">
        <v>357</v>
      </c>
      <c r="J39" t="s">
        <v>358</v>
      </c>
    </row>
    <row r="40" spans="1:10" x14ac:dyDescent="0.3">
      <c r="A40" t="s">
        <v>426</v>
      </c>
      <c r="B40" t="s">
        <v>427</v>
      </c>
      <c r="C40" t="s">
        <v>380</v>
      </c>
      <c r="D40" t="s">
        <v>388</v>
      </c>
      <c r="E40" s="59">
        <v>29.3</v>
      </c>
      <c r="F40" s="59">
        <v>13.09</v>
      </c>
      <c r="G40" s="59">
        <f t="shared" si="0"/>
        <v>383.53699999999998</v>
      </c>
      <c r="H40" t="s">
        <v>356</v>
      </c>
      <c r="I40" t="s">
        <v>357</v>
      </c>
      <c r="J40" t="s">
        <v>370</v>
      </c>
    </row>
    <row r="41" spans="1:10" x14ac:dyDescent="0.3">
      <c r="A41" t="s">
        <v>428</v>
      </c>
      <c r="B41" t="s">
        <v>429</v>
      </c>
      <c r="C41" t="s">
        <v>138</v>
      </c>
      <c r="D41" t="s">
        <v>355</v>
      </c>
      <c r="E41" s="59">
        <v>26.42</v>
      </c>
      <c r="F41" s="59">
        <v>83.65</v>
      </c>
      <c r="G41" s="59">
        <f t="shared" si="0"/>
        <v>2210.0330000000004</v>
      </c>
      <c r="H41" t="s">
        <v>356</v>
      </c>
      <c r="I41" t="s">
        <v>366</v>
      </c>
      <c r="J41" t="s">
        <v>370</v>
      </c>
    </row>
    <row r="42" spans="1:10" x14ac:dyDescent="0.3">
      <c r="A42" t="s">
        <v>430</v>
      </c>
      <c r="B42" t="s">
        <v>431</v>
      </c>
      <c r="C42" t="s">
        <v>129</v>
      </c>
      <c r="D42" t="s">
        <v>374</v>
      </c>
      <c r="E42" s="59">
        <v>23.2</v>
      </c>
      <c r="F42" s="59">
        <v>45.11</v>
      </c>
      <c r="G42" s="59">
        <f t="shared" si="0"/>
        <v>1046.5519999999999</v>
      </c>
      <c r="H42" t="s">
        <v>365</v>
      </c>
      <c r="I42" t="s">
        <v>366</v>
      </c>
      <c r="J42" t="s">
        <v>358</v>
      </c>
    </row>
    <row r="43" spans="1:10" x14ac:dyDescent="0.3">
      <c r="A43" t="s">
        <v>432</v>
      </c>
      <c r="B43" t="s">
        <v>433</v>
      </c>
      <c r="C43" t="s">
        <v>129</v>
      </c>
      <c r="D43" t="s">
        <v>388</v>
      </c>
      <c r="E43" s="59">
        <v>62.9</v>
      </c>
      <c r="F43" s="59">
        <v>47.9</v>
      </c>
      <c r="G43" s="59">
        <f t="shared" si="0"/>
        <v>3012.91</v>
      </c>
      <c r="H43" t="s">
        <v>356</v>
      </c>
      <c r="I43" t="s">
        <v>366</v>
      </c>
      <c r="J43" t="s">
        <v>370</v>
      </c>
    </row>
    <row r="44" spans="1:10" x14ac:dyDescent="0.3">
      <c r="A44" t="s">
        <v>434</v>
      </c>
      <c r="B44" t="s">
        <v>435</v>
      </c>
      <c r="C44" t="s">
        <v>138</v>
      </c>
      <c r="D44" t="s">
        <v>388</v>
      </c>
      <c r="E44" s="59">
        <v>85.3</v>
      </c>
      <c r="F44" s="59">
        <v>24.14</v>
      </c>
      <c r="G44" s="59">
        <f t="shared" si="0"/>
        <v>2059.1419999999998</v>
      </c>
      <c r="H44" t="s">
        <v>356</v>
      </c>
      <c r="I44" t="s">
        <v>366</v>
      </c>
      <c r="J4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Aggregate Frmla</vt:lpstr>
      <vt:lpstr>Text Frmla</vt:lpstr>
      <vt:lpstr>Dt.Time Frmla</vt:lpstr>
      <vt:lpstr>Math Frmla</vt:lpstr>
      <vt:lpstr>Lookup &amp; IndexMatch</vt:lpstr>
      <vt:lpstr>Pivot</vt:lpstr>
      <vt:lpstr>Graph</vt:lpstr>
      <vt:lpstr>Dynamic Frmla</vt:lpstr>
      <vt:lpstr>ConditnalFormating</vt:lpstr>
      <vt:lpstr>adv course 01</vt:lpstr>
      <vt:lpstr>adv course 02</vt:lpstr>
      <vt:lpstr>adv course 03</vt:lpstr>
      <vt:lpstr>MAIN DATA</vt:lpstr>
      <vt:lpstr>EMP INFO</vt:lpstr>
      <vt:lpstr>DATA 2</vt:lpstr>
      <vt:lpstr>DATA 3</vt:lpstr>
      <vt:lpstr>EmpDetails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msoffice</cp:lastModifiedBy>
  <dcterms:created xsi:type="dcterms:W3CDTF">2021-11-10T07:36:57Z</dcterms:created>
  <dcterms:modified xsi:type="dcterms:W3CDTF">2024-05-07T13:02:05Z</dcterms:modified>
</cp:coreProperties>
</file>