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vaish\Downloads\Datasets+and+Workbooks4\Workbooks\"/>
    </mc:Choice>
  </mc:AlternateContent>
  <xr:revisionPtr revIDLastSave="0" documentId="13_ncr:1_{6F21A018-2E8B-4EEB-B818-0E23F8AFC5C5}" xr6:coauthVersionLast="47" xr6:coauthVersionMax="47" xr10:uidLastSave="{00000000-0000-0000-0000-000000000000}"/>
  <bookViews>
    <workbookView xWindow="-108" yWindow="-108" windowWidth="23256" windowHeight="12456" xr2:uid="{38735238-0B5C-964C-A829-70AFED0819BF}"/>
  </bookViews>
  <sheets>
    <sheet name="Account Sales History" sheetId="11" r:id="rId1"/>
    <sheet name="PivotTable" sheetId="13" r:id="rId2"/>
    <sheet name="Sales Trends" sheetId="14" r:id="rId3"/>
    <sheet name="Scenario Summary" sheetId="16" r:id="rId4"/>
    <sheet name="Scenario Analysis" sheetId="15" r:id="rId5"/>
    <sheet name="Forecasting" sheetId="17" r:id="rId6"/>
    <sheet name="Forecast Sheet" sheetId="20" r:id="rId7"/>
  </sheets>
  <definedNames>
    <definedName name="_xlnm._FilterDatabase" localSheetId="0" hidden="1">'Account Sales History'!$A$1:$M$2221</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5" i="20" l="1"/>
  <c r="G25" i="20"/>
  <c r="F25" i="20"/>
  <c r="F32" i="20"/>
  <c r="F36" i="20"/>
  <c r="F34" i="20"/>
  <c r="F35" i="20"/>
  <c r="F33" i="20"/>
  <c r="F37" i="20"/>
  <c r="C33" i="20"/>
  <c r="C37" i="20"/>
  <c r="C34" i="20"/>
  <c r="C36" i="20"/>
  <c r="C35" i="20"/>
  <c r="C32" i="20"/>
  <c r="H26" i="20"/>
  <c r="G26" i="20"/>
  <c r="G27" i="20"/>
  <c r="G29" i="20"/>
  <c r="G31" i="20"/>
  <c r="H31" i="20"/>
  <c r="G28" i="20"/>
  <c r="H27" i="20"/>
  <c r="H28" i="20"/>
  <c r="H30" i="20"/>
  <c r="H29" i="20"/>
  <c r="G30" i="20"/>
  <c r="F27" i="20"/>
  <c r="F31" i="20"/>
  <c r="F29" i="20"/>
  <c r="F30" i="20"/>
  <c r="F28" i="20"/>
  <c r="F26" i="20"/>
  <c r="C26" i="20"/>
  <c r="D6" i="17" l="1"/>
  <c r="D7" i="17"/>
  <c r="D8" i="17"/>
  <c r="D9" i="17"/>
  <c r="D10" i="17"/>
  <c r="D11" i="17"/>
  <c r="D12" i="17"/>
  <c r="D13" i="17"/>
  <c r="D14" i="17"/>
  <c r="D15" i="17"/>
  <c r="D16" i="17"/>
  <c r="D17" i="17"/>
  <c r="D18" i="17"/>
  <c r="D19" i="17"/>
  <c r="D20" i="17"/>
  <c r="D21" i="17"/>
  <c r="D22" i="17"/>
  <c r="D23" i="17"/>
  <c r="D24" i="17"/>
  <c r="D25" i="17"/>
  <c r="D26" i="17"/>
  <c r="D5" i="17"/>
  <c r="B2" i="17"/>
  <c r="C5" i="17" s="1"/>
  <c r="B3" i="17"/>
  <c r="C6" i="17" s="1"/>
  <c r="B4" i="17"/>
  <c r="C7" i="17" s="1"/>
  <c r="B5" i="17"/>
  <c r="C8" i="17" s="1"/>
  <c r="B6" i="17"/>
  <c r="C9" i="17" s="1"/>
  <c r="B7" i="17"/>
  <c r="C10" i="17" s="1"/>
  <c r="B8" i="17"/>
  <c r="C11" i="17" s="1"/>
  <c r="B9" i="17"/>
  <c r="C12" i="17" s="1"/>
  <c r="B10" i="17"/>
  <c r="C13" i="17" s="1"/>
  <c r="B11" i="17"/>
  <c r="C14" i="17" s="1"/>
  <c r="B12" i="17"/>
  <c r="C15" i="17" s="1"/>
  <c r="B13" i="17"/>
  <c r="C16" i="17" s="1"/>
  <c r="B14" i="17"/>
  <c r="C17" i="17" s="1"/>
  <c r="B15" i="17"/>
  <c r="C18" i="17" s="1"/>
  <c r="B16" i="17"/>
  <c r="C19" i="17" s="1"/>
  <c r="B17" i="17"/>
  <c r="C20" i="17" s="1"/>
  <c r="B18" i="17"/>
  <c r="C21" i="17" s="1"/>
  <c r="B19" i="17"/>
  <c r="C22" i="17" s="1"/>
  <c r="B20" i="17"/>
  <c r="C23" i="17" s="1"/>
  <c r="B21" i="17"/>
  <c r="C24" i="17" s="1"/>
  <c r="B22" i="17"/>
  <c r="C25" i="17" s="1"/>
  <c r="B23" i="17"/>
  <c r="C26" i="17" s="1"/>
  <c r="B24" i="17"/>
  <c r="B25" i="17"/>
  <c r="B26" i="17"/>
  <c r="G37" i="20"/>
  <c r="G35" i="20"/>
  <c r="H37" i="20"/>
  <c r="H35" i="20"/>
  <c r="H36" i="20"/>
  <c r="G33" i="20"/>
  <c r="G32" i="20"/>
  <c r="H33" i="20"/>
  <c r="G34" i="20"/>
  <c r="H32" i="20"/>
  <c r="G36" i="20"/>
  <c r="H34" i="20"/>
  <c r="E32" i="20"/>
  <c r="E36" i="20"/>
  <c r="D37" i="20"/>
  <c r="D35" i="20"/>
  <c r="E34" i="20"/>
  <c r="E33" i="20"/>
  <c r="D32" i="20"/>
  <c r="E37" i="20"/>
  <c r="E35" i="20"/>
  <c r="D34" i="20"/>
  <c r="D33" i="20"/>
  <c r="D36" i="20"/>
  <c r="C30" i="20"/>
  <c r="C27" i="20"/>
  <c r="C31" i="20"/>
  <c r="C28" i="20"/>
  <c r="C29" i="20"/>
  <c r="H10" i="16" l="1"/>
  <c r="D29" i="20"/>
  <c r="E31" i="20"/>
  <c r="E30" i="20"/>
  <c r="D31" i="20"/>
  <c r="D30" i="20"/>
  <c r="E27" i="20"/>
  <c r="E26" i="20"/>
  <c r="E28" i="20"/>
  <c r="D27" i="20"/>
  <c r="D26" i="20"/>
  <c r="E29" i="20"/>
  <c r="D28" i="20"/>
  <c r="C14" i="15" l="1"/>
  <c r="E14" i="15" s="1"/>
  <c r="A20" i="15" s="1"/>
  <c r="C15" i="15"/>
  <c r="E15" i="15" s="1"/>
  <c r="C16" i="15"/>
  <c r="E16" i="15" s="1"/>
  <c r="E17" i="15" l="1"/>
  <c r="A10" i="15"/>
  <c r="C10" i="15" s="1"/>
  <c r="B2" i="15"/>
  <c r="D2" i="15" s="1"/>
  <c r="B3" i="15"/>
  <c r="D3" i="15" s="1"/>
  <c r="B4" i="15"/>
  <c r="D4" i="15" s="1"/>
  <c r="B5" i="15"/>
  <c r="D5" i="15" s="1"/>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<sst xmlns="http://schemas.openxmlformats.org/spreadsheetml/2006/main" count="2313" uniqueCount="74">
  <si>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</si>
  <si>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</si>
  <si>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</si>
  <si>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</si>
  <si>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</si>
  <si>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</si>
  <si>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</si>
  <si>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</si>
  <si>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</si>
  <si>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</si>
  <si>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</si>
  <si>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</si>
  <si>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</si>
  <si>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</si>
  <si>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</si>
  <si>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</si>
  <si>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</si>
  <si>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</si>
  <si>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</si>
  <si>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</si>
  <si>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</si>
  <si>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</si>
  <si>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</si>
  <si>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</si>
  <si>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</si>
  <si>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</si>
  <si>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</si>
  <si>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</si>
  <si>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</si>
  <si>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</si>
  <si>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</si>
  <si>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</si>
  <si>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</si>
  <si>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</si>
  <si>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</si>
  <si>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</si>
  <si>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</si>
  <si>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</si>
  <si>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</si>
  <si>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</si>
  <si>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</si>
  <si>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</si>
  <si>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</si>
  <si>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</si>
  <si>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</si>
  <si>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</si>
  <si>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</si>
  <si>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</si>
  <si>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</si>
  <si>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</si>
  <si>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</si>
  <si>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</si>
  <si>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</si>
  <si>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</si>
  <si>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</si>
  <si>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</si>
  <si>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</si>
  <si>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</si>
  <si>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</si>
  <si>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</si>
  <si>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</si>
  <si>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</si>
  <si>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</si>
  <si>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</si>
  <si>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</si>
  <si>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Forecast</t>
  </si>
  <si>
    <t>WMA Forecast</t>
  </si>
  <si>
    <t>Forecast 1</t>
  </si>
  <si>
    <t>Lower Bound 1</t>
  </si>
  <si>
    <t>Upper Bound 1</t>
  </si>
  <si>
    <t>Forecast 2</t>
  </si>
  <si>
    <t xml:space="preserve">Total Sales </t>
  </si>
  <si>
    <t>Lower Bound 2</t>
  </si>
  <si>
    <t>Upper Boud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</si>
</sst>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quot;$&quot;#,##0"/>
    <numFmt numFmtId="166" formatCode="_(&quot;$&quot;* #,##0_);_(&quot;$&quot;* \(#,##0\);_(&quot;$&quot;* &quot;-&quot;??_);_(@_)"/>
    <numFmt numFmtId="167" formatCode="_-[$$-409]* #,##0_ ;_-[$$-409]* \-#,##0\ ;_-[$$-409]* &quot;-&quot;_ ;_-@_ "/>
    <numFmt numFmtId="168" formatCode="_-[$$-409]* #,##0.00_ ;_-[$$-409]* \-#,##0.00\ ;_-[$$-409]* &quot;-&quot;_ ;_-@_ "/>
  </numFmts>
  <fonts count="8" x14ac:knownFonts="1">
    <font>
      <sz val="12"/>
      <color theme="1"/>
      <name val="Calibri"/>
      <family val="2"/>
      <scheme val="minor"/>
    </font>
    <font>
      <sz val="12"/>
      <color theme="1"/>
      <name val="Calibri"/>
      <family val="2"/>
      <scheme val="minor"/>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1">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6" fontId="0" fillId="0" borderId="0" xfId="1" applyNumberFormat="1" applyFont="1"/>
    <xf numFmtId="167" fontId="0" fillId="0" borderId="0" xfId="0" applyNumberFormat="1"/>
    <xf numFmtId="2" fontId="0" fillId="0" borderId="0" xfId="0" applyNumberFormat="1"/>
    <xf numFmtId="9" fontId="0" fillId="0" borderId="0" xfId="2" applyFont="1"/>
    <xf numFmtId="9" fontId="0" fillId="0" borderId="0" xfId="0" applyNumberFormat="1"/>
    <xf numFmtId="168" fontId="0" fillId="0" borderId="0" xfId="0" applyNumberFormat="1"/>
    <xf numFmtId="164" fontId="0" fillId="0" borderId="0" xfId="1" applyFont="1"/>
    <xf numFmtId="164" fontId="0" fillId="0" borderId="0" xfId="0" applyNumberFormat="1"/>
    <xf numFmtId="164" fontId="0" fillId="0" borderId="2" xfId="0" applyNumberFormat="1" applyBorder="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Border="1"/>
    <xf numFmtId="0" fontId="4" fillId="3" borderId="0" xfId="0" applyFont="1" applyFill="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164" fontId="0" fillId="4" borderId="0" xfId="0" applyNumberFormat="1" applyFill="1"/>
    <xf numFmtId="0" fontId="7" fillId="0" borderId="0" xfId="0" applyFont="1" applyAlignment="1">
      <alignment vertical="top" wrapText="1"/>
    </xf>
    <xf numFmtId="10" fontId="2" fillId="0" borderId="0" xfId="0" applyNumberFormat="1" applyFont="1"/>
    <xf numFmtId="164" fontId="2" fillId="0" borderId="0" xfId="0" applyNumberFormat="1" applyFont="1"/>
    <xf numFmtId="164" fontId="2" fillId="0" borderId="0" xfId="1" applyFont="1"/>
    <xf numFmtId="166" fontId="0" fillId="0" borderId="0" xfId="0" applyNumberFormat="1"/>
    <xf numFmtId="0" fontId="2" fillId="0" borderId="0" xfId="0" applyFont="1" applyAlignment="1">
      <alignment horizontal="center"/>
    </xf>
  </cellXfs>
  <cellStyles count="3">
    <cellStyle name="Currency" xfId="1" builtinId="4"/>
    <cellStyle name="Normal" xfId="0" builtinId="0"/>
    <cellStyle name="Percent" xfId="2" builtinId="5"/>
  </cellStyles>
  <dxfs count="37">
    <dxf>
      <font>
        <color rgb="FF9C0006"/>
      </font>
      <fill>
        <patternFill>
          <bgColor rgb="FFFFC7CE"/>
        </patternFill>
      </fill>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6" formatCode="_(&quot;$&quot;* #,##0_);_(&quot;$&quot;* \(#,##0\);_(&quot;$&quot;* &quot;-&quot;??_);_(@_)"/>
    </dxf>
    <dxf>
      <numFmt numFmtId="169" formatCode="m/d/yyyy"/>
    </dxf>
    <dxf>
      <numFmt numFmtId="164" formatCode="_(&quot;$&quot;* #,##0.00_);_(&quot;$&quot;* \(#,##0.00\);_(&quot;$&quot;* &quot;-&quot;??_);_(@_)"/>
    </dxf>
    <dxf>
      <numFmt numFmtId="164" formatCode="_(&quot;$&quot;* #,##0.00_);_(&quot;$&quot;* \(#,##0.00\);_(&quot;$&quot;* &quot;-&quot;??_);_(@_)"/>
    </dxf>
    <dxf>
      <numFmt numFmtId="0" formatCode="General"/>
    </dxf>
    <dxf>
      <numFmt numFmtId="0" formatCode="General"/>
    </dxf>
    <dxf>
      <numFmt numFmtId="166" formatCode="_(&quot;$&quot;* #,##0_);_(&quot;$&quot;* \(#,##0\);_(&quot;$&quot;* &quot;-&quot;??_);_(@_)"/>
    </dxf>
    <dxf>
      <numFmt numFmtId="166" formatCode="_(&quot;$&quot;* #,##0_);_(&quot;$&quot;* \(#,##0\);_(&quot;$&quot;* &quot;-&quot;??_);_(@_)"/>
    </dxf>
    <dxf>
      <numFmt numFmtId="166" formatCode="_(&quot;$&quot;* #,##0_);_(&quot;$&quot;* \(#,##0\);_(&quot;$&quot;* &quot;-&quot;??_);_(@_)"/>
    </dxf>
    <dxf>
      <numFmt numFmtId="168" formatCode="_-[$$-409]* #,##0.00_ ;_-[$$-409]* \-#,##0.00\ ;_-[$$-409]* &quot;-&quot;_ ;_-@_ "/>
    </dxf>
    <dxf>
      <numFmt numFmtId="168" formatCode="_-[$$-409]* #,##0.00_ ;_-[$$-409]* \-#,##0.00\ ;_-[$$-409]* &quot;-&quot;_ ;_-@_ "/>
    </dxf>
    <dxf>
      <numFmt numFmtId="168" formatCode="_-[$$-409]* #,##0.00_ ;_-[$$-409]* \-#,##0.00\ ;_-[$$-409]* &quot;-&quot;_ ;_-@_ "/>
    </dxf>
    <dxf>
      <numFmt numFmtId="166" formatCode="_(&quot;$&quot;* #,##0_);_(&quot;$&quot;* \(#,##0\);_(&quot;$&quot;* &quot;-&quot;??_);_(@_)"/>
    </dxf>
    <dxf>
      <numFmt numFmtId="166" formatCode="_(&quot;$&quot;* #,##0_);_(&quot;$&quot;* \(#,##0\);_(&quot;$&quot;* &quot;-&quot;??_);_(@_)"/>
    </dxf>
    <dxf>
      <numFmt numFmtId="166" formatCode="_(&quot;$&quot;* #,##0_);_(&quot;$&quot;* \(#,##0\);_(&quot;$&quot;* &quot;-&quot;??_);_(@_)"/>
    </dxf>
    <dxf>
      <numFmt numFmtId="2" formatCode="0.00"/>
    </dxf>
    <dxf>
      <numFmt numFmtId="0" formatCode="General"/>
    </dxf>
    <dxf>
      <numFmt numFmtId="0" formatCode="General"/>
    </dxf>
    <dxf>
      <numFmt numFmtId="166" formatCode="_(&quot;$&quot;* #,##0_);_(&quot;$&quot;* \(#,##0\);_(&quot;$&quot;* &quot;-&quot;??_);_(@_)"/>
    </dxf>
    <dxf>
      <numFmt numFmtId="166" formatCode="_(&quot;$&quot;* #,##0_);_(&quot;$&quot;* \(#,##0\);_(&quot;$&quot;* &quot;-&quot;??_);_(@_)"/>
    </dxf>
    <dxf>
      <numFmt numFmtId="0" formatCode="General"/>
    </dxf>
    <dxf>
      <numFmt numFmtId="169" formatCode="m/d/yyyy"/>
    </dxf>
    <dxf>
      <numFmt numFmtId="0" formatCode="General"/>
    </dxf>
    <dxf>
      <numFmt numFmtId="0" formatCode="General"/>
    </dxf>
    <dxf>
      <numFmt numFmtId="167" formatCode="_-[$$-409]* #,##0_ ;_-[$$-409]* \-#,##0\ ;_-[$$-409]* &quot;-&quot;_ ;_-@_ "/>
    </dxf>
    <dxf>
      <numFmt numFmtId="0" formatCode="General"/>
    </dxf>
    <dxf>
      <numFmt numFmtId="167" formatCode="_-[$$-409]* #,##0_ ;_-[$$-409]* \-#,##0\ ;_-[$$-409]* &quot;-&quot;_ ;_-@_ "/>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N"/>
        </a:p>
      </c:txPr>
    </c:title>
    <c:autoTitleDeleted val="0"/>
    <c:plotArea>
      <c:layout/>
      <c:lineChart>
        <c:grouping val="standard"/>
        <c:varyColors val="0"/>
        <c:ser>
          <c:idx val="0"/>
          <c:order val="0"/>
          <c:tx>
            <c:strRef>
              <c:f>Forecasting!$B$1</c:f>
              <c:strCache>
                <c:ptCount val="1"/>
                <c:pt idx="0">
                  <c:v> Total Sales </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trendlineLbl>
          </c:trendline>
          <c:cat>
            <c:numRef>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EAE4-4639-9D77-A97579C43490}"/>
            </c:ext>
          </c:extLst>
        </c:ser>
        <c:dLbls>
          <c:showLegendKey val="0"/>
          <c:showVal val="0"/>
          <c:showCatName val="0"/>
          <c:showSerName val="0"/>
          <c:showPercent val="0"/>
          <c:showBubbleSize val="0"/>
        </c:dLbls>
        <c:smooth val="0"/>
        <c:axId val="550535904"/>
        <c:axId val="550529784"/>
      </c:lineChart>
      <c:dateAx>
        <c:axId val="550535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crossAx val="550529784"/>
        <c:crosses val="autoZero"/>
        <c:auto val="1"/>
        <c:lblOffset val="100"/>
        <c:baseTimeUnit val="months"/>
      </c:dateAx>
      <c:valAx>
        <c:axId val="550529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crossAx val="5505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Sheet'!$B$1</c:f>
              <c:strCache>
                <c:ptCount val="1"/>
                <c:pt idx="0">
                  <c:v>Total Sales </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62EF-4105-85D8-D331B189002C}"/>
            </c:ext>
          </c:extLst>
        </c:ser>
        <c:ser>
          <c:idx val="1"/>
          <c:order val="1"/>
          <c:tx>
            <c:strRef>
              <c:f>'Forecast Sheet'!$C$1</c:f>
              <c:strCache>
                <c:ptCount val="1"/>
                <c:pt idx="0">
                  <c:v>Forecast 1</c:v>
                </c:pt>
              </c:strCache>
            </c:strRef>
          </c:tx>
          <c:spPr>
            <a:ln w="25400" cap="rnd">
              <a:solidFill>
                <a:schemeClr val="accent2"/>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62EF-4105-85D8-D331B189002C}"/>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62EF-4105-85D8-D331B189002C}"/>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62EF-4105-85D8-D331B189002C}"/>
            </c:ext>
          </c:extLst>
        </c:ser>
        <c:ser>
          <c:idx val="4"/>
          <c:order val="4"/>
          <c:tx>
            <c:strRef>
              <c:f>'Forecast Sheet'!$F$1</c:f>
              <c:strCache>
                <c:ptCount val="1"/>
                <c:pt idx="0">
                  <c:v>Forecast 2</c:v>
                </c:pt>
              </c:strCache>
            </c:strRef>
          </c:tx>
          <c:spPr>
            <a:ln w="28575" cap="rnd">
              <a:solidFill>
                <a:schemeClr val="accent6"/>
              </a:solidFill>
              <a:prstDash val="sysDash"/>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62EF-4105-85D8-D331B189002C}"/>
            </c:ext>
          </c:extLst>
        </c:ser>
        <c:ser>
          <c:idx val="5"/>
          <c:order val="5"/>
          <c:tx>
            <c:strRef>
              <c:f>'Forecast Sheet'!$G$1</c:f>
              <c:strCache>
                <c:ptCount val="1"/>
                <c:pt idx="0">
                  <c:v>Lower Bound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62EF-4105-85D8-D331B189002C}"/>
            </c:ext>
          </c:extLst>
        </c:ser>
        <c:ser>
          <c:idx val="6"/>
          <c:order val="6"/>
          <c:tx>
            <c:strRef>
              <c:f>'Forecast Sheet'!$H$1</c:f>
              <c:strCache>
                <c:ptCount val="1"/>
                <c:pt idx="0">
                  <c:v>Upper Boud 2</c:v>
                </c:pt>
              </c:strCache>
            </c:strRef>
          </c:tx>
          <c:spPr>
            <a:ln w="12700"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62EF-4105-85D8-D331B189002C}"/>
            </c:ext>
          </c:extLst>
        </c:ser>
        <c:dLbls>
          <c:showLegendKey val="0"/>
          <c:showVal val="0"/>
          <c:showCatName val="0"/>
          <c:showSerName val="0"/>
          <c:showPercent val="0"/>
          <c:showBubbleSize val="0"/>
        </c:dLbls>
        <c:smooth val="0"/>
        <c:axId val="847295608"/>
        <c:axId val="847292008"/>
      </c:lineChart>
      <c:dateAx>
        <c:axId val="84729560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crossAx val="847292008"/>
        <c:crosses val="autoZero"/>
        <c:auto val="1"/>
        <c:lblOffset val="100"/>
        <c:baseTimeUnit val="months"/>
      </c:dateAx>
      <c:valAx>
        <c:axId val="847292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crossAx val="847295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4761</xdr:colOff>
      <xdr:row>1</xdr:row>
      <xdr:rowOff>9524</xdr:rowOff>
    </xdr:from>
    <xdr:to>
      <xdr:col>15</xdr:col>
      <xdr:colOff>9524</xdr:colOff>
      <xdr:row>20</xdr:row>
      <xdr:rowOff>9524</xdr:rowOff>
    </xdr:to>
    <xdr:graphicFrame macro="">
      <xdr:nvGraphicFramePr>
        <xdr:cNvPr id="2" name="Chart 1">
          <a:extLst>
            <a:ext uri="{FF2B5EF4-FFF2-40B4-BE49-F238E27FC236}">
              <a16:creationId xmlns:a16="http://schemas.microsoft.com/office/drawing/2014/main" id="{7EF5005E-EFB6-1F33-6922-ED52E4FBAD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185736</xdr:colOff>
      <xdr:row>37</xdr:row>
      <xdr:rowOff>190499</xdr:rowOff>
    </xdr:from>
    <xdr:to>
      <xdr:col>14</xdr:col>
      <xdr:colOff>76199</xdr:colOff>
      <xdr:row>63</xdr:row>
      <xdr:rowOff>85725</xdr:rowOff>
    </xdr:to>
    <xdr:graphicFrame macro="">
      <xdr:nvGraphicFramePr>
        <xdr:cNvPr id="2" name="Chart 1">
          <a:extLst>
            <a:ext uri="{FF2B5EF4-FFF2-40B4-BE49-F238E27FC236}">
              <a16:creationId xmlns:a16="http://schemas.microsoft.com/office/drawing/2014/main" id="{0E0E1773-3B2D-124B-75D9-09D88BB6E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5"/>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36"/>
    <tableColumn id="9" xr3:uid="{5A0D49D3-AFC8-6648-8B2D-DF34C54E7AEF}" name="Last Active" dataDxfId="35"/>
    <tableColumn id="10" xr3:uid="{04DC4D48-DBED-CF43-89B1-CD5E4845D0E4}" name="Months Active"/>
    <tableColumn id="11" xr3:uid="{F768D0A4-6BAA-F14C-BA52-42EEECDB610D}" name="Months Since Last Active"/>
    <tableColumn id="12" xr3:uid="{42132D9C-A1A7-3043-899E-EA2812A1E8D6}" name="Sales Month" dataDxfId="34"/>
    <tableColumn id="13" xr3:uid="{944310C4-BD91-AF4B-9C2B-2F96EE915C88}" name="Sales Amount"/>
    <tableColumn id="14" xr3:uid="{65DECF70-C8D6-4145-8CF9-C78F1977AC35}" name="Upsell $ per Non-Paying User" dataDxfId="33">
      <calculatedColumnFormula array="1">_xlfn.SWITCH(Sales[[#This Row],[Subscription Type]],"Basic",10,"Premium",10,"Business",25,"Enterprise",27)</calculatedColumnFormula>
    </tableColumn>
    <tableColumn id="15" xr3:uid="{519FAB29-69E8-9A40-BA18-3ECC2F79B256}" name="Non-Paying Users" dataDxfId="32">
      <calculatedColumnFormula>IF(Sales[[#This Row],[Number of Users]]-Sales[[#This Row],[Licenses Bought]]&lt;0,0,Sales[[#This Row],[Number of Users]]-Sales[[#This Row],[Licenses Bought]])</calculatedColumnFormula>
    </tableColumn>
    <tableColumn id="16" xr3:uid="{DD28D43D-10C0-E746-973D-D8E4910129DD}" name="Current Upsell $" dataDxfId="31">
      <calculatedColumnFormula>IF(Sales[[#This Row],[Sales Month]]=MAX(Sales[Sales Month]),Sales[[#This Row],[Non-Paying Users]]*Sales[[#This Row],[Upsell $ per Non-Paying User]],0)</calculatedColumnFormula>
    </tableColumn>
    <tableColumn id="17" xr3:uid="{4CA831DD-0C68-B148-B9C7-02226A32CA72}" name="Upsell Priority" dataDxfId="30">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9">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28"/>
    <tableColumn id="2" xr3:uid="{BC11522F-0C1B-4816-88EB-4E66E5616E2F}" name="Number of Customers" dataDxfId="27">
      <calculatedColumnFormula>COUNTIF(Sales[Sales Month],Sales_Trends[[#This Row],[Sales Month]])</calculatedColumnFormula>
    </tableColumn>
    <tableColumn id="3" xr3:uid="{D3F2C104-BB2B-41B4-B019-6DF3A8AEF90E}" name="Total Sales" dataDxfId="26" dataCellStyle="Currency">
      <calculatedColumnFormula>SUMIF(Sales[Sales Month],Sales_Trends[[#This Row],[Sales Month]],Sales[Sales Amount])</calculatedColumnFormula>
    </tableColumn>
    <tableColumn id="4" xr3:uid="{F68F93F7-E4F6-4DDA-A5C7-77204E9A65DD}" name="Avg Sales Per Customer" dataDxfId="25" dataCellStyle="Currency">
      <calculatedColumnFormula>AVERAGEIF(Sales[Sales Month],Sales_Trends[[#This Row],[Sales Month]],Sales[Sales Amount])</calculatedColumnFormula>
    </tableColumn>
    <tableColumn id="6" xr3:uid="{E95B566D-8E62-49FB-AB2E-5F9E5C2261F6}" name="Non-Paying Customers" dataDxfId="24">
      <calculatedColumnFormula>COUNTIFS(Sales[Sales Month],Sales_Trends[[#This Row],[Sales Month]],Sales[Subscription Type],"Basic")</calculatedColumnFormula>
    </tableColumn>
    <tableColumn id="7" xr3:uid="{D2232185-CA97-4BAA-84C8-83F50C9D60A7}" name="Paying Customers" dataDxfId="23">
      <calculatedColumnFormula>COUNTIFS(Sales[Sales Month],Sales_Trends[[#This Row],[Sales Month]],Sales[Subscription Type],"&lt;&gt;Basic")</calculatedColumnFormula>
    </tableColumn>
    <tableColumn id="8" xr3:uid="{8EA86C49-DD72-42A4-A9C1-50DBE9791912}" name="Basic to Paying Ratio" dataDxfId="22">
      <calculatedColumnFormula>Sales_Trends[[#This Row],[Non-Paying Customers]]/Sales_Trends[[#This Row],[Paying Customers]]</calculatedColumnFormula>
    </tableColumn>
    <tableColumn id="9" xr3:uid="{FD791786-9D23-42A3-BAFB-E59C94E374EB}" name="Premium Sales" dataDxfId="21" dataCellStyle="Currency">
      <calculatedColumnFormula>SUMIFS(Sales[Sales Amount],Sales[Sales Month],Sales_Trends[[#This Row],[Sales Month]],Sales[Subscription Type],"Premium")</calculatedColumnFormula>
    </tableColumn>
    <tableColumn id="10" xr3:uid="{E07D7E21-DEEF-4E53-8BF1-BD57349BB591}" name="Business Sales" dataDxfId="20" dataCellStyle="Currency">
      <calculatedColumnFormula>SUMIFS(Sales[Sales Amount],Sales[Sales Month],Sales_Trends[[#This Row],[Sales Month]],Sales[Subscription Type],"Business")</calculatedColumnFormula>
    </tableColumn>
    <tableColumn id="11" xr3:uid="{F31B7EB3-856F-4FB9-9612-0CA19B9E0740}" name="Enterprise Sales" dataDxfId="19"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18"/>
    <tableColumn id="1" xr3:uid="{A1D2D7B0-11CE-4391-99E1-B040D2B17011}" name="Upsell Opportunity" dataDxfId="17">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16">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15" dataCellStyle="Currency">
  <autoFilter ref="A9:C10" xr:uid="{3D94EABE-8981-479E-8D84-C8DD8A912511}"/>
  <tableColumns count="3">
    <tableColumn id="1" xr3:uid="{70642E39-CDD3-416D-BB89-17EEC4D0B6EB}" name="Sales Last Month" dataDxfId="14"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13"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E17" totalsRowCount="1">
  <autoFilter ref="A13:E16" xr:uid="{7463593F-589C-4F8E-9091-65E5106F5A54}"/>
  <tableColumns count="5">
    <tableColumn id="1" xr3:uid="{E2B0285F-A0D4-490D-BD84-B3FA2849DD0E}" name="Subscription Type" totalsRowLabel="Total"/>
    <tableColumn id="2" xr3:uid="{143D4D4F-3DA2-4A73-BC1D-8875031B3473}" name="License Price" totalsRowDxfId="12" dataCellStyle="Currency"/>
    <tableColumn id="3" xr3:uid="{C7C20941-FAD4-4E33-B9AF-FCB2CC6CFF77}" name="Licenses Bought" dataDxfId="11">
      <calculatedColumnFormula>SUMIFS(Sales[Licenses Bought],Sales[Sales Month],MAX(Sales[Sales Month]),Sales[Subscription Type],Table5[[#This Row],[Subscription Type]])</calculatedColumnFormula>
    </tableColumn>
    <tableColumn id="5" xr3:uid="{445588BE-A235-4DA3-92AC-0F07B157427F}" name="Elasticity"/>
    <tableColumn id="4" xr3:uid="{1697AAE6-03A2-4B6A-B5C6-DEAC62BBA6CD}" name="Projected Sales" totalsRowFunction="sum" dataDxfId="10" totalsRowDxfId="9">
      <calculatedColumnFormula>Table5[[#This Row],[License Price]]*Table5[[#This Row],[Licenses Bought]]*(1+Table5[[#This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C62424-B4CB-4144-9FF2-BAA6D49DD49C}" name="Forecast" displayName="Forecast" ref="A1:D26" totalsRowShown="0">
  <autoFilter ref="A1:D26" xr:uid="{6FC62424-B4CB-4144-9FF2-BAA6D49DD49C}"/>
  <tableColumns count="4">
    <tableColumn id="1" xr3:uid="{C17AC42B-949A-47BE-A4F1-C0212C27E3C9}" name="Sales Month"/>
    <tableColumn id="2" xr3:uid="{F0651FA9-177B-4985-8023-473E015F1929}" name="Total Sales" dataDxfId="1" dataCellStyle="Currency">
      <calculatedColumnFormula>SUMIF(Sales[Sales Month],Forecast[[#This Row],[Sales Month]],Sales[Sales Amount])</calculatedColumnFormula>
    </tableColumn>
    <tableColumn id="3" xr3:uid="{611B7F3A-9FE0-426F-9679-C0D700146999}" name="SMA Forecast"/>
    <tableColumn id="4" xr3:uid="{14645C3A-990B-488D-BB7F-BD98376084B7}" name="WMA Forecas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8DE77D-0096-40DE-A2FE-FC746F91F253}" name="Table9" displayName="Table9" ref="A1:H37" totalsRowShown="0">
  <autoFilter ref="A1:H37" xr:uid="{888DE77D-0096-40DE-A2FE-FC746F91F253}"/>
  <tableColumns count="8">
    <tableColumn id="1" xr3:uid="{F0764DAD-7AA8-485C-9E9E-28667732E615}" name="Sales Month" dataDxfId="8"/>
    <tableColumn id="2" xr3:uid="{FC6DBEC8-D5F7-4261-B9AE-1C1DFD9F53B7}" name="Total Sales "/>
    <tableColumn id="3" xr3:uid="{17EB0876-E227-4A54-92EB-18202B8809BC}" name="Forecast 1" dataDxfId="7">
      <calculatedColumnFormula>_xlfn.FORECAST.ETS(A2,$B$2:$B$25,$A$2:$A$25,1,1)</calculatedColumnFormula>
    </tableColumn>
    <tableColumn id="4" xr3:uid="{BDB836AE-2FDC-4AB8-AE0C-5195DF6998B2}" name="Lower Bound 1" dataDxfId="6">
      <calculatedColumnFormula>C2-_xlfn.FORECAST.ETS.CONFINT(A2,$B$2:$B$25,$A$2:$A$25,0.9,1,1)</calculatedColumnFormula>
    </tableColumn>
    <tableColumn id="5" xr3:uid="{D3C11AFE-1F4F-4FBF-8092-90F8713224B9}" name="Upper Bound 1" dataDxfId="5">
      <calculatedColumnFormula>C2+_xlfn.FORECAST.ETS.CONFINT(A2,$B$2:$B$25,$A$2:$A$25,0.9,1,1)</calculatedColumnFormula>
    </tableColumn>
    <tableColumn id="6" xr3:uid="{3443B990-5685-4724-AF71-564D8C38C3AC}" name="Forecast 2" dataDxfId="4"/>
    <tableColumn id="7" xr3:uid="{5864BFAF-31D9-420D-A6FF-19A796F97A55}" name="Lower Bound 2" dataDxfId="3"/>
    <tableColumn id="8" xr3:uid="{A7A402CE-164C-4BFE-96B3-25478685DC19}" name="Upper Boud 2"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abSelected="1" topLeftCell="H1" zoomScaleNormal="100" workbookViewId="0">
      <selection activeCell="G34" sqref="G34"/>
    </sheetView>
  </sheetViews>
  <sheetFormatPr defaultColWidth="11" defaultRowHeight="15.6" x14ac:dyDescent="0.3"/>
  <cols>
    <col min="1" max="1" width="13.59765625" customWidth="1"/>
    <col min="2" max="2" width="18" customWidth="1"/>
    <col min="3" max="3" width="24.3984375" customWidth="1"/>
    <col min="4" max="4" width="21.3984375" customWidth="1"/>
    <col min="5" max="5" width="20.3984375" customWidth="1"/>
    <col min="6" max="6" width="16.59765625" customWidth="1"/>
    <col min="7" max="7" width="17.5" customWidth="1"/>
    <col min="8" max="8" width="23.09765625" customWidth="1"/>
    <col min="9" max="9" width="12.5" customWidth="1"/>
    <col min="10" max="10" width="15.3984375" customWidth="1"/>
    <col min="11" max="11" width="24" customWidth="1"/>
    <col min="12" max="12" width="13.59765625" customWidth="1"/>
    <col min="13" max="13" width="14.8984375" customWidth="1"/>
    <col min="14" max="14" width="29.5" style="8" bestFit="1" customWidth="1"/>
    <col min="15" max="15" width="18.3984375" bestFit="1" customWidth="1"/>
    <col min="16" max="16" width="15.5" bestFit="1" customWidth="1"/>
    <col min="17" max="17" width="15.3984375" bestFit="1" customWidth="1"/>
    <col min="18" max="18" width="21.59765625" bestFit="1" customWidth="1"/>
  </cols>
  <sheetData>
    <row r="1" spans="1:18" x14ac:dyDescent="0.3">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3">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3">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3">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3">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3">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3">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3">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3">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3">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3">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3">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3">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3">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3">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3">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3">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3">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3">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3">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3">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3">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3">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3">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3">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3">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3">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3">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3">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3">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3">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3">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3">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3">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3">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3">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3">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3">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3">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3">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3">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3">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3">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3">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3">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3">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3">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3">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3">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3">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3">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3">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3">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3">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3">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3">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3">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3">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3">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3">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3">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3">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3">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3">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3">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3">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3">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3">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3">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3">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3">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3">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3">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3">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3">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3">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3">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3">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3">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3">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3">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3">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3">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3">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3">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3">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3">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3">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3">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3">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3">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3">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3">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3">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3">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3">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3">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3">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3">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3">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3">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3">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3">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3">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3">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3">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3">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3">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3">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3">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3">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3">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3">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3">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3">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3">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3">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3">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3">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3">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3">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3">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3">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3">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3">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3">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3">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3">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3">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3">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3">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3">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3">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3">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3">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3">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3">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3">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3">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3">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3">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3">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3">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3">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3">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3">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3">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3">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3">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3">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3">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3">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3">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3">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3">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3">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3">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3">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3">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3">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3">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3">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3">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3">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3">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3">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3">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3">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3">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3">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3">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3">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3">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3">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3">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3">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3">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3">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3">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3">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3">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3">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3">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3">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3">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3">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3">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3">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3">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3">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3">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3">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3">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3">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3">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3">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3">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3">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3">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3">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3">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3">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3">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3">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3">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3">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3">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3">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3">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3">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3">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3">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3">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3">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3">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3">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3">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3">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3">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3">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3">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3">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3">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3">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3">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3">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3">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3">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3">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3">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3">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3">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3">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3">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3">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3">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3">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3">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3">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3">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3">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3">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3">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3">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3">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3">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3">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3">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3">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3">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3">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3">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3">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3">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3">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3">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3">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3">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3">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3">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3">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3">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3">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3">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3">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3">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3">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3">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3">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3">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3">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3">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3">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3">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3">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3">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3">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3">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3">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3">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3">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3">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3">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3">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3">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3">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3">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3">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3">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3">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3">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3">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3">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3">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3">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3">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3">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3">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3">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3">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3">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3">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3">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3">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3">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3">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3">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3">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3">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3">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3">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3">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3">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3">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3">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3">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3">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3">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3">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3">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3">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3">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3">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3">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3">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3">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3">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3">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3">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3">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3">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3">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3">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3">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3">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3">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3">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3">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3">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3">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3">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3">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3">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3">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3">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3">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3">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3">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3">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3">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3">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3">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3">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3">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3">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3">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3">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3">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3">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3">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3">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3">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3">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3">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3">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3">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3">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3">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3">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3">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3">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3">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3">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3">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3">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3">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3">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3">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3">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3">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3">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3">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3">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3">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3">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3">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3">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3">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3">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3">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3">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3">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3">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3">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3">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3">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3">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3">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3">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3">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3">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3">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3">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3">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3">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3">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3">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3">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3">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3">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3">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3">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3">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3">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3">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3">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3">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3">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3">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3">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3">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3">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3">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3">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3">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3">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3">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3">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3">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3">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3">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3">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3">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3">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3">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3">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3">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3">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3">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3">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3">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3">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3">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3">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3">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3">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3">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3">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3">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3">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3">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3">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3">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3">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3">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3">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3">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3">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3">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3">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3">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3">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3">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3">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3">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3">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3">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3">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3">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3">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3">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3">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3">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3">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3">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3">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3">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3">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3">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3">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3">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3">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3">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3">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3">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3">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3">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3">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3">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3">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3">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3">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3">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3">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3">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3">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3">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3">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3">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3">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3">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3">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3">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3">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3">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3">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3">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3">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3">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3">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3">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3">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3">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3">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3">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3">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3">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3">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3">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3">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3">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3">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3">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3">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3">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3">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3">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3">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3">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3">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3">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3">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3">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3">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3">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3">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3">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3">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3">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3">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3">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3">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3">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3">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3">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3">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3">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3">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3">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3">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3">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3">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3">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3">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3">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3">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3">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3">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3">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3">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3">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3">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3">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3">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3">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3">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3">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3">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3">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3">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3">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3">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3">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3">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3">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3">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3">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3">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3">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3">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3">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3">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3">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3">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3">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3">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3">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3">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3">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3">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3">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3">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3">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3">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3">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3">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3">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3">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3">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3">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3">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3">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3">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3">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3">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3">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3">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3">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3">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3">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3">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3">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3">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3">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3">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3">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3">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3">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3">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3">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3">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3">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3">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3">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3">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3">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3">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3">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3">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3">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3">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3">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3">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3">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3">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3">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3">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3">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3">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3">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3">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3">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3">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3">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3">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3">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3">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3">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3">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3">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3">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3">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3">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3">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3">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3">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3">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3">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3">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3">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3">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3">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3">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3">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3">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3">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3">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3">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3">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3">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3">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3">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3">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3">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3">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3">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3">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3">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3">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3">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3">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3">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3">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3">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3">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3">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3">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3">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3">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3">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3">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3">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3">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3">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3">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3">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3">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3">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3">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3">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3">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3">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3">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3">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3">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3">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3">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3">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3">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3">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3">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3">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3">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3">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3">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3">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3">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3">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3">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3">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3">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3">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3">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3">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3">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3">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3">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3">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3">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3">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3">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3">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3">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3">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3">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3">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3">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3">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3">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3">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3">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3">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3">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3">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3">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3">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3">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3">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3">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3">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3">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3">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3">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3">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3">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3">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3">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3">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3">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3">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3">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3">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3">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3">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3">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3">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3">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3">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3">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3">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3">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3">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3">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3">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3">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3">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3">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3">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3">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3">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3">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3">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3">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3">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3">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3">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3">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3">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3">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3">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3">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3">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3">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3">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3">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3">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3">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3">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3">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3">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3">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3">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3">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3">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3">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3">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3">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3">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3">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3">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3">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3">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3">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3">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3">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3">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3">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3">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3">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3">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3">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3">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3">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3">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3">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3">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3">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3">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3">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3">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3">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3">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3">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3">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3">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3">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3">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3">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3">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3">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3">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3">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3">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3">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3">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3">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3">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3">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3">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3">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3">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3">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3">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3">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3">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3">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3">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3">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3">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3">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3">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3">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3">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3">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3">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3">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3">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3">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3">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3">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3">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3">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3">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3">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3">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3">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3">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3">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3">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3">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3">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3">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3">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3">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3">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3">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3">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3">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3">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3">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3">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3">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3">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3">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3">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3">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3">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3">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3">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3">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3">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3">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3">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3">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3">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3">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3">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3">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3">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3">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3">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3">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3">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3">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3">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3">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3">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3">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3">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3">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3">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3">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3">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3">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3">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3">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3">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3">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3">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3">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3">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3">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3">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3">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3">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3">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3">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3">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3">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3">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3">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3">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3">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3">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3">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3">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3">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3">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3">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3">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3">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3">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3">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3">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3">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3">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3">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3">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3">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3">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3">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3">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3">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3">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3">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3">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3">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3">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3">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3">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3">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3">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3">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3">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3">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3">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3">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3">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3">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3">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3">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3">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3">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3">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3">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3">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3">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3">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3">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3">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3">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3">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3">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3">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3">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3">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3">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3">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3">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3">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3">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3">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3">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3">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3">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3">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3">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3">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3">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3">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3">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3">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3">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3">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3">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3">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3">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3">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3">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3">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3">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3">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3">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3">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3">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3">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3">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3">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3">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3">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3">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3">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3">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3">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3">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3">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3">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3">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3">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3">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3">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3">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3">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3">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3">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3">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3">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3">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3">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3">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3">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3">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3">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3">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3">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3">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3">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3">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3">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3">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3">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3">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3">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3">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3">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3">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3">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3">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3">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3">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3">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3">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3">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3">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3">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3">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3">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3">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3">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3">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3">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3">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3">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3">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3">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3">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3">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3">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3">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3">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3">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3">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3">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3">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3">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3">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3">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3">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3">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3">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3">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3">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3">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3">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3">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3">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3">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3">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3">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3">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3">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3">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3">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3">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3">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3">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3">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3">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3">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3">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3">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3">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3">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3">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3">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3">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3">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3">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3">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3">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3">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3">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3">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3">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3">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3">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3">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3">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3">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3">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3">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3">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3">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3">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3">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3">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3">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3">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3">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3">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3">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3">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3">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3">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3">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3">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3">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3">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3">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3">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3">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3">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3">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3">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3">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3">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3">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3">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3">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3">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3">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3">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3">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3">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3">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3">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3">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3">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3">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3">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3">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3">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3">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3">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3">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3">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3">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3">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3">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3">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3">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3">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3">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3">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3">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3">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3">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3">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3">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3">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3">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3">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3">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3">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3">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3">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3">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3">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3">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3">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3">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3">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3">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3">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3">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3">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3">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3">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3">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3">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3">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3">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3">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3">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3">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3">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3">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3">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3">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3">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3">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3">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3">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3">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3">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3">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3">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3">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3">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3">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3">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3">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3">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3">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3">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3">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3">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3">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3">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3">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3">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3">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3">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3">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3">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3">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3">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3">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3">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3">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3">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3">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3">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3">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3">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3">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3">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3">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3">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3">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3">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3">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3">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3">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3">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3">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3">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3">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3">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3">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3">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3">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3">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3">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3">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3">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3">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3">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3">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3">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3">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3">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3">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3">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3">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3">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3">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3">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3">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3">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3">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3">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3">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3">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3">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3">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3">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3">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3">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3">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3">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3">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3">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3">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3">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3">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3">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3">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3">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3">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3">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3">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3">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3">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3">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3">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3">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3">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3">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3">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3">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3">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3">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3">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3">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3">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3">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3">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3">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3">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3">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3">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3">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3">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3">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3">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3">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3">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3">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3">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3">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3">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3">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3">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3">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3">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3">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3">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3">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3">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3">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3">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3">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3">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3">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3">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3">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3">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3">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3">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3">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3">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3">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3">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3">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3">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3">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3">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3">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3">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3">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3">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3">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3">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3">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3">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3">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3">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3">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3">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3">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3">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3">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3">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3">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3">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3">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3">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3">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3">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3">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3">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3">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3">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3">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3">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3">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3">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3">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3">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3">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3">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3">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3">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3">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3">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3">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3">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3">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3">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3">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3">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3">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3">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3">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3">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3">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3">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3">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3">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3">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3">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3">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3">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3">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3">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3">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3">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3">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3">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3">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3">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3">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3">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3">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3">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3">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3">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3">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3">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3">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3">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3">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3">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3">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3">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3">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3">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3">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3">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3">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3">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3">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3">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3">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3">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3">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3">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3">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3">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3">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3">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3">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3">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3">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3">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3">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3">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3">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3">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3">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3">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3">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3">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3">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3">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3">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3">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3">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3">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3">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3">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3">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3">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3">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3">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3">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3">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3">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3">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3">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3">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3">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3">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3">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3">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3">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3">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3">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3">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3">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3">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3">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3">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3">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3">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3">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3">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3">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3">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3">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3">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3">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3">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3">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3">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3">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3">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3">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3">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3">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3">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3">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3">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3">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3">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3">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3">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3">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3">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3">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3">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3">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3">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3">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3">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3">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3">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3">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3">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3">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3">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3">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3">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3">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3">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3">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3">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3">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3">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3">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3">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3">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3">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3">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3">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3">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3">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3">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3">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3">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3">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3">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3">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3">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3">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3">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3">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3">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3">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3">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3">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3">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3">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3">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3">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3">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3">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3">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3">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3">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3">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3">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3">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3">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3">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3">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3">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3">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3">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3">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3">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3">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3">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3">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3">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3">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3">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3">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3">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3">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3">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3">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3">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3">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3">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3">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3">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3">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3">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3">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3">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3">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3">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3">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3">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3">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3">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3">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3">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3">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3">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3">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3">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3">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3">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3">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3">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3">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3">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3">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3">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3">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3">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3">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3">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3">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3">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3">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3">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3">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3">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3">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3">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3">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3">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3">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3">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3">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3">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3">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3">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3">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3">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3">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3">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3">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3">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3">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3">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3">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3">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3">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3">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3">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3">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3">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3">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3">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3">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3">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3">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3">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3">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3">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3">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3">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3">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3">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3">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3">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3">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3">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3">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3">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3">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3">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3">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3">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3">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3">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3">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3">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3">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3">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3">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3">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3">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3">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3">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3">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3">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3">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3">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3">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3">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3">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3">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3">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3">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3">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3">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3">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3">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3">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3">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3">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3">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3">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3">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3">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3">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3">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3">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3">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3">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3">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3">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3">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3">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3">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3">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3">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3">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3">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3">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3">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3">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3">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3">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3">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3">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3">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3">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3">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3">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3">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3">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3">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3">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3">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3">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3">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3">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3">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3">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3">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3">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3">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3">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3">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3">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3">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3">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3">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3">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3">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3">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3">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3">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3">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3">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3">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3">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3">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3">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3">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3">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3">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3">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3">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3">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3">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3">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3">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3">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3">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3">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3">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3">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3">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3">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3">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3">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3">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3">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3">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3">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3">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3">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3">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3">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3">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3">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3">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3">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3">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3">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3">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3">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3">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3">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3">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3">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3">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3">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3">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3">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3">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3">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3">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3">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3">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3">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3">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3">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3">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3">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3">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3">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3">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3">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3">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3">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3">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3">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3">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3">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3">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3">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3">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3">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3">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3">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3">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3">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3">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3">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3">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3">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3">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3">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3">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3">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3">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3">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3">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3">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3">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3">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3">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3">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3">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3">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3">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3">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3">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3">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3">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3">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3">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3">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3">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3">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3">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3">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3">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3">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3">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3">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3">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3">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3">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3">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3">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3">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3">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3">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3">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3">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3">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3">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3">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3">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3">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3">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3">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3">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3">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3">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3">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3">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3">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3">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3">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3">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3">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3">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3">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3">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3">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3">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3">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3">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3">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3">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3">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3">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3">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3">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3">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3">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3">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3">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3">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3">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3">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3">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3">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3">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3">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3">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3">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3">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3">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3">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3">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3">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3">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3">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3">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3">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3">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3">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3">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3">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3">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3">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3">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3">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3">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3">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3">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3">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3">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3">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3">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3">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3">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3">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3">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3">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3">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3">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3">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3">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3">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3">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3">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3">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3">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3">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3">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3">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3">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3">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3">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3">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3">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3">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3">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3">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3">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3">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3">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3">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3">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3">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3">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3">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3">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3">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3">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3">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3">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3">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3">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3">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3">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3">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3">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3">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3">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3">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3">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3">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3">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3">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3">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3">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3">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3">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3">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3">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3">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3">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3">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3">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3">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3">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3">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3">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3">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3">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3">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3">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3">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3">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3">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3">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3">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3">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3">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3">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3">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3">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3">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3">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3">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3">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3">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3">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3">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3">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3">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3">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3">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3">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3">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3">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3">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3">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3">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3">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3">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3">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3">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3">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3">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3">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3">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3">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3">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3">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3">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3">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3">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3">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3">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3">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3">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3">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3">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3">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3">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3">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3">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3">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3">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3">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3">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3">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3">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3">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3">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3">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3">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3">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3">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3">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3">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3">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3">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3">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3">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3">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3">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3">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3">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3">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3">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3">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3">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3">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3">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3">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3">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3">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3">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3">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3">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3">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3">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3">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3">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3">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3">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3">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3">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3">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3">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3">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3">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3">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3">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3">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3">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3">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3">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3">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3">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3">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3">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3">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3">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3">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3">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3">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3">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3">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3">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3">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3">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3">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3">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3">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3">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3">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3">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3">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3">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3">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3">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3">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3">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3">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3">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3">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3">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3">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3">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3">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3">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3">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3">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3">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3">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3">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3">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3">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3">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3">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3">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3">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3">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3">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3">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3">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3">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3">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3">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3">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3">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3">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3">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3">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3">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3">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3">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3">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3">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3">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3">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3">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3">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3">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3">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3">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3">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3">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3">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3">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3">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3">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3">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3">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3">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3">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3">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3">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3">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3">
      <c r="K2222" s="1"/>
      <c r="L2222" s="1"/>
      <c r="O2222" s="1"/>
    </row>
    <row r="2223" spans="1:18" x14ac:dyDescent="0.3">
      <c r="K2223" s="1"/>
      <c r="L2223" s="1"/>
      <c r="O2223" s="1"/>
    </row>
    <row r="2224" spans="1:18"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984375" defaultRowHeight="15.6" x14ac:dyDescent="0.3"/>
  <cols>
    <col min="1" max="1" width="19.3984375" bestFit="1" customWidth="1"/>
    <col min="2" max="2" width="15.09765625" bestFit="1" customWidth="1"/>
    <col min="3" max="4" width="8.59765625" bestFit="1" customWidth="1"/>
    <col min="5" max="5" width="11" bestFit="1" customWidth="1"/>
    <col min="6" max="6" width="8.59765625" bestFit="1" customWidth="1"/>
    <col min="7" max="7" width="12.09765625" bestFit="1" customWidth="1"/>
    <col min="8" max="10" width="8.59765625" bestFit="1" customWidth="1"/>
    <col min="11" max="13" width="9.59765625" bestFit="1" customWidth="1"/>
    <col min="14" max="14" width="11" bestFit="1" customWidth="1"/>
    <col min="15" max="16" width="9.59765625" bestFit="1" customWidth="1"/>
    <col min="17" max="22" width="8.59765625" bestFit="1" customWidth="1"/>
    <col min="23" max="23" width="11" bestFit="1" customWidth="1"/>
    <col min="24" max="27" width="4.8984375" bestFit="1" customWidth="1"/>
    <col min="28" max="28" width="5.8984375" bestFit="1" customWidth="1"/>
    <col min="29" max="31" width="4.8984375" bestFit="1" customWidth="1"/>
    <col min="32" max="32" width="3.8984375" bestFit="1" customWidth="1"/>
    <col min="33" max="35" width="5.8984375" bestFit="1" customWidth="1"/>
    <col min="36" max="38" width="4.8984375" bestFit="1" customWidth="1"/>
    <col min="39" max="39" width="5.8984375" bestFit="1" customWidth="1"/>
    <col min="40" max="40" width="3.8984375" bestFit="1" customWidth="1"/>
    <col min="41" max="48" width="4.8984375" bestFit="1" customWidth="1"/>
    <col min="49" max="50" width="5.8984375" bestFit="1" customWidth="1"/>
    <col min="51" max="51" width="4.8984375" bestFit="1" customWidth="1"/>
    <col min="52" max="52" width="5.8984375" bestFit="1" customWidth="1"/>
    <col min="53" max="53" width="4.8984375" bestFit="1" customWidth="1"/>
    <col min="54" max="54" width="3.8984375" bestFit="1" customWidth="1"/>
    <col min="55" max="55" width="5.8984375" bestFit="1" customWidth="1"/>
    <col min="56" max="56" width="4.8984375" bestFit="1" customWidth="1"/>
    <col min="57" max="57" width="5.8984375" bestFit="1" customWidth="1"/>
    <col min="58" max="58" width="4.8984375" bestFit="1" customWidth="1"/>
    <col min="59" max="60" width="5.8984375" bestFit="1" customWidth="1"/>
    <col min="61" max="61" width="4.8984375" bestFit="1" customWidth="1"/>
    <col min="62" max="62" width="6.8984375" bestFit="1" customWidth="1"/>
    <col min="63" max="63" width="11" bestFit="1" customWidth="1"/>
    <col min="64" max="65" width="4.59765625" bestFit="1" customWidth="1"/>
    <col min="66" max="66" width="7.09765625" bestFit="1" customWidth="1"/>
    <col min="67" max="68" width="4.59765625" bestFit="1" customWidth="1"/>
    <col min="69" max="69" width="7.09765625" bestFit="1" customWidth="1"/>
    <col min="70" max="75" width="4.59765625" bestFit="1" customWidth="1"/>
    <col min="76" max="76" width="7.09765625" bestFit="1" customWidth="1"/>
    <col min="77" max="78" width="4.59765625" bestFit="1" customWidth="1"/>
    <col min="79" max="79" width="7.09765625" bestFit="1" customWidth="1"/>
    <col min="80" max="81" width="4.59765625" bestFit="1" customWidth="1"/>
    <col min="82" max="82" width="7.09765625" bestFit="1" customWidth="1"/>
    <col min="83" max="83" width="4.59765625" bestFit="1" customWidth="1"/>
    <col min="84" max="84" width="7.09765625" bestFit="1" customWidth="1"/>
    <col min="85" max="86" width="4.59765625" bestFit="1" customWidth="1"/>
    <col min="87" max="87" width="7.09765625" bestFit="1" customWidth="1"/>
    <col min="88" max="88" width="4.59765625" bestFit="1" customWidth="1"/>
    <col min="89" max="89" width="7.09765625" bestFit="1" customWidth="1"/>
    <col min="90" max="91" width="4.59765625" bestFit="1" customWidth="1"/>
    <col min="92" max="92" width="7.09765625" bestFit="1" customWidth="1"/>
    <col min="93" max="94" width="4.59765625" bestFit="1" customWidth="1"/>
    <col min="95" max="95" width="7.09765625" bestFit="1" customWidth="1"/>
    <col min="96" max="97" width="4.59765625" bestFit="1" customWidth="1"/>
    <col min="98" max="98" width="7.09765625" bestFit="1" customWidth="1"/>
    <col min="99" max="99" width="4.59765625" bestFit="1" customWidth="1"/>
    <col min="100" max="100" width="7.09765625" bestFit="1" customWidth="1"/>
    <col min="101" max="102" width="4.59765625" bestFit="1" customWidth="1"/>
    <col min="103" max="103" width="7.09765625" bestFit="1" customWidth="1"/>
    <col min="104" max="104" width="4.59765625" bestFit="1" customWidth="1"/>
    <col min="105" max="105" width="7.09765625" bestFit="1" customWidth="1"/>
    <col min="106" max="107" width="4.59765625" bestFit="1" customWidth="1"/>
    <col min="108" max="108" width="7.09765625" bestFit="1" customWidth="1"/>
    <col min="109" max="109" width="4.59765625" bestFit="1" customWidth="1"/>
    <col min="110" max="110" width="7.09765625" bestFit="1" customWidth="1"/>
    <col min="111" max="111" width="4.59765625" bestFit="1" customWidth="1"/>
    <col min="112" max="112" width="7.09765625" bestFit="1" customWidth="1"/>
    <col min="113" max="115" width="4.8984375" bestFit="1" customWidth="1"/>
    <col min="116" max="116" width="7.09765625" bestFit="1" customWidth="1"/>
    <col min="117" max="117" width="4.59765625" bestFit="1" customWidth="1"/>
    <col min="118" max="118" width="7.09765625" bestFit="1" customWidth="1"/>
    <col min="119" max="120" width="4.8984375" bestFit="1" customWidth="1"/>
    <col min="121" max="121" width="7.09765625" bestFit="1" customWidth="1"/>
    <col min="122" max="123" width="4.8984375" bestFit="1" customWidth="1"/>
    <col min="124" max="124" width="7.09765625" bestFit="1" customWidth="1"/>
    <col min="125" max="126" width="4.8984375" bestFit="1" customWidth="1"/>
    <col min="127" max="127" width="7.09765625" bestFit="1" customWidth="1"/>
    <col min="128" max="128" width="4.59765625" bestFit="1" customWidth="1"/>
    <col min="129" max="129" width="7.09765625" bestFit="1" customWidth="1"/>
    <col min="130" max="131" width="4.8984375" bestFit="1" customWidth="1"/>
    <col min="132" max="132" width="7.09765625" bestFit="1" customWidth="1"/>
    <col min="133" max="134" width="4.8984375" bestFit="1" customWidth="1"/>
    <col min="135" max="135" width="7.09765625" bestFit="1" customWidth="1"/>
    <col min="136" max="139" width="4.8984375" bestFit="1" customWidth="1"/>
    <col min="140" max="140" width="7.09765625" bestFit="1" customWidth="1"/>
    <col min="141" max="141" width="4.59765625" bestFit="1" customWidth="1"/>
    <col min="142" max="142" width="7.09765625" bestFit="1" customWidth="1"/>
    <col min="143" max="144" width="4.8984375" bestFit="1" customWidth="1"/>
    <col min="145" max="145" width="7.09765625" bestFit="1" customWidth="1"/>
    <col min="146" max="146" width="4.59765625" bestFit="1" customWidth="1"/>
    <col min="147" max="147" width="7.09765625" bestFit="1" customWidth="1"/>
    <col min="148" max="148" width="4.59765625" bestFit="1" customWidth="1"/>
    <col min="149" max="149" width="7.09765625" bestFit="1" customWidth="1"/>
    <col min="150" max="151" width="4.8984375" bestFit="1" customWidth="1"/>
    <col min="152" max="152" width="7.09765625" bestFit="1" customWidth="1"/>
    <col min="153" max="153" width="4.59765625" bestFit="1" customWidth="1"/>
    <col min="154" max="154" width="7.09765625" bestFit="1" customWidth="1"/>
    <col min="155" max="156" width="4.8984375" bestFit="1" customWidth="1"/>
    <col min="157" max="157" width="7.09765625" bestFit="1" customWidth="1"/>
    <col min="158" max="159" width="4.8984375" bestFit="1" customWidth="1"/>
    <col min="160" max="160" width="7.09765625" bestFit="1" customWidth="1"/>
    <col min="161" max="161" width="4.8984375" bestFit="1" customWidth="1"/>
    <col min="162" max="162" width="7.09765625" bestFit="1" customWidth="1"/>
    <col min="163" max="165" width="4.8984375" bestFit="1" customWidth="1"/>
    <col min="166" max="166" width="7.09765625" bestFit="1" customWidth="1"/>
    <col min="167" max="167" width="5.59765625" bestFit="1" customWidth="1"/>
    <col min="168" max="168" width="8.09765625" bestFit="1" customWidth="1"/>
    <col min="169" max="172" width="5.8984375" bestFit="1" customWidth="1"/>
    <col min="173" max="173" width="8.09765625" bestFit="1" customWidth="1"/>
    <col min="174" max="174" width="11" bestFit="1" customWidth="1"/>
  </cols>
  <sheetData>
    <row r="3" spans="1:7" x14ac:dyDescent="0.3">
      <c r="A3" s="3" t="s">
        <v>17</v>
      </c>
      <c r="B3" s="3" t="s">
        <v>24</v>
      </c>
    </row>
    <row r="4" spans="1:7" x14ac:dyDescent="0.3">
      <c r="A4" s="3" t="s">
        <v>18</v>
      </c>
      <c r="B4" s="1">
        <v>44287</v>
      </c>
      <c r="C4" s="1">
        <v>44317</v>
      </c>
      <c r="D4" s="1">
        <v>44348</v>
      </c>
      <c r="E4" s="1" t="s">
        <v>19</v>
      </c>
    </row>
    <row r="5" spans="1:7" x14ac:dyDescent="0.3">
      <c r="A5" s="4" t="s">
        <v>20</v>
      </c>
      <c r="B5" s="2">
        <v>40625</v>
      </c>
      <c r="C5" s="2">
        <v>45505</v>
      </c>
      <c r="D5" s="2">
        <v>49945</v>
      </c>
      <c r="E5" s="2">
        <v>136075</v>
      </c>
    </row>
    <row r="6" spans="1:7" x14ac:dyDescent="0.3">
      <c r="A6" s="5" t="s">
        <v>21</v>
      </c>
      <c r="B6" s="2">
        <v>8090</v>
      </c>
      <c r="C6" s="2">
        <v>7930</v>
      </c>
      <c r="D6" s="2">
        <v>10995</v>
      </c>
      <c r="E6" s="2">
        <v>27015</v>
      </c>
      <c r="G6" s="7"/>
    </row>
    <row r="7" spans="1:7" x14ac:dyDescent="0.3">
      <c r="A7" s="6" t="s">
        <v>1</v>
      </c>
      <c r="B7" s="2">
        <v>2900</v>
      </c>
      <c r="C7" s="2">
        <v>3600</v>
      </c>
      <c r="D7" s="2">
        <v>4625</v>
      </c>
      <c r="E7" s="2">
        <v>11125</v>
      </c>
      <c r="G7" s="7"/>
    </row>
    <row r="8" spans="1:7" x14ac:dyDescent="0.3">
      <c r="A8" s="6" t="s">
        <v>0</v>
      </c>
      <c r="B8" s="2">
        <v>5190</v>
      </c>
      <c r="C8" s="2">
        <v>4330</v>
      </c>
      <c r="D8" s="2">
        <v>6370</v>
      </c>
      <c r="E8" s="2">
        <v>15890</v>
      </c>
      <c r="G8" s="7"/>
    </row>
    <row r="9" spans="1:7" x14ac:dyDescent="0.3">
      <c r="A9" s="5" t="s">
        <v>22</v>
      </c>
      <c r="B9" s="2">
        <v>22120</v>
      </c>
      <c r="C9" s="2">
        <v>27160</v>
      </c>
      <c r="D9" s="2">
        <v>26050</v>
      </c>
      <c r="E9" s="2">
        <v>75330</v>
      </c>
      <c r="G9" s="7"/>
    </row>
    <row r="10" spans="1:7" x14ac:dyDescent="0.3">
      <c r="A10" s="6" t="s">
        <v>1</v>
      </c>
      <c r="B10" s="2">
        <v>13850</v>
      </c>
      <c r="C10" s="2">
        <v>15600</v>
      </c>
      <c r="D10" s="2">
        <v>14700</v>
      </c>
      <c r="E10" s="2">
        <v>44150</v>
      </c>
      <c r="G10" s="7"/>
    </row>
    <row r="11" spans="1:7" x14ac:dyDescent="0.3">
      <c r="A11" s="6" t="s">
        <v>0</v>
      </c>
      <c r="B11" s="2">
        <v>8270</v>
      </c>
      <c r="C11" s="2">
        <v>11560</v>
      </c>
      <c r="D11" s="2">
        <v>11350</v>
      </c>
      <c r="E11" s="2">
        <v>31180</v>
      </c>
      <c r="G11" s="7"/>
    </row>
    <row r="12" spans="1:7" x14ac:dyDescent="0.3">
      <c r="A12" s="5" t="s">
        <v>23</v>
      </c>
      <c r="B12" s="2">
        <v>10415</v>
      </c>
      <c r="C12" s="2">
        <v>10415</v>
      </c>
      <c r="D12" s="2">
        <v>12900</v>
      </c>
      <c r="E12" s="2">
        <v>33730</v>
      </c>
      <c r="G12" s="7"/>
    </row>
    <row r="13" spans="1:7" x14ac:dyDescent="0.3">
      <c r="A13" s="6" t="s">
        <v>1</v>
      </c>
      <c r="B13" s="2">
        <v>7125</v>
      </c>
      <c r="C13" s="2">
        <v>7125</v>
      </c>
      <c r="D13" s="2">
        <v>8500</v>
      </c>
      <c r="E13" s="2">
        <v>22750</v>
      </c>
      <c r="G13" s="7"/>
    </row>
    <row r="14" spans="1:7" x14ac:dyDescent="0.3">
      <c r="A14" s="6" t="s">
        <v>0</v>
      </c>
      <c r="B14" s="2">
        <v>3290</v>
      </c>
      <c r="C14" s="2">
        <v>3290</v>
      </c>
      <c r="D14" s="2">
        <v>4400</v>
      </c>
      <c r="E14" s="2">
        <v>10980</v>
      </c>
    </row>
    <row r="15" spans="1:7" x14ac:dyDescent="0.3">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workbookViewId="0">
      <selection activeCell="G2" sqref="G2"/>
    </sheetView>
  </sheetViews>
  <sheetFormatPr defaultRowHeight="15.6" x14ac:dyDescent="0.3"/>
  <cols>
    <col min="1" max="1" width="13.3984375" customWidth="1"/>
    <col min="2" max="2" width="21.69921875" bestFit="1" customWidth="1"/>
    <col min="3" max="3" width="13.19921875" style="7" bestFit="1" customWidth="1"/>
    <col min="4" max="4" width="23.19921875" style="7" bestFit="1" customWidth="1"/>
    <col min="5" max="5" width="22.5" bestFit="1" customWidth="1"/>
    <col min="6" max="6" width="18.09765625" bestFit="1" customWidth="1"/>
    <col min="7" max="7" width="21" style="9" bestFit="1" customWidth="1"/>
    <col min="8" max="8" width="16.69921875" style="7" bestFit="1" customWidth="1"/>
    <col min="9" max="9" width="16.09765625" style="7" bestFit="1" customWidth="1"/>
    <col min="10" max="10" width="17.69921875" style="7" bestFit="1" customWidth="1"/>
    <col min="11" max="11" width="22" style="10" bestFit="1" customWidth="1"/>
  </cols>
  <sheetData>
    <row r="1" spans="1:11" x14ac:dyDescent="0.3">
      <c r="A1" t="s">
        <v>12</v>
      </c>
      <c r="B1" t="s">
        <v>30</v>
      </c>
      <c r="C1" s="7" t="s">
        <v>31</v>
      </c>
      <c r="D1" s="7" t="s">
        <v>32</v>
      </c>
      <c r="E1" t="s">
        <v>33</v>
      </c>
      <c r="F1" t="s">
        <v>34</v>
      </c>
      <c r="G1" s="9" t="s">
        <v>35</v>
      </c>
      <c r="H1" s="7" t="s">
        <v>36</v>
      </c>
      <c r="I1" s="7" t="s">
        <v>37</v>
      </c>
      <c r="J1" s="7" t="s">
        <v>38</v>
      </c>
      <c r="K1" s="10" t="s">
        <v>39</v>
      </c>
    </row>
    <row r="2" spans="1:11" x14ac:dyDescent="0.3">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3">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3">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3">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3">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3">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3">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3">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3">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3">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3">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3">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workbookViewId="0">
      <selection activeCell="H11" sqref="H11"/>
    </sheetView>
  </sheetViews>
  <sheetFormatPr defaultRowHeight="15.6" outlineLevelRow="1" outlineLevelCol="1" x14ac:dyDescent="0.3"/>
  <cols>
    <col min="3" max="3" width="6.09765625" bestFit="1" customWidth="1"/>
    <col min="4" max="6" width="13" bestFit="1" customWidth="1" outlineLevel="1"/>
    <col min="8" max="8" width="11.09765625" bestFit="1" customWidth="1"/>
  </cols>
  <sheetData>
    <row r="1" spans="2:8" ht="16.2" thickBot="1" x14ac:dyDescent="0.35"/>
    <row r="2" spans="2:8" ht="18" x14ac:dyDescent="0.35">
      <c r="B2" s="17" t="s">
        <v>56</v>
      </c>
      <c r="C2" s="17"/>
      <c r="D2" s="22"/>
      <c r="E2" s="22"/>
      <c r="F2" s="22"/>
    </row>
    <row r="3" spans="2:8" ht="18" x14ac:dyDescent="0.35">
      <c r="B3" s="16"/>
      <c r="C3" s="16"/>
      <c r="D3" s="23" t="s">
        <v>58</v>
      </c>
      <c r="E3" s="23" t="s">
        <v>53</v>
      </c>
      <c r="F3" s="23" t="s">
        <v>55</v>
      </c>
    </row>
    <row r="4" spans="2:8" ht="30.6" outlineLevel="1" x14ac:dyDescent="0.3">
      <c r="B4" s="19"/>
      <c r="C4" s="19"/>
      <c r="E4" s="25" t="s">
        <v>54</v>
      </c>
      <c r="F4" s="25" t="s">
        <v>54</v>
      </c>
    </row>
    <row r="5" spans="2:8" x14ac:dyDescent="0.3">
      <c r="B5" s="20" t="s">
        <v>57</v>
      </c>
      <c r="C5" s="20"/>
      <c r="D5" s="18"/>
      <c r="E5" s="18"/>
      <c r="F5" s="18"/>
    </row>
    <row r="6" spans="2:8" outlineLevel="1" x14ac:dyDescent="0.3">
      <c r="B6" s="19"/>
      <c r="C6" s="19" t="s">
        <v>49</v>
      </c>
      <c r="D6" s="14">
        <v>10</v>
      </c>
      <c r="E6" s="24">
        <v>10</v>
      </c>
      <c r="F6" s="24">
        <v>15</v>
      </c>
    </row>
    <row r="7" spans="2:8" outlineLevel="1" x14ac:dyDescent="0.3">
      <c r="B7" s="19"/>
      <c r="C7" s="19" t="s">
        <v>50</v>
      </c>
      <c r="D7" s="14">
        <v>25</v>
      </c>
      <c r="E7" s="24">
        <v>25</v>
      </c>
      <c r="F7" s="24">
        <v>35</v>
      </c>
    </row>
    <row r="8" spans="2:8" outlineLevel="1" x14ac:dyDescent="0.3">
      <c r="B8" s="19"/>
      <c r="C8" s="19" t="s">
        <v>51</v>
      </c>
      <c r="D8" s="14">
        <v>23</v>
      </c>
      <c r="E8" s="24">
        <v>23</v>
      </c>
      <c r="F8" s="24">
        <v>33</v>
      </c>
    </row>
    <row r="9" spans="2:8" x14ac:dyDescent="0.3">
      <c r="B9" s="20" t="s">
        <v>59</v>
      </c>
      <c r="C9" s="20"/>
      <c r="D9" s="18"/>
      <c r="E9" s="18"/>
      <c r="F9" s="18"/>
    </row>
    <row r="10" spans="2:8" ht="16.2" outlineLevel="1" thickBot="1" x14ac:dyDescent="0.35">
      <c r="B10" s="21"/>
      <c r="C10" s="21" t="s">
        <v>52</v>
      </c>
      <c r="D10" s="15">
        <v>80305</v>
      </c>
      <c r="E10" s="15">
        <v>80305</v>
      </c>
      <c r="F10" s="15">
        <v>115695</v>
      </c>
      <c r="H10" s="14">
        <f>F10-E10</f>
        <v>35390</v>
      </c>
    </row>
    <row r="11" spans="2:8" x14ac:dyDescent="0.3">
      <c r="B11" t="s">
        <v>60</v>
      </c>
    </row>
    <row r="12" spans="2:8" x14ac:dyDescent="0.3">
      <c r="B12" t="s">
        <v>61</v>
      </c>
    </row>
    <row r="13" spans="2:8" x14ac:dyDescent="0.3">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H26"/>
  <sheetViews>
    <sheetView workbookViewId="0">
      <selection activeCell="B21" sqref="B21"/>
    </sheetView>
  </sheetViews>
  <sheetFormatPr defaultRowHeight="15.6" x14ac:dyDescent="0.3"/>
  <cols>
    <col min="1" max="1" width="19.5" bestFit="1" customWidth="1"/>
    <col min="2" max="2" width="19.59765625" bestFit="1" customWidth="1"/>
    <col min="3" max="3" width="17.69921875" bestFit="1" customWidth="1"/>
    <col min="4" max="4" width="24.69921875" bestFit="1" customWidth="1"/>
    <col min="5" max="5" width="16.09765625" bestFit="1" customWidth="1"/>
    <col min="6" max="6" width="11.09765625" bestFit="1" customWidth="1"/>
    <col min="7" max="7" width="17.59765625" bestFit="1" customWidth="1"/>
    <col min="8" max="8" width="11.09765625" bestFit="1" customWidth="1"/>
  </cols>
  <sheetData>
    <row r="1" spans="1:5" x14ac:dyDescent="0.3">
      <c r="A1" t="s">
        <v>14</v>
      </c>
      <c r="B1" t="s">
        <v>40</v>
      </c>
      <c r="C1" t="s">
        <v>42</v>
      </c>
      <c r="D1" t="s">
        <v>41</v>
      </c>
    </row>
    <row r="2" spans="1:5" x14ac:dyDescent="0.3">
      <c r="A2" s="12" t="s">
        <v>3</v>
      </c>
      <c r="B2" s="12">
        <f>SUMIF(Sales[Subscription Type],Scenario1[[#This Row],[Subscription Type]],Sales[Current Upsell $])</f>
        <v>18350</v>
      </c>
      <c r="C2" s="11">
        <v>0.5</v>
      </c>
      <c r="D2" s="12">
        <f>Scenario1[[#This Row],[Upsell Opportunity]]*Scenario1[[#This Row],[Conversion Rates]]</f>
        <v>9175</v>
      </c>
    </row>
    <row r="3" spans="1:5" x14ac:dyDescent="0.3">
      <c r="A3" s="12" t="s">
        <v>0</v>
      </c>
      <c r="B3" s="12">
        <f>SUMIF(Sales[Subscription Type],Scenario1[[#This Row],[Subscription Type]],Sales[Current Upsell $])</f>
        <v>8460</v>
      </c>
      <c r="C3" s="11">
        <v>0.45</v>
      </c>
      <c r="D3" s="12">
        <f>Scenario1[[#This Row],[Upsell Opportunity]]*Scenario1[[#This Row],[Conversion Rates]]</f>
        <v>3807</v>
      </c>
    </row>
    <row r="4" spans="1:5" x14ac:dyDescent="0.3">
      <c r="A4" s="12" t="s">
        <v>1</v>
      </c>
      <c r="B4" s="12">
        <f>SUMIF(Sales[Subscription Type],Scenario1[[#This Row],[Subscription Type]],Sales[Current Upsell $])</f>
        <v>8475</v>
      </c>
      <c r="C4" s="11">
        <v>0.3</v>
      </c>
      <c r="D4" s="12">
        <f>Scenario1[[#This Row],[Upsell Opportunity]]*Scenario1[[#This Row],[Conversion Rates]]</f>
        <v>2542.5</v>
      </c>
    </row>
    <row r="5" spans="1:5" x14ac:dyDescent="0.3">
      <c r="A5" s="12" t="s">
        <v>2</v>
      </c>
      <c r="B5" s="12">
        <f>SUMIF(Sales[Subscription Type],Scenario1[[#This Row],[Subscription Type]],Sales[Current Upsell $])</f>
        <v>2808</v>
      </c>
      <c r="C5" s="11">
        <v>0.15</v>
      </c>
      <c r="D5" s="12">
        <f>Scenario1[[#This Row],[Upsell Opportunity]]*Scenario1[[#This Row],[Conversion Rates]]</f>
        <v>421.2</v>
      </c>
    </row>
    <row r="6" spans="1:5" x14ac:dyDescent="0.3">
      <c r="A6" t="s">
        <v>43</v>
      </c>
      <c r="D6" s="12">
        <f>SUBTOTAL(109,Scenario1[Projected Upsell Amount])</f>
        <v>15945.7</v>
      </c>
    </row>
    <row r="9" spans="1:5" x14ac:dyDescent="0.3">
      <c r="A9" t="s">
        <v>44</v>
      </c>
      <c r="B9" t="s">
        <v>45</v>
      </c>
      <c r="C9" t="s">
        <v>46</v>
      </c>
    </row>
    <row r="10" spans="1:5" x14ac:dyDescent="0.3">
      <c r="A10" s="7">
        <f>SUMIF(Sales[Sales Month],MAX(Sales[Sales Month]),Sales[Sales Amount])</f>
        <v>80335</v>
      </c>
      <c r="B10" s="10">
        <v>0.24478745254247847</v>
      </c>
      <c r="C10" s="7">
        <f>Scenario2[[#This Row],[Sales Last Month]]*(1+Scenario2[[#This Row],[Growth Rate]])</f>
        <v>100000.00000000001</v>
      </c>
    </row>
    <row r="13" spans="1:5" x14ac:dyDescent="0.3">
      <c r="A13" t="s">
        <v>14</v>
      </c>
      <c r="B13" t="s">
        <v>47</v>
      </c>
      <c r="C13" t="s">
        <v>4</v>
      </c>
      <c r="D13" t="s">
        <v>63</v>
      </c>
      <c r="E13" t="s">
        <v>48</v>
      </c>
    </row>
    <row r="14" spans="1:5" x14ac:dyDescent="0.3">
      <c r="A14" t="s">
        <v>0</v>
      </c>
      <c r="B14" s="13">
        <v>10</v>
      </c>
      <c r="C14">
        <f>SUMIFS(Sales[Licenses Bought],Sales[Sales Month],MAX(Sales[Sales Month]),Sales[Subscription Type],Table5[[#This Row],[Subscription Type]])</f>
        <v>2212</v>
      </c>
      <c r="D14" s="11">
        <v>-0.05</v>
      </c>
      <c r="E14" s="14">
        <f>Table5[[#This Row],[License Price]]*Table5[[#This Row],[Licenses Bought]]*(1+Table5[[#This Row],[Elasticity]])</f>
        <v>21014</v>
      </c>
    </row>
    <row r="15" spans="1:5" x14ac:dyDescent="0.3">
      <c r="A15" t="s">
        <v>1</v>
      </c>
      <c r="B15" s="13">
        <v>25</v>
      </c>
      <c r="C15">
        <f>SUMIFS(Sales[Licenses Bought],Sales[Sales Month],MAX(Sales[Sales Month]),Sales[Subscription Type],Table5[[#This Row],[Subscription Type]])</f>
        <v>1113</v>
      </c>
      <c r="D15" s="11">
        <v>-0.03</v>
      </c>
      <c r="E15" s="14">
        <f>Table5[[#This Row],[License Price]]*Table5[[#This Row],[Licenses Bought]]*(1+Table5[[#This Row],[Elasticity]])</f>
        <v>26990.25</v>
      </c>
    </row>
    <row r="16" spans="1:5" x14ac:dyDescent="0.3">
      <c r="A16" t="s">
        <v>2</v>
      </c>
      <c r="B16" s="13">
        <v>23</v>
      </c>
      <c r="C16">
        <f>SUMIFS(Sales[Licenses Bought],Sales[Sales Month],MAX(Sales[Sales Month]),Sales[Subscription Type],Table5[[#This Row],[Subscription Type]])</f>
        <v>1320</v>
      </c>
      <c r="D16" s="11">
        <v>-0.02</v>
      </c>
      <c r="E16" s="14">
        <f>Table5[[#This Row],[License Price]]*Table5[[#This Row],[Licenses Bought]]*(1+Table5[[#This Row],[Elasticity]])</f>
        <v>29752.799999999999</v>
      </c>
    </row>
    <row r="17" spans="1:8" x14ac:dyDescent="0.3">
      <c r="A17" t="s">
        <v>43</v>
      </c>
      <c r="E17" s="14">
        <f>SUBTOTAL(109,Table5[Projected Sales])</f>
        <v>77757.05</v>
      </c>
    </row>
    <row r="19" spans="1:8" x14ac:dyDescent="0.3">
      <c r="A19" s="30" t="s">
        <v>64</v>
      </c>
      <c r="B19" s="30"/>
      <c r="C19" s="30"/>
      <c r="D19" s="30"/>
      <c r="E19" s="30"/>
      <c r="F19" s="30"/>
      <c r="G19" s="30"/>
      <c r="H19" s="30"/>
    </row>
    <row r="20" spans="1:8" x14ac:dyDescent="0.3">
      <c r="A20" s="27">
        <f>E14</f>
        <v>21014</v>
      </c>
      <c r="B20" s="26">
        <v>-1.2500000000000001E-2</v>
      </c>
      <c r="C20" s="26">
        <v>-2.5000000000000001E-2</v>
      </c>
      <c r="D20" s="26">
        <v>-0.05</v>
      </c>
      <c r="E20" s="26">
        <v>-0.1</v>
      </c>
      <c r="F20" s="26">
        <v>-0.2</v>
      </c>
      <c r="G20" s="26">
        <v>-0.4</v>
      </c>
      <c r="H20" s="26">
        <v>-0.8</v>
      </c>
    </row>
    <row r="21" spans="1:8" x14ac:dyDescent="0.3">
      <c r="A21" s="28">
        <v>12.5</v>
      </c>
      <c r="B21" s="13">
        <f t="dataTable" ref="B21:H26" dt2D="1" dtr="1" r1="D14" r2="B14"/>
        <v>27304.375</v>
      </c>
      <c r="C21" s="13">
        <v>26958.75</v>
      </c>
      <c r="D21" s="13">
        <v>26267.5</v>
      </c>
      <c r="E21" s="13">
        <v>24885</v>
      </c>
      <c r="F21" s="13">
        <v>22120</v>
      </c>
      <c r="G21" s="13">
        <v>16590</v>
      </c>
      <c r="H21" s="13">
        <v>5529.9999999999991</v>
      </c>
    </row>
    <row r="22" spans="1:8" x14ac:dyDescent="0.3">
      <c r="A22" s="28">
        <v>15</v>
      </c>
      <c r="B22" s="13">
        <v>32765.25</v>
      </c>
      <c r="C22" s="13">
        <v>32350.5</v>
      </c>
      <c r="D22" s="13">
        <v>31521</v>
      </c>
      <c r="E22" s="13">
        <v>29862</v>
      </c>
      <c r="F22" s="13">
        <v>26544</v>
      </c>
      <c r="G22" s="13">
        <v>19908</v>
      </c>
      <c r="H22" s="13">
        <v>6635.9999999999982</v>
      </c>
    </row>
    <row r="23" spans="1:8" x14ac:dyDescent="0.3">
      <c r="A23" s="28">
        <v>17.5</v>
      </c>
      <c r="B23" s="13">
        <v>38226.125</v>
      </c>
      <c r="C23" s="13">
        <v>37742.25</v>
      </c>
      <c r="D23" s="13">
        <v>36774.5</v>
      </c>
      <c r="E23" s="13">
        <v>34839</v>
      </c>
      <c r="F23" s="13">
        <v>30968</v>
      </c>
      <c r="G23" s="13">
        <v>23226</v>
      </c>
      <c r="H23" s="13">
        <v>7741.9999999999982</v>
      </c>
    </row>
    <row r="24" spans="1:8" x14ac:dyDescent="0.3">
      <c r="A24" s="28">
        <v>20</v>
      </c>
      <c r="B24" s="13">
        <v>43687</v>
      </c>
      <c r="C24" s="13">
        <v>43134</v>
      </c>
      <c r="D24" s="13">
        <v>42028</v>
      </c>
      <c r="E24" s="13">
        <v>39816</v>
      </c>
      <c r="F24" s="13">
        <v>35392</v>
      </c>
      <c r="G24" s="13">
        <v>26544</v>
      </c>
      <c r="H24" s="13">
        <v>8847.9999999999982</v>
      </c>
    </row>
    <row r="25" spans="1:8" x14ac:dyDescent="0.3">
      <c r="A25" s="28">
        <v>22.5</v>
      </c>
      <c r="B25" s="13">
        <v>49147.875</v>
      </c>
      <c r="C25" s="13">
        <v>48525.75</v>
      </c>
      <c r="D25" s="13">
        <v>47281.5</v>
      </c>
      <c r="E25" s="13">
        <v>44793</v>
      </c>
      <c r="F25" s="13">
        <v>39816</v>
      </c>
      <c r="G25" s="13">
        <v>29862</v>
      </c>
      <c r="H25" s="13">
        <v>9953.9999999999982</v>
      </c>
    </row>
    <row r="26" spans="1:8" x14ac:dyDescent="0.3">
      <c r="A26" s="28">
        <v>25</v>
      </c>
      <c r="B26" s="13">
        <v>54608.75</v>
      </c>
      <c r="C26" s="13">
        <v>53917.5</v>
      </c>
      <c r="D26" s="13">
        <v>52535</v>
      </c>
      <c r="E26" s="13">
        <v>49770</v>
      </c>
      <c r="F26" s="13">
        <v>44240</v>
      </c>
      <c r="G26" s="13">
        <v>33180</v>
      </c>
      <c r="H26" s="13">
        <v>11059.999999999998</v>
      </c>
    </row>
  </sheetData>
  <scenarios current="1" show="0" sqref="D17">
    <scenario name="Current" locked="1" count="3" user="iason.prassides" comment="Created by iason.prassides on 11/24/2023">
      <inputCells r="B14" val="10" numFmtId="164"/>
      <inputCells r="B15" val="25" numFmtId="164"/>
      <inputCells r="B16" val="23" numFmtId="164"/>
    </scenario>
    <scenario name="High" locked="1" count="3" user="iason.prassides" comment="Created by iason.prassides on 11/24/2023">
      <inputCells r="B14" val="15" numFmtId="164"/>
      <inputCells r="B15" val="35" numFmtId="164"/>
      <inputCells r="B16" val="33" numFmtId="164"/>
    </scenario>
  </scenarios>
  <mergeCells count="1">
    <mergeCell ref="A19:H19"/>
  </mergeCells>
  <conditionalFormatting sqref="B21:H26">
    <cfRule type="cellIs" dxfId="0"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E43B0-0D61-4F8C-B73E-07510370DFDD}">
  <dimension ref="A1:D26"/>
  <sheetViews>
    <sheetView workbookViewId="0">
      <selection activeCell="B1" sqref="B1"/>
    </sheetView>
  </sheetViews>
  <sheetFormatPr defaultRowHeight="15.6" x14ac:dyDescent="0.3"/>
  <cols>
    <col min="1" max="1" width="13.5" bestFit="1" customWidth="1"/>
    <col min="2" max="2" width="13.19921875" style="7" bestFit="1" customWidth="1"/>
    <col min="3" max="3" width="14.5" bestFit="1" customWidth="1"/>
    <col min="4" max="4" width="15.5" bestFit="1" customWidth="1"/>
  </cols>
  <sheetData>
    <row r="1" spans="1:4" x14ac:dyDescent="0.3">
      <c r="A1" t="s">
        <v>12</v>
      </c>
      <c r="B1" s="7" t="s">
        <v>31</v>
      </c>
      <c r="C1" t="s">
        <v>65</v>
      </c>
      <c r="D1" t="s">
        <v>66</v>
      </c>
    </row>
    <row r="2" spans="1:4" x14ac:dyDescent="0.3">
      <c r="A2" s="1">
        <v>43647</v>
      </c>
      <c r="B2" s="7">
        <f>SUMIF(Sales[Sales Month],Forecast[[#This Row],[Sales Month]],Sales[Sales Amount])</f>
        <v>0</v>
      </c>
    </row>
    <row r="3" spans="1:4" x14ac:dyDescent="0.3">
      <c r="A3" s="1">
        <v>43678</v>
      </c>
      <c r="B3" s="7">
        <f>SUMIF(Sales[Sales Month],Forecast[[#This Row],[Sales Month]],Sales[Sales Amount])</f>
        <v>0</v>
      </c>
    </row>
    <row r="4" spans="1:4" x14ac:dyDescent="0.3">
      <c r="A4" s="1">
        <v>43709</v>
      </c>
      <c r="B4" s="7">
        <f>SUMIF(Sales[Sales Month],Forecast[[#This Row],[Sales Month]],Sales[Sales Amount])</f>
        <v>0</v>
      </c>
    </row>
    <row r="5" spans="1:4" x14ac:dyDescent="0.3">
      <c r="A5" s="1">
        <v>43739</v>
      </c>
      <c r="B5" s="7">
        <f>SUMIF(Sales[Sales Month],Forecast[[#This Row],[Sales Month]],Sales[Sales Amount])</f>
        <v>20</v>
      </c>
      <c r="C5" s="29">
        <f>AVERAGE(B2:B4)</f>
        <v>0</v>
      </c>
      <c r="D5" s="29">
        <f>B2*15%+B3*35%+B4*50%</f>
        <v>0</v>
      </c>
    </row>
    <row r="6" spans="1:4" x14ac:dyDescent="0.3">
      <c r="A6" s="1">
        <v>43770</v>
      </c>
      <c r="B6" s="7">
        <f>SUMIF(Sales[Sales Month],Forecast[[#This Row],[Sales Month]],Sales[Sales Amount])</f>
        <v>40</v>
      </c>
      <c r="C6" s="29">
        <f t="shared" ref="C6:C26" si="0">AVERAGE(B3:B5)</f>
        <v>6.666666666666667</v>
      </c>
      <c r="D6" s="29">
        <f t="shared" ref="D6:D26" si="1">B3*15%+B4*35%+B5*50%</f>
        <v>10</v>
      </c>
    </row>
    <row r="7" spans="1:4" x14ac:dyDescent="0.3">
      <c r="A7" s="1">
        <v>43800</v>
      </c>
      <c r="B7" s="7">
        <f>SUMIF(Sales[Sales Month],Forecast[[#This Row],[Sales Month]],Sales[Sales Amount])</f>
        <v>40</v>
      </c>
      <c r="C7" s="29">
        <f t="shared" si="0"/>
        <v>20</v>
      </c>
      <c r="D7" s="29">
        <f t="shared" si="1"/>
        <v>27</v>
      </c>
    </row>
    <row r="8" spans="1:4" x14ac:dyDescent="0.3">
      <c r="A8" s="1">
        <v>43831</v>
      </c>
      <c r="B8" s="7">
        <f>SUMIF(Sales[Sales Month],Forecast[[#This Row],[Sales Month]],Sales[Sales Amount])</f>
        <v>645</v>
      </c>
      <c r="C8" s="29">
        <f t="shared" si="0"/>
        <v>33.333333333333336</v>
      </c>
      <c r="D8" s="29">
        <f t="shared" si="1"/>
        <v>37</v>
      </c>
    </row>
    <row r="9" spans="1:4" x14ac:dyDescent="0.3">
      <c r="A9" s="1">
        <v>43862</v>
      </c>
      <c r="B9" s="7">
        <f>SUMIF(Sales[Sales Month],Forecast[[#This Row],[Sales Month]],Sales[Sales Amount])</f>
        <v>5735</v>
      </c>
      <c r="C9" s="29">
        <f t="shared" si="0"/>
        <v>241.66666666666666</v>
      </c>
      <c r="D9" s="29">
        <f t="shared" si="1"/>
        <v>342.5</v>
      </c>
    </row>
    <row r="10" spans="1:4" x14ac:dyDescent="0.3">
      <c r="A10" s="1">
        <v>43891</v>
      </c>
      <c r="B10" s="7">
        <f>SUMIF(Sales[Sales Month],Forecast[[#This Row],[Sales Month]],Sales[Sales Amount])</f>
        <v>11310</v>
      </c>
      <c r="C10" s="29">
        <f t="shared" si="0"/>
        <v>2140</v>
      </c>
      <c r="D10" s="29">
        <f t="shared" si="1"/>
        <v>3099.25</v>
      </c>
    </row>
    <row r="11" spans="1:4" x14ac:dyDescent="0.3">
      <c r="A11" s="1">
        <v>43922</v>
      </c>
      <c r="B11" s="7">
        <f>SUMIF(Sales[Sales Month],Forecast[[#This Row],[Sales Month]],Sales[Sales Amount])</f>
        <v>19225</v>
      </c>
      <c r="C11" s="29">
        <f t="shared" si="0"/>
        <v>5896.666666666667</v>
      </c>
      <c r="D11" s="29">
        <f t="shared" si="1"/>
        <v>7759</v>
      </c>
    </row>
    <row r="12" spans="1:4" x14ac:dyDescent="0.3">
      <c r="A12" s="1">
        <v>43952</v>
      </c>
      <c r="B12" s="7">
        <f>SUMIF(Sales[Sales Month],Forecast[[#This Row],[Sales Month]],Sales[Sales Amount])</f>
        <v>23805</v>
      </c>
      <c r="C12" s="29">
        <f t="shared" si="0"/>
        <v>12090</v>
      </c>
      <c r="D12" s="29">
        <f t="shared" si="1"/>
        <v>14431.25</v>
      </c>
    </row>
    <row r="13" spans="1:4" x14ac:dyDescent="0.3">
      <c r="A13" s="1">
        <v>43983</v>
      </c>
      <c r="B13" s="7">
        <f>SUMIF(Sales[Sales Month],Forecast[[#This Row],[Sales Month]],Sales[Sales Amount])</f>
        <v>25190</v>
      </c>
      <c r="C13" s="29">
        <f t="shared" si="0"/>
        <v>18113.333333333332</v>
      </c>
      <c r="D13" s="29">
        <f t="shared" si="1"/>
        <v>20327.75</v>
      </c>
    </row>
    <row r="14" spans="1:4" x14ac:dyDescent="0.3">
      <c r="A14" s="1">
        <v>44013</v>
      </c>
      <c r="B14" s="7">
        <f>SUMIF(Sales[Sales Month],Forecast[[#This Row],[Sales Month]],Sales[Sales Amount])</f>
        <v>28325</v>
      </c>
      <c r="C14" s="29">
        <f t="shared" si="0"/>
        <v>22740</v>
      </c>
      <c r="D14" s="29">
        <f t="shared" si="1"/>
        <v>23810.5</v>
      </c>
    </row>
    <row r="15" spans="1:4" x14ac:dyDescent="0.3">
      <c r="A15" s="1">
        <v>44044</v>
      </c>
      <c r="B15" s="7">
        <f>SUMIF(Sales[Sales Month],Forecast[[#This Row],[Sales Month]],Sales[Sales Amount])</f>
        <v>32005</v>
      </c>
      <c r="C15" s="29">
        <f t="shared" si="0"/>
        <v>25773.333333333332</v>
      </c>
      <c r="D15" s="29">
        <f t="shared" si="1"/>
        <v>26549.75</v>
      </c>
    </row>
    <row r="16" spans="1:4" x14ac:dyDescent="0.3">
      <c r="A16" s="1">
        <v>44075</v>
      </c>
      <c r="B16" s="7">
        <f>SUMIF(Sales[Sales Month],Forecast[[#This Row],[Sales Month]],Sales[Sales Amount])</f>
        <v>34890</v>
      </c>
      <c r="C16" s="29">
        <f t="shared" si="0"/>
        <v>28506.666666666668</v>
      </c>
      <c r="D16" s="29">
        <f t="shared" si="1"/>
        <v>29694.75</v>
      </c>
    </row>
    <row r="17" spans="1:4" x14ac:dyDescent="0.3">
      <c r="A17" s="1">
        <v>44105</v>
      </c>
      <c r="B17" s="7">
        <f>SUMIF(Sales[Sales Month],Forecast[[#This Row],[Sales Month]],Sales[Sales Amount])</f>
        <v>40615</v>
      </c>
      <c r="C17" s="29">
        <f t="shared" si="0"/>
        <v>31740</v>
      </c>
      <c r="D17" s="29">
        <f t="shared" si="1"/>
        <v>32895.5</v>
      </c>
    </row>
    <row r="18" spans="1:4" x14ac:dyDescent="0.3">
      <c r="A18" s="1">
        <v>44136</v>
      </c>
      <c r="B18" s="7">
        <f>SUMIF(Sales[Sales Month],Forecast[[#This Row],[Sales Month]],Sales[Sales Amount])</f>
        <v>46605</v>
      </c>
      <c r="C18" s="29">
        <f t="shared" si="0"/>
        <v>35836.666666666664</v>
      </c>
      <c r="D18" s="29">
        <f t="shared" si="1"/>
        <v>37319.75</v>
      </c>
    </row>
    <row r="19" spans="1:4" x14ac:dyDescent="0.3">
      <c r="A19" s="1">
        <v>44166</v>
      </c>
      <c r="B19" s="7">
        <f>SUMIF(Sales[Sales Month],Forecast[[#This Row],[Sales Month]],Sales[Sales Amount])</f>
        <v>50195</v>
      </c>
      <c r="C19" s="29">
        <f t="shared" si="0"/>
        <v>40703.333333333336</v>
      </c>
      <c r="D19" s="29">
        <f t="shared" si="1"/>
        <v>42751.25</v>
      </c>
    </row>
    <row r="20" spans="1:4" x14ac:dyDescent="0.3">
      <c r="A20" s="1">
        <v>44197</v>
      </c>
      <c r="B20" s="7">
        <f>SUMIF(Sales[Sales Month],Forecast[[#This Row],[Sales Month]],Sales[Sales Amount])</f>
        <v>51605</v>
      </c>
      <c r="C20" s="29">
        <f t="shared" si="0"/>
        <v>45805</v>
      </c>
      <c r="D20" s="29">
        <f t="shared" si="1"/>
        <v>47501.5</v>
      </c>
    </row>
    <row r="21" spans="1:4" x14ac:dyDescent="0.3">
      <c r="A21" s="1">
        <v>44228</v>
      </c>
      <c r="B21" s="7">
        <f>SUMIF(Sales[Sales Month],Forecast[[#This Row],[Sales Month]],Sales[Sales Amount])</f>
        <v>54120</v>
      </c>
      <c r="C21" s="29">
        <f t="shared" si="0"/>
        <v>49468.333333333336</v>
      </c>
      <c r="D21" s="29">
        <f t="shared" si="1"/>
        <v>50361.5</v>
      </c>
    </row>
    <row r="22" spans="1:4" x14ac:dyDescent="0.3">
      <c r="A22" s="1">
        <v>44256</v>
      </c>
      <c r="B22" s="7">
        <f>SUMIF(Sales[Sales Month],Forecast[[#This Row],[Sales Month]],Sales[Sales Amount])</f>
        <v>57040</v>
      </c>
      <c r="C22" s="29">
        <f t="shared" si="0"/>
        <v>51973.333333333336</v>
      </c>
      <c r="D22" s="29">
        <f t="shared" si="1"/>
        <v>52651</v>
      </c>
    </row>
    <row r="23" spans="1:4" x14ac:dyDescent="0.3">
      <c r="A23" s="1">
        <v>44287</v>
      </c>
      <c r="B23" s="7">
        <f>SUMIF(Sales[Sales Month],Forecast[[#This Row],[Sales Month]],Sales[Sales Amount])</f>
        <v>63125</v>
      </c>
      <c r="C23" s="29">
        <f t="shared" si="0"/>
        <v>54255</v>
      </c>
      <c r="D23" s="29">
        <f t="shared" si="1"/>
        <v>55202.75</v>
      </c>
    </row>
    <row r="24" spans="1:4" x14ac:dyDescent="0.3">
      <c r="A24" s="1">
        <v>44317</v>
      </c>
      <c r="B24" s="7">
        <f>SUMIF(Sales[Sales Month],Forecast[[#This Row],[Sales Month]],Sales[Sales Amount])</f>
        <v>68155</v>
      </c>
      <c r="C24" s="29">
        <f t="shared" si="0"/>
        <v>58095</v>
      </c>
      <c r="D24" s="29">
        <f t="shared" si="1"/>
        <v>59644.5</v>
      </c>
    </row>
    <row r="25" spans="1:4" x14ac:dyDescent="0.3">
      <c r="A25" s="1">
        <v>44348</v>
      </c>
      <c r="B25" s="7">
        <f>SUMIF(Sales[Sales Month],Forecast[[#This Row],[Sales Month]],Sales[Sales Amount])</f>
        <v>80335</v>
      </c>
      <c r="C25" s="29">
        <f t="shared" si="0"/>
        <v>62773.333333333336</v>
      </c>
      <c r="D25" s="29">
        <f t="shared" si="1"/>
        <v>64727.25</v>
      </c>
    </row>
    <row r="26" spans="1:4" x14ac:dyDescent="0.3">
      <c r="A26" s="1">
        <v>44378</v>
      </c>
      <c r="B26" s="7">
        <f>SUMIF(Sales[Sales Month],Forecast[[#This Row],[Sales Month]],Sales[Sales Amount])</f>
        <v>0</v>
      </c>
      <c r="C26" s="29">
        <f t="shared" si="0"/>
        <v>70538.333333333328</v>
      </c>
      <c r="D26" s="29">
        <f t="shared" si="1"/>
        <v>73490.5</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8D76E-28C4-4B45-B74A-ECAB2178F9E4}">
  <dimension ref="A1:H37"/>
  <sheetViews>
    <sheetView workbookViewId="0">
      <selection activeCell="F26" sqref="F26"/>
    </sheetView>
  </sheetViews>
  <sheetFormatPr defaultRowHeight="15.6" x14ac:dyDescent="0.3"/>
  <cols>
    <col min="1" max="1" width="13.3984375" customWidth="1"/>
    <col min="2" max="2" width="12.8984375" customWidth="1"/>
    <col min="3" max="3" width="11.5" bestFit="1" customWidth="1"/>
    <col min="4" max="5" width="15.8984375" bestFit="1" customWidth="1"/>
    <col min="6" max="6" width="11.5" bestFit="1" customWidth="1"/>
    <col min="7" max="7" width="15.8984375" bestFit="1" customWidth="1"/>
    <col min="8" max="8" width="14.59765625" bestFit="1" customWidth="1"/>
  </cols>
  <sheetData>
    <row r="1" spans="1:8" x14ac:dyDescent="0.3">
      <c r="A1" t="s">
        <v>12</v>
      </c>
      <c r="B1" t="s">
        <v>71</v>
      </c>
      <c r="C1" t="s">
        <v>67</v>
      </c>
      <c r="D1" t="s">
        <v>68</v>
      </c>
      <c r="E1" t="s">
        <v>69</v>
      </c>
      <c r="F1" t="s">
        <v>70</v>
      </c>
      <c r="G1" t="s">
        <v>72</v>
      </c>
      <c r="H1" t="s">
        <v>73</v>
      </c>
    </row>
    <row r="2" spans="1:8" x14ac:dyDescent="0.3">
      <c r="A2" s="1">
        <v>43647</v>
      </c>
      <c r="B2" s="29">
        <v>0</v>
      </c>
      <c r="F2" s="29"/>
      <c r="G2" s="29"/>
      <c r="H2" s="29"/>
    </row>
    <row r="3" spans="1:8" x14ac:dyDescent="0.3">
      <c r="A3" s="1">
        <v>43678</v>
      </c>
      <c r="B3" s="29">
        <v>0</v>
      </c>
      <c r="F3" s="29"/>
      <c r="G3" s="29"/>
      <c r="H3" s="29"/>
    </row>
    <row r="4" spans="1:8" x14ac:dyDescent="0.3">
      <c r="A4" s="1">
        <v>43709</v>
      </c>
      <c r="B4" s="29">
        <v>0</v>
      </c>
      <c r="F4" s="29"/>
      <c r="G4" s="29"/>
      <c r="H4" s="29"/>
    </row>
    <row r="5" spans="1:8" x14ac:dyDescent="0.3">
      <c r="A5" s="1">
        <v>43739</v>
      </c>
      <c r="B5" s="29">
        <v>20</v>
      </c>
      <c r="F5" s="29"/>
      <c r="G5" s="29"/>
      <c r="H5" s="29"/>
    </row>
    <row r="6" spans="1:8" x14ac:dyDescent="0.3">
      <c r="A6" s="1">
        <v>43770</v>
      </c>
      <c r="B6" s="29">
        <v>40</v>
      </c>
      <c r="F6" s="29"/>
      <c r="G6" s="29"/>
      <c r="H6" s="29"/>
    </row>
    <row r="7" spans="1:8" x14ac:dyDescent="0.3">
      <c r="A7" s="1">
        <v>43800</v>
      </c>
      <c r="B7" s="29">
        <v>40</v>
      </c>
      <c r="F7" s="29"/>
      <c r="G7" s="29"/>
      <c r="H7" s="29"/>
    </row>
    <row r="8" spans="1:8" x14ac:dyDescent="0.3">
      <c r="A8" s="1">
        <v>43831</v>
      </c>
      <c r="B8" s="29">
        <v>645</v>
      </c>
      <c r="F8" s="29"/>
      <c r="G8" s="29"/>
      <c r="H8" s="29"/>
    </row>
    <row r="9" spans="1:8" x14ac:dyDescent="0.3">
      <c r="A9" s="1">
        <v>43862</v>
      </c>
      <c r="B9" s="29">
        <v>5735</v>
      </c>
      <c r="F9" s="29"/>
      <c r="G9" s="29"/>
      <c r="H9" s="29"/>
    </row>
    <row r="10" spans="1:8" x14ac:dyDescent="0.3">
      <c r="A10" s="1">
        <v>43891</v>
      </c>
      <c r="B10" s="29">
        <v>11310</v>
      </c>
      <c r="F10" s="29"/>
      <c r="G10" s="29"/>
      <c r="H10" s="29"/>
    </row>
    <row r="11" spans="1:8" x14ac:dyDescent="0.3">
      <c r="A11" s="1">
        <v>43922</v>
      </c>
      <c r="B11" s="29">
        <v>19225</v>
      </c>
      <c r="F11" s="29"/>
      <c r="G11" s="29"/>
      <c r="H11" s="29"/>
    </row>
    <row r="12" spans="1:8" x14ac:dyDescent="0.3">
      <c r="A12" s="1">
        <v>43952</v>
      </c>
      <c r="B12" s="29">
        <v>23805</v>
      </c>
      <c r="F12" s="29"/>
      <c r="G12" s="29"/>
      <c r="H12" s="29"/>
    </row>
    <row r="13" spans="1:8" x14ac:dyDescent="0.3">
      <c r="A13" s="1">
        <v>43983</v>
      </c>
      <c r="B13" s="29">
        <v>25190</v>
      </c>
      <c r="F13" s="29"/>
      <c r="G13" s="29"/>
      <c r="H13" s="29"/>
    </row>
    <row r="14" spans="1:8" x14ac:dyDescent="0.3">
      <c r="A14" s="1">
        <v>44013</v>
      </c>
      <c r="B14" s="29">
        <v>28325</v>
      </c>
      <c r="F14" s="29"/>
      <c r="G14" s="29"/>
      <c r="H14" s="29"/>
    </row>
    <row r="15" spans="1:8" x14ac:dyDescent="0.3">
      <c r="A15" s="1">
        <v>44044</v>
      </c>
      <c r="B15" s="29">
        <v>32005</v>
      </c>
      <c r="F15" s="29"/>
      <c r="G15" s="29"/>
      <c r="H15" s="29"/>
    </row>
    <row r="16" spans="1:8" x14ac:dyDescent="0.3">
      <c r="A16" s="1">
        <v>44075</v>
      </c>
      <c r="B16" s="29">
        <v>34890</v>
      </c>
      <c r="F16" s="29"/>
      <c r="G16" s="29"/>
      <c r="H16" s="29"/>
    </row>
    <row r="17" spans="1:8" x14ac:dyDescent="0.3">
      <c r="A17" s="1">
        <v>44105</v>
      </c>
      <c r="B17" s="29">
        <v>40615</v>
      </c>
      <c r="F17" s="29"/>
      <c r="G17" s="29"/>
      <c r="H17" s="29"/>
    </row>
    <row r="18" spans="1:8" x14ac:dyDescent="0.3">
      <c r="A18" s="1">
        <v>44136</v>
      </c>
      <c r="B18" s="29">
        <v>46605</v>
      </c>
      <c r="F18" s="29"/>
      <c r="G18" s="29"/>
      <c r="H18" s="29"/>
    </row>
    <row r="19" spans="1:8" x14ac:dyDescent="0.3">
      <c r="A19" s="1">
        <v>44166</v>
      </c>
      <c r="B19" s="29">
        <v>50195</v>
      </c>
      <c r="F19" s="29"/>
      <c r="G19" s="29"/>
      <c r="H19" s="29"/>
    </row>
    <row r="20" spans="1:8" x14ac:dyDescent="0.3">
      <c r="A20" s="1">
        <v>44197</v>
      </c>
      <c r="B20" s="29">
        <v>51605</v>
      </c>
      <c r="F20" s="29"/>
      <c r="G20" s="29"/>
      <c r="H20" s="29"/>
    </row>
    <row r="21" spans="1:8" x14ac:dyDescent="0.3">
      <c r="A21" s="1">
        <v>44228</v>
      </c>
      <c r="B21" s="29">
        <v>54120</v>
      </c>
      <c r="F21" s="29"/>
      <c r="G21" s="29"/>
      <c r="H21" s="29"/>
    </row>
    <row r="22" spans="1:8" x14ac:dyDescent="0.3">
      <c r="A22" s="1">
        <v>44256</v>
      </c>
      <c r="B22" s="29">
        <v>57040</v>
      </c>
      <c r="F22" s="29"/>
      <c r="G22" s="29"/>
      <c r="H22" s="29"/>
    </row>
    <row r="23" spans="1:8" x14ac:dyDescent="0.3">
      <c r="A23" s="1">
        <v>44287</v>
      </c>
      <c r="B23" s="29">
        <v>63125</v>
      </c>
      <c r="F23" s="29"/>
      <c r="G23" s="29"/>
      <c r="H23" s="29"/>
    </row>
    <row r="24" spans="1:8" x14ac:dyDescent="0.3">
      <c r="A24" s="1">
        <v>44317</v>
      </c>
      <c r="B24" s="29">
        <v>68155</v>
      </c>
      <c r="F24" s="29"/>
      <c r="G24" s="29"/>
      <c r="H24" s="29"/>
    </row>
    <row r="25" spans="1:8" x14ac:dyDescent="0.3">
      <c r="A25" s="1">
        <v>44348</v>
      </c>
      <c r="B25" s="29">
        <v>80335</v>
      </c>
      <c r="C25" s="29">
        <v>80335</v>
      </c>
      <c r="D25" s="29">
        <v>80335</v>
      </c>
      <c r="E25" s="29">
        <v>80335</v>
      </c>
      <c r="F25" s="29">
        <f>Table9[[#This Row],[Total Sales ]]</f>
        <v>80335</v>
      </c>
      <c r="G25" s="29">
        <f>Table9[[#This Row],[Total Sales ]]</f>
        <v>80335</v>
      </c>
      <c r="H25" s="29">
        <f>Table9[[#This Row],[Total Sales ]]</f>
        <v>80335</v>
      </c>
    </row>
    <row r="26" spans="1:8" x14ac:dyDescent="0.3">
      <c r="A26" s="1">
        <v>44378</v>
      </c>
      <c r="C26" s="29">
        <f t="shared" ref="C26:C31" si="0">_xlfn.FORECAST.ETS(A26,$B$2:$B$25,$A$2:$A$25,1,1)</f>
        <v>82995.899706484532</v>
      </c>
      <c r="D26" s="29">
        <f t="shared" ref="D26:D31" si="1">C26-_xlfn.FORECAST.ETS.CONFINT(A26,$B$2:$B$25,$A$2:$A$25,0.9,1,1)</f>
        <v>77967.187598291886</v>
      </c>
      <c r="E26" s="29">
        <f t="shared" ref="E26:E31" si="2">C26+_xlfn.FORECAST.ETS.CONFINT(A26,$B$2:$B$25,$A$2:$A$25,0.9,1,1)</f>
        <v>88024.611814677177</v>
      </c>
      <c r="F26" s="29">
        <f>_xlfn.FORECAST.ETS(A26,$B$14:$B$25,$A$14:$A$25,1,1)</f>
        <v>78454.491921128021</v>
      </c>
      <c r="G26" s="29">
        <f>Table9[[#This Row],[Forecast 2]]-_xlfn.FORECAST.ETS.CONFINT(A26,$B$2:$B$25,$A$2:$A$25,0.95)</f>
        <v>72462.411860517954</v>
      </c>
      <c r="H26" s="29">
        <f>Table9[[#This Row],[Forecast 2]]+_xlfn.FORECAST.ETS.CONFINT(A26,$B$2:$B$25,$A$2:$A$25,0.95)</f>
        <v>84446.571981738089</v>
      </c>
    </row>
    <row r="27" spans="1:8" x14ac:dyDescent="0.3">
      <c r="A27" s="1">
        <v>44409</v>
      </c>
      <c r="C27" s="29">
        <f t="shared" si="0"/>
        <v>86538.844926448161</v>
      </c>
      <c r="D27" s="29">
        <f t="shared" si="1"/>
        <v>79770.039648911581</v>
      </c>
      <c r="E27" s="29">
        <f t="shared" si="2"/>
        <v>93307.65020398474</v>
      </c>
      <c r="F27" s="29">
        <f t="shared" ref="F27:F31" si="3">_xlfn.FORECAST.ETS(A27,$B$14:$B$25,$A$14:$A$25,1,1)</f>
        <v>82653.508289769248</v>
      </c>
      <c r="G27" s="29">
        <f>Table9[[#This Row],[Forecast 2]]-_xlfn.FORECAST.ETS.CONFINT(A27,$B$2:$B$25,$A$2:$A$25,0.95)</f>
        <v>74587.979330256712</v>
      </c>
      <c r="H27" s="29">
        <f>Table9[[#This Row],[Forecast 2]]+_xlfn.FORECAST.ETS.CONFINT(A27,$B$2:$B$25,$A$2:$A$25,0.95)</f>
        <v>90719.037249281784</v>
      </c>
    </row>
    <row r="28" spans="1:8" x14ac:dyDescent="0.3">
      <c r="A28" s="1">
        <v>44440</v>
      </c>
      <c r="C28" s="29">
        <f t="shared" si="0"/>
        <v>90081.790146411789</v>
      </c>
      <c r="D28" s="29">
        <f t="shared" si="1"/>
        <v>81933.716848446944</v>
      </c>
      <c r="E28" s="29">
        <f t="shared" si="2"/>
        <v>98229.863444376635</v>
      </c>
      <c r="F28" s="29">
        <f t="shared" si="3"/>
        <v>86852.52465841049</v>
      </c>
      <c r="G28" s="29">
        <f>Table9[[#This Row],[Forecast 2]]-_xlfn.FORECAST.ETS.CONFINT(A28,$B$2:$B$25,$A$2:$A$25,0.95)</f>
        <v>77143.496483665323</v>
      </c>
      <c r="H28" s="29">
        <f>Table9[[#This Row],[Forecast 2]]+_xlfn.FORECAST.ETS.CONFINT(A28,$B$2:$B$25,$A$2:$A$25,0.95)</f>
        <v>96561.552833155656</v>
      </c>
    </row>
    <row r="29" spans="1:8" x14ac:dyDescent="0.3">
      <c r="A29" s="1">
        <v>44470</v>
      </c>
      <c r="C29" s="29">
        <f t="shared" si="0"/>
        <v>93624.735366375418</v>
      </c>
      <c r="D29" s="29">
        <f t="shared" si="1"/>
        <v>84296.760409592098</v>
      </c>
      <c r="E29" s="29">
        <f t="shared" si="2"/>
        <v>102952.71032315874</v>
      </c>
      <c r="F29" s="29">
        <f t="shared" si="3"/>
        <v>91051.541027051731</v>
      </c>
      <c r="G29" s="29">
        <f>Table9[[#This Row],[Forecast 2]]-_xlfn.FORECAST.ETS.CONFINT(A29,$B$2:$B$25,$A$2:$A$25,0.95)</f>
        <v>79936.573309303407</v>
      </c>
      <c r="H29" s="29">
        <f>Table9[[#This Row],[Forecast 2]]+_xlfn.FORECAST.ETS.CONFINT(A29,$B$2:$B$25,$A$2:$A$25,0.95)</f>
        <v>102166.50874480006</v>
      </c>
    </row>
    <row r="30" spans="1:8" x14ac:dyDescent="0.3">
      <c r="A30" s="1">
        <v>44501</v>
      </c>
      <c r="C30" s="29">
        <f t="shared" si="0"/>
        <v>97167.680586339047</v>
      </c>
      <c r="D30" s="29">
        <f t="shared" si="1"/>
        <v>86790.935892688503</v>
      </c>
      <c r="E30" s="29">
        <f t="shared" si="2"/>
        <v>107544.42527998959</v>
      </c>
      <c r="F30" s="29">
        <f t="shared" si="3"/>
        <v>95250.557395692973</v>
      </c>
      <c r="G30" s="29">
        <f>Table9[[#This Row],[Forecast 2]]-_xlfn.FORECAST.ETS.CONFINT(A30,$B$2:$B$25,$A$2:$A$25,0.95)</f>
        <v>82885.903457447916</v>
      </c>
      <c r="H30" s="29">
        <f>Table9[[#This Row],[Forecast 2]]+_xlfn.FORECAST.ETS.CONFINT(A30,$B$2:$B$25,$A$2:$A$25,0.95)</f>
        <v>107615.21133393803</v>
      </c>
    </row>
    <row r="31" spans="1:8" x14ac:dyDescent="0.3">
      <c r="A31" s="1">
        <v>44531</v>
      </c>
      <c r="C31" s="29">
        <f t="shared" si="0"/>
        <v>100710.62580630268</v>
      </c>
      <c r="D31" s="29">
        <f t="shared" si="1"/>
        <v>89379.770146936848</v>
      </c>
      <c r="E31" s="29">
        <f t="shared" si="2"/>
        <v>112041.4814656685</v>
      </c>
      <c r="F31" s="29">
        <f t="shared" si="3"/>
        <v>99449.5737643342</v>
      </c>
      <c r="G31" s="29">
        <f>Table9[[#This Row],[Forecast 2]]-_xlfn.FORECAST.ETS.CONFINT(A31,$B$2:$B$25,$A$2:$A$25,0.95)</f>
        <v>85948.026488338161</v>
      </c>
      <c r="H31" s="29">
        <f>Table9[[#This Row],[Forecast 2]]+_xlfn.FORECAST.ETS.CONFINT(A31,$B$2:$B$25,$A$2:$A$25,0.95)</f>
        <v>112951.12104033024</v>
      </c>
    </row>
    <row r="32" spans="1:8" x14ac:dyDescent="0.3">
      <c r="A32" s="1">
        <v>44562</v>
      </c>
      <c r="C32" s="29">
        <f t="shared" ref="C32:C37" si="4">_xlfn.FORECAST.ETS(A32,$B$2:$B$25,$A$2:$A$25,1,1)</f>
        <v>104253.57102626631</v>
      </c>
      <c r="D32" s="29">
        <f t="shared" ref="D32:D37" si="5">C32-_xlfn.FORECAST.ETS.CONFINT(A32,$B$2:$B$25,$A$2:$A$25,0.9,1,1)</f>
        <v>92041.055070133385</v>
      </c>
      <c r="E32" s="29">
        <f t="shared" ref="E32:E37" si="6">C32+_xlfn.FORECAST.ETS.CONFINT(A32,$B$2:$B$25,$A$2:$A$25,0.9,1,1)</f>
        <v>116466.08698239923</v>
      </c>
      <c r="F32" s="29">
        <f t="shared" ref="F32:F37" si="7">_xlfn.FORECAST.ETS(A32,$B$14:$B$25,$A$14:$A$25,1,1)</f>
        <v>103648.59013297544</v>
      </c>
      <c r="G32" s="29">
        <f>Table9[[#This Row],[Forecast 2]]-_xlfn.FORECAST.ETS.CONFINT(A32,$B$2:$B$25,$A$2:$A$25,0.95)</f>
        <v>89096.479816020495</v>
      </c>
      <c r="H32" s="29">
        <f>Table9[[#This Row],[Forecast 2]]+_xlfn.FORECAST.ETS.CONFINT(A32,$B$2:$B$25,$A$2:$A$25,0.95)</f>
        <v>118200.70044993039</v>
      </c>
    </row>
    <row r="33" spans="1:8" x14ac:dyDescent="0.3">
      <c r="A33" s="1">
        <v>44593</v>
      </c>
      <c r="C33" s="29">
        <f t="shared" si="4"/>
        <v>107796.51624622993</v>
      </c>
      <c r="D33" s="29">
        <f t="shared" si="5"/>
        <v>94760.080804386482</v>
      </c>
      <c r="E33" s="29">
        <f t="shared" si="6"/>
        <v>120832.95168807339</v>
      </c>
      <c r="F33" s="29">
        <f t="shared" si="7"/>
        <v>107847.60650161668</v>
      </c>
      <c r="G33" s="29">
        <f>Table9[[#This Row],[Forecast 2]]-_xlfn.FORECAST.ETS.CONFINT(A33,$B$2:$B$25,$A$2:$A$25,0.95)</f>
        <v>92313.73556372046</v>
      </c>
      <c r="H33" s="29">
        <f>Table9[[#This Row],[Forecast 2]]+_xlfn.FORECAST.ETS.CONFINT(A33,$B$2:$B$25,$A$2:$A$25,0.95)</f>
        <v>123381.47743951291</v>
      </c>
    </row>
    <row r="34" spans="1:8" x14ac:dyDescent="0.3">
      <c r="A34" s="1">
        <v>44621</v>
      </c>
      <c r="C34" s="29">
        <f t="shared" si="4"/>
        <v>111339.46146619356</v>
      </c>
      <c r="D34" s="29">
        <f t="shared" si="5"/>
        <v>97526.50922197997</v>
      </c>
      <c r="E34" s="29">
        <f t="shared" si="6"/>
        <v>125152.41371040716</v>
      </c>
      <c r="F34" s="29">
        <f t="shared" si="7"/>
        <v>112046.62287025791</v>
      </c>
      <c r="G34" s="29">
        <f>Table9[[#This Row],[Forecast 2]]-_xlfn.FORECAST.ETS.CONFINT(A34,$B$2:$B$25,$A$2:$A$25,0.95)</f>
        <v>95587.475092466571</v>
      </c>
      <c r="H34" s="29">
        <f>Table9[[#This Row],[Forecast 2]]+_xlfn.FORECAST.ETS.CONFINT(A34,$B$2:$B$25,$A$2:$A$25,0.95)</f>
        <v>128505.77064804925</v>
      </c>
    </row>
    <row r="35" spans="1:8" x14ac:dyDescent="0.3">
      <c r="A35" s="1">
        <v>44652</v>
      </c>
      <c r="C35" s="29">
        <f t="shared" si="4"/>
        <v>114882.40668615719</v>
      </c>
      <c r="D35" s="29">
        <f t="shared" si="5"/>
        <v>100332.74694548242</v>
      </c>
      <c r="E35" s="29">
        <f t="shared" si="6"/>
        <v>129432.06642683197</v>
      </c>
      <c r="F35" s="29">
        <f t="shared" si="7"/>
        <v>116245.63923889915</v>
      </c>
      <c r="G35" s="29">
        <f>Table9[[#This Row],[Forecast 2]]-_xlfn.FORECAST.ETS.CONFINT(A35,$B$2:$B$25,$A$2:$A$25,0.95)</f>
        <v>98908.650334976293</v>
      </c>
      <c r="H35" s="29">
        <f>Table9[[#This Row],[Forecast 2]]+_xlfn.FORECAST.ETS.CONFINT(A35,$B$2:$B$25,$A$2:$A$25,0.95)</f>
        <v>133582.62814282201</v>
      </c>
    </row>
    <row r="36" spans="1:8" x14ac:dyDescent="0.3">
      <c r="A36" s="1">
        <v>44682</v>
      </c>
      <c r="C36" s="29">
        <f t="shared" si="4"/>
        <v>118425.35190612082</v>
      </c>
      <c r="D36" s="29">
        <f t="shared" si="5"/>
        <v>103173.02270003875</v>
      </c>
      <c r="E36" s="29">
        <f t="shared" si="6"/>
        <v>133677.68111220287</v>
      </c>
      <c r="F36" s="29">
        <f t="shared" si="7"/>
        <v>120444.65560754039</v>
      </c>
      <c r="G36" s="29">
        <f>Table9[[#This Row],[Forecast 2]]-_xlfn.FORECAST.ETS.CONFINT(A36,$B$2:$B$25,$A$2:$A$25,0.95)</f>
        <v>102270.38439310167</v>
      </c>
      <c r="H36" s="29">
        <f>Table9[[#This Row],[Forecast 2]]+_xlfn.FORECAST.ETS.CONFINT(A36,$B$2:$B$25,$A$2:$A$25,0.95)</f>
        <v>138618.92682197911</v>
      </c>
    </row>
    <row r="37" spans="1:8" x14ac:dyDescent="0.3">
      <c r="A37" s="1">
        <v>44713</v>
      </c>
      <c r="C37" s="29">
        <f t="shared" si="4"/>
        <v>121968.29712608445</v>
      </c>
      <c r="D37" s="29">
        <f t="shared" si="5"/>
        <v>106042.82874362577</v>
      </c>
      <c r="E37" s="29">
        <f t="shared" si="6"/>
        <v>137893.76550854315</v>
      </c>
      <c r="F37" s="29">
        <f t="shared" si="7"/>
        <v>124643.67197618162</v>
      </c>
      <c r="G37" s="29">
        <f>Table9[[#This Row],[Forecast 2]]-_xlfn.FORECAST.ETS.CONFINT(A37,$B$2:$B$25,$A$2:$A$25,0.95)</f>
        <v>105667.3059609269</v>
      </c>
      <c r="H37" s="29">
        <f>Table9[[#This Row],[Forecast 2]]+_xlfn.FORECAST.ETS.CONFINT(A37,$B$2:$B$25,$A$2:$A$25,0.95)</f>
        <v>143620.03799143634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Account Sales History</vt:lpstr>
      <vt:lpstr>PivotTable</vt:lpstr>
      <vt:lpstr>Sales Trends</vt:lpstr>
      <vt:lpstr>Scenario Summary</vt:lpstr>
      <vt:lpstr>Scenario Analysis</vt:lpstr>
      <vt:lpstr>Forecasting</vt:lpstr>
      <vt:lpstr>Forecast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msoffice</cp:lastModifiedBy>
  <dcterms:created xsi:type="dcterms:W3CDTF">2023-05-29T14:37:46Z</dcterms:created>
  <dcterms:modified xsi:type="dcterms:W3CDTF">2024-04-15T07:17:08Z</dcterms:modified>
</cp:coreProperties>
</file>