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Z:\CONESTOGA\LEVEL 1\Quantative analysis\data\EXCEL\"/>
    </mc:Choice>
  </mc:AlternateContent>
  <xr:revisionPtr revIDLastSave="0" documentId="8_{130E7503-8976-45E8-8414-C08C852CDF19}" xr6:coauthVersionLast="47" xr6:coauthVersionMax="47" xr10:uidLastSave="{00000000-0000-0000-0000-000000000000}"/>
  <bookViews>
    <workbookView xWindow="-108" yWindow="-108" windowWidth="23256" windowHeight="12456" xr2:uid="{D659E92D-2D4C-4C59-A94A-E941314B0240}"/>
  </bookViews>
  <sheets>
    <sheet name="Sale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6" i="1" l="1" a="1"/>
  <c r="C6" i="1" s="1"/>
  <c r="H28" i="1"/>
  <c r="H27" i="1"/>
  <c r="H26" i="1"/>
  <c r="H25" i="1"/>
  <c r="H24" i="1"/>
  <c r="I12" i="1"/>
  <c r="I13" i="1"/>
  <c r="I14" i="1"/>
  <c r="I15" i="1"/>
  <c r="I16" i="1"/>
  <c r="I17" i="1"/>
  <c r="I18" i="1"/>
  <c r="I19" i="1"/>
  <c r="G12" i="1"/>
  <c r="G13" i="1"/>
  <c r="G14" i="1"/>
  <c r="G15" i="1"/>
  <c r="G16" i="1"/>
  <c r="G17" i="1"/>
  <c r="G18" i="1"/>
  <c r="G19" i="1"/>
  <c r="F12" i="1"/>
  <c r="F13" i="1"/>
  <c r="F14" i="1"/>
  <c r="F15" i="1"/>
  <c r="F16" i="1"/>
  <c r="F17" i="1"/>
  <c r="F18" i="1"/>
  <c r="F19" i="1"/>
  <c r="F11" i="1"/>
  <c r="G11" i="1" s="1"/>
  <c r="I11" i="1" s="1"/>
  <c r="D12" i="1"/>
  <c r="D13" i="1"/>
  <c r="D14" i="1"/>
  <c r="D15" i="1"/>
  <c r="D16" i="1"/>
  <c r="D17" i="1"/>
  <c r="D18" i="1"/>
  <c r="D19" i="1"/>
  <c r="D11" i="1"/>
  <c r="C3" i="1"/>
  <c r="I20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<sst xmlns="http://schemas.openxmlformats.org/spreadsheetml/2006/main" count="57" uniqueCount="39">
  <si>
    <t>Date Prepared:</t>
  </si>
  <si>
    <t>Years</t>
  </si>
  <si>
    <t>Total Due</t>
  </si>
  <si>
    <t>Monthly Payment</t>
  </si>
  <si>
    <t>Yes</t>
  </si>
  <si>
    <t>No</t>
  </si>
  <si>
    <t>Totals</t>
  </si>
  <si>
    <t>Lowest Monthly Payment</t>
  </si>
  <si>
    <t>Average Monthly Payment</t>
  </si>
  <si>
    <t>Median Monthly Payment</t>
  </si>
  <si>
    <t>Interest Rate</t>
  </si>
  <si>
    <t>Months Per Year</t>
  </si>
  <si>
    <t>SKU</t>
  </si>
  <si>
    <t>Item Name</t>
  </si>
  <si>
    <t>Delivery</t>
  </si>
  <si>
    <t>Description</t>
  </si>
  <si>
    <t>Client Name</t>
  </si>
  <si>
    <t>Price</t>
  </si>
  <si>
    <t>Vong</t>
  </si>
  <si>
    <t>Williams</t>
  </si>
  <si>
    <t>Delivery Fee</t>
  </si>
  <si>
    <t>Number of Orders</t>
  </si>
  <si>
    <t>Statistics</t>
  </si>
  <si>
    <t>Maximum Monthly Payment</t>
  </si>
  <si>
    <t>Inputs</t>
  </si>
  <si>
    <t>Leather sectional</t>
  </si>
  <si>
    <t>Entertainment center</t>
  </si>
  <si>
    <t>Media cabinet</t>
  </si>
  <si>
    <t>Suede recliner</t>
  </si>
  <si>
    <t>End table set</t>
  </si>
  <si>
    <t>McGowan</t>
  </si>
  <si>
    <t>Grossman</t>
  </si>
  <si>
    <t>Chamberlain</t>
  </si>
  <si>
    <t>Hicks</t>
  </si>
  <si>
    <t>Singh</t>
  </si>
  <si>
    <t>Zach</t>
  </si>
  <si>
    <t>Li</t>
  </si>
  <si>
    <t>Garten Furniture Weekly Sales</t>
  </si>
  <si>
    <t>Dining table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</si>
</sst>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_(&quot;$&quot;* #,##0_);_(&quot;$&quot;* \(#,##0\);_(&quot;$&quot;* &quot;-&quot;??_);_(@_)"/>
    <numFmt numFmtId="165" formatCode="&quot;$&quot;#,##0.00"/>
    <numFmt numFmtId="166" formatCode="[$-F800]dddd\,\ mmmm\ dd\,\ yyyy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22"/>
      <color theme="3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b/>
      <sz val="11"/>
      <color rgb="FF3F3F3F"/>
      <name val="Calibri"/>
      <family val="2"/>
      <scheme val="minor"/>
    </font>
    <font>
      <b/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79998168889431442"/>
        <bgColor indexed="65"/>
      </patternFill>
    </fill>
    <fill>
      <patternFill patternType="solid">
        <fgColor rgb="FFF2F2F2"/>
      </patternFill>
    </fill>
    <fill>
      <patternFill patternType="solid">
        <fgColor rgb="FFFFFFCC"/>
      </patternFill>
    </fill>
  </fills>
  <borders count="8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8">
    <xf numFmtId="0" fontId="0" fillId="0" borderId="0"/>
    <xf numFmtId="0" fontId="1" fillId="2" borderId="0" applyNumberFormat="0" applyBorder="0" applyAlignment="0" applyProtection="0"/>
    <xf numFmtId="0" fontId="6" fillId="3" borderId="2" applyNumberForma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4" borderId="3" applyNumberFormat="0" applyFont="0" applyAlignment="0" applyProtection="0"/>
    <xf numFmtId="0" fontId="6" fillId="3" borderId="2" applyNumberFormat="0" applyAlignment="0" applyProtection="0"/>
    <xf numFmtId="0" fontId="1" fillId="0" borderId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4" fontId="1" fillId="0" borderId="0" applyFont="0" applyFill="0" applyBorder="0" applyAlignment="0" applyProtection="0"/>
    <xf numFmtId="0" fontId="1" fillId="0" borderId="0"/>
    <xf numFmtId="0" fontId="1" fillId="2" borderId="0" applyNumberFormat="0" applyBorder="0" applyAlignment="0" applyProtection="0"/>
    <xf numFmtId="0" fontId="1" fillId="2" borderId="0" applyNumberFormat="0" applyBorder="0" applyAlignment="0" applyProtection="0"/>
    <xf numFmtId="0" fontId="6" fillId="3" borderId="2" applyNumberFormat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39">
    <xf numFmtId="0" fontId="0" fillId="0" borderId="0" xfId="0"/>
    <xf numFmtId="0" fontId="6" fillId="3" borderId="4" xfId="3" applyFont="1" applyFill="1" applyBorder="1" applyAlignment="1">
      <alignment horizontal="center" vertical="center" wrapText="1"/>
    </xf>
    <xf numFmtId="0" fontId="4" fillId="0" borderId="4" xfId="1" applyFont="1" applyFill="1" applyBorder="1"/>
    <xf numFmtId="164" fontId="0" fillId="0" borderId="4" xfId="1" applyNumberFormat="1" applyFont="1" applyFill="1" applyBorder="1"/>
    <xf numFmtId="0" fontId="0" fillId="0" borderId="4" xfId="3" applyFont="1" applyBorder="1" applyAlignment="1">
      <alignment horizontal="center"/>
    </xf>
    <xf numFmtId="0" fontId="5" fillId="0" borderId="4" xfId="3" applyFont="1" applyBorder="1" applyAlignment="1">
      <alignment horizontal="left" indent="2"/>
    </xf>
    <xf numFmtId="0" fontId="2" fillId="0" borderId="4" xfId="3" applyFont="1" applyBorder="1" applyAlignment="1">
      <alignment vertical="center" wrapText="1"/>
    </xf>
    <xf numFmtId="165" fontId="0" fillId="0" borderId="4" xfId="5" applyNumberFormat="1" applyFont="1" applyBorder="1"/>
    <xf numFmtId="0" fontId="0" fillId="0" borderId="4" xfId="6" applyFont="1" applyBorder="1"/>
    <xf numFmtId="0" fontId="2" fillId="0" borderId="4" xfId="9" applyFont="1" applyBorder="1" applyAlignment="1">
      <alignment horizontal="center" vertical="center" wrapText="1"/>
    </xf>
    <xf numFmtId="0" fontId="6" fillId="3" borderId="4" xfId="10" applyNumberFormat="1" applyFont="1" applyFill="1" applyBorder="1" applyAlignment="1">
      <alignment vertical="center" wrapText="1"/>
    </xf>
    <xf numFmtId="165" fontId="0" fillId="0" borderId="4" xfId="11" applyNumberFormat="1" applyFont="1" applyBorder="1"/>
    <xf numFmtId="10" fontId="0" fillId="0" borderId="4" xfId="12" applyNumberFormat="1" applyFont="1" applyBorder="1"/>
    <xf numFmtId="14" fontId="4" fillId="0" borderId="0" xfId="14" applyNumberFormat="1" applyFont="1"/>
    <xf numFmtId="0" fontId="4" fillId="0" borderId="5" xfId="15" applyFont="1" applyBorder="1"/>
    <xf numFmtId="165" fontId="0" fillId="0" borderId="5" xfId="16" applyNumberFormat="1" applyFont="1" applyFill="1" applyBorder="1"/>
    <xf numFmtId="0" fontId="6" fillId="3" borderId="7" xfId="17" applyFont="1" applyFill="1" applyBorder="1" applyAlignment="1">
      <alignment horizontal="center" vertical="center" wrapText="1"/>
    </xf>
    <xf numFmtId="0" fontId="6" fillId="3" borderId="6" xfId="18" applyBorder="1" applyAlignment="1">
      <alignment horizontal="right" vertical="center" wrapText="1"/>
    </xf>
    <xf numFmtId="165" fontId="0" fillId="0" borderId="4" xfId="19" applyNumberFormat="1" applyFont="1" applyBorder="1"/>
    <xf numFmtId="0" fontId="3" fillId="0" borderId="0" xfId="21" applyFont="1"/>
    <xf numFmtId="14" fontId="0" fillId="0" borderId="0" xfId="22" applyNumberFormat="1" applyFont="1"/>
    <xf numFmtId="0" fontId="0" fillId="0" borderId="0" xfId="23" applyFont="1"/>
    <xf numFmtId="14" fontId="4" fillId="0" borderId="4" xfId="24" applyNumberFormat="1" applyFont="1" applyBorder="1"/>
    <xf numFmtId="14" fontId="0" fillId="0" borderId="4" xfId="25" applyNumberFormat="1" applyFont="1" applyBorder="1"/>
    <xf numFmtId="0" fontId="0" fillId="0" borderId="4" xfId="26" applyFont="1" applyBorder="1"/>
    <xf numFmtId="0" fontId="2" fillId="4" borderId="4" xfId="27" applyFont="1" applyFill="1" applyBorder="1" applyAlignment="1">
      <alignment horizontal="center" vertical="center" wrapText="1"/>
    </xf>
    <xf numFmtId="165" fontId="0" fillId="0" borderId="4" xfId="26" applyNumberFormat="1" applyFont="1" applyBorder="1"/>
    <xf numFmtId="165" fontId="0" fillId="0" borderId="0" xfId="0" applyNumberFormat="1"/>
    <xf numFmtId="165" fontId="0" fillId="0" borderId="0" xfId="23" applyNumberFormat="1" applyFont="1"/>
    <xf numFmtId="165" fontId="2" fillId="4" borderId="4" xfId="27" applyNumberFormat="1" applyFont="1" applyFill="1" applyBorder="1" applyAlignment="1">
      <alignment horizontal="center" vertical="center" wrapText="1"/>
    </xf>
    <xf numFmtId="165" fontId="6" fillId="3" borderId="4" xfId="3" applyNumberFormat="1" applyFont="1" applyFill="1" applyBorder="1" applyAlignment="1">
      <alignment horizontal="center" vertical="center" wrapText="1"/>
    </xf>
    <xf numFmtId="165" fontId="0" fillId="0" borderId="4" xfId="2" applyNumberFormat="1" applyFont="1" applyFill="1" applyBorder="1"/>
    <xf numFmtId="165" fontId="3" fillId="0" borderId="0" xfId="21" applyNumberFormat="1" applyFont="1"/>
    <xf numFmtId="165" fontId="0" fillId="0" borderId="4" xfId="8" applyNumberFormat="1" applyFont="1" applyFill="1" applyBorder="1"/>
    <xf numFmtId="165" fontId="0" fillId="0" borderId="4" xfId="6" applyNumberFormat="1" applyFont="1" applyBorder="1"/>
    <xf numFmtId="165" fontId="4" fillId="0" borderId="4" xfId="7" applyNumberFormat="1" applyFont="1" applyFill="1" applyBorder="1"/>
    <xf numFmtId="165" fontId="6" fillId="3" borderId="4" xfId="10" applyNumberFormat="1" applyFont="1" applyFill="1" applyBorder="1" applyAlignment="1">
      <alignment vertical="center" wrapText="1"/>
    </xf>
    <xf numFmtId="166" fontId="7" fillId="3" borderId="1" xfId="13" applyNumberFormat="1" applyFont="1" applyFill="1" applyBorder="1"/>
    <xf numFmtId="165" fontId="2" fillId="0" borderId="4" xfId="26" applyNumberFormat="1" applyFont="1" applyBorder="1"/>
  </cellXfs>
  <cellStyles count="28">
    <cellStyle name="0Py5YhFX9Mkftyk19tr3B0Eues7jlhnf0n9PS3bOVnoQTMMsavNUSt2bIkmLEmVTVzrCt1tq4dRBhFks7SMAgP5wcmpmDLfO-~aPBUm9ZUEOey7CGIEISQ7g==" xfId="4" xr:uid="{00000000-0005-0000-0000-000008000000}"/>
    <cellStyle name="20% - Accent6" xfId="1" builtinId="50"/>
    <cellStyle name="36vKjvxxAUqV90KsLk473e3JddVx/2bBCPFOZSNaF10yXpeqLSO+tOOG5lA2a98Gskh3g8o89AgsZMcwwJR6tdn9Fo3pQ+Fv-~jGLxbEB+w0Eeh24gYz/qPg==" xfId="7" xr:uid="{00000000-0005-0000-0000-00000B000000}"/>
    <cellStyle name="3Fp1f5FrQMQU/VDkLlUjWpD4lzpRD2A+Qqru6iZPQYEa90ykJ5XLEbhOVY7zyEC4t13ZHTJh3hs0FWmb5Qkj3mnKyCY5BHwb-~YESJggCE3kbNzws7B1tvuQ==" xfId="10" xr:uid="{00000000-0005-0000-0000-00000E000000}"/>
    <cellStyle name="7Qd8xqJY8UHuRyC3+cB2g6LdUNm2BTxr1di/MGWrkU+D4aMbAAVNIga/yXo595Nb5Uqyf+t2JVD+oX7ixFiMvxLfqewk9UJk-~euIcabyKNknNi5ixpkiw5A==" xfId="16" xr:uid="{00000000-0005-0000-0000-000007000000}"/>
    <cellStyle name="9KMxOuUo5g+fa6sMPskVO0w+qd/I+L3NpeWkkft4ecIEB42HCbcvdcLLkkFz7H7tWU8d7iTR0/wVhAgEmPCVX91ZCPt6/1ws-~Femmi/X+ua/qhWZ8AVOQ2w==" xfId="13" xr:uid="{00000000-0005-0000-0000-000011000000}"/>
    <cellStyle name="anCyRI0rKHGCCMYiSAiYtX+I7bQlpFVz9RSyluNSyX1XSe/fbyRraZhDueig4gPQBtlLG28rtFvuPLvLWTkmagYjdk2AFm+Q-~VSi50jsxKXYwwSUbLiop+Q==" xfId="27" xr:uid="{00000000-0005-0000-0000-00001F000000}"/>
    <cellStyle name="Ccfpqh2g+txVF4eE2axIshLiXYukHUvWd71afQDUDbFtyffXpN8I5MaeAlnS9t1StYHDxmX36oHEr+Vo6xgm2o3j8N5d8Wi+-~MVB0TzmvQVRYHhhrk2p/QA==" xfId="8" xr:uid="{00000000-0005-0000-0000-00000C000000}"/>
    <cellStyle name="cpUFPF8OeQFOm+Q1SgfNnakVMcYNXYPCYwhxox3wZmj3GnfHqKNUUOMVxzQ3qJwmHvif48tByoCrgsgLrXO1VAxn8UAiKPIo-~Yanyssgwy3nfVz+KZ1n/ww==" xfId="14" xr:uid="{00000000-0005-0000-0000-000007000000}"/>
    <cellStyle name="Custom Style 1" xfId="3" xr:uid="{00000000-0005-0000-0000-000007000000}"/>
    <cellStyle name="g0NjW6uD4o1c/q7AV8fNYVJMBHAUwWbx0qUJuD6j2jN4QtwOv0LaAIKd09MG7Vcwi+q4rwj1vsYfGiGC3tRphqcHdVAHjcJp-~uIE2jC+JQcR05bHEjtMiTw==" xfId="6" xr:uid="{00000000-0005-0000-0000-00000A000000}"/>
    <cellStyle name="HsttkIaROrh+FSW7rTt/kpyWP3xcCSgKoyYAKfgvkGMmXn1Wtzh8G+/ErWvel5c/MIuKSavh0A6M1iFyWDl0K7uJ3R6Qnbr5-~3RFtt9HzYmpo3Ja1+KJrZw==" xfId="22" xr:uid="{00000000-0005-0000-0000-000007000000}"/>
    <cellStyle name="iezo54NHXkf87uxnxCVle8pzA4lD3u24EP3X0YmFVMmYVE9dyXCmNY4f8RM52GyBj0PGQoeyqGvZpDpw5vb4Z3HK2PEhhgCW-~82S/5ho/B7UgR5H9R3Xthg==" xfId="23" xr:uid="{00000000-0005-0000-0000-00001B000000}"/>
    <cellStyle name="j3uztQdWG9xLbWwT2mpQL07xfqwBg4qnIl4dKtjvS61H3XGuze+bJ9dJvpJ9tkP8XAbLszQC4VJ6+dGDZNN0cw7t5YQ3HJyU-~lirdVY9/LO5eSB2I+YWljg==" xfId="11" xr:uid="{00000000-0005-0000-0000-00000F000000}"/>
    <cellStyle name="K+vBLz9WHgYzi7U1Y5p0+jjim/cAMscj8M37i+tm4sTYzf1LKtBSexe3SFKeogDP9sXKU76/ZK9NBwQCk/gUQyvpSwyAaOjf-~f0AxKDSad5PuKtmLcz+3PQ==" xfId="26" xr:uid="{00000000-0005-0000-0000-000007000000}"/>
    <cellStyle name="kAQ9RY1Udm70VIrO/8ESoHWmjNqGPi02sEuEUWZIdk7JqxIN7JV4cnOQmDfmDhhYqScNL8P2CIlBkwJzLTe18zISzmsi2o0z-~KO9HlyhqiR43pujK6uXyyQ==" xfId="15" xr:uid="{00000000-0005-0000-0000-000007000000}"/>
    <cellStyle name="Lt1rPe73nkTPP563uOubgUnx0llEMJ8T5CWJ307LHlTstwtTb4iWjMX4QGhZIp+MT1A8Gg3vojt+InuqJh9wo89kaFV4zpoZ-~sEUT4B1PgYPrmB1S7Z3bog==" xfId="18" xr:uid="{00000000-0005-0000-0000-000007000000}"/>
    <cellStyle name="MC1GW+TbAK+A3/XfAl00jkp7muNmK14EYbQ6LbwDf46+8d3j8tyNw0gMqtItQAZOGyCRlC3EtDXN9J6mK0D+H9ZcfqaDBgNA-~Jx7m1s5c0YVsqJCYGG7dFQ==" xfId="12" xr:uid="{00000000-0005-0000-0000-000010000000}"/>
    <cellStyle name="Normal" xfId="0" builtinId="0"/>
    <cellStyle name="O2TXKSh6zTJlIJwqquH22IRsqn+jFG1nuWmDDULYcrwjAETBsAAQLCGlXB8K3zzfJYod4sLd90+5hlJKTdSG/8QJE1HP2Bex-~/wcnuSa2BWamnxXicBRG0w==" xfId="25" xr:uid="{00000000-0005-0000-0000-00001D000000}"/>
    <cellStyle name="Output" xfId="2" builtinId="21"/>
    <cellStyle name="qv6W+dpIXAR0Y8yZpu1vI2UqUPy1i1cGcmWGujpGcVZjDXVBOfYNEyMuIAE6I0kopdtzWV0QwYKw1j+KlOCm5IAeVYv1o/Lc-~hjjt9PBRiux0uSdvysmRKQ==" xfId="17" xr:uid="{00000000-0005-0000-0000-000007000000}"/>
    <cellStyle name="tANjMv/qD1fyBRKvZg6OSXMkcb1CqdwU7HhYyvvweDuyYtcQvaJcQkgbVS9R+0OVjBU/UO5D4TUXmCOS9bS9vpm+8WC0ibg+-~Gviv06UzIQgFO45OmltJ/Q==" xfId="9" xr:uid="{00000000-0005-0000-0000-00000D000000}"/>
    <cellStyle name="U79evZfWav46ve7fxNrgt0DzA+HP8yPoHyAdYXwnzrz7t9JT0QQbE1tlkpEUrGiFyCDTQnYWscCfOWuBpi9luJArQK4Xuwjx-~Q7AtyCl3BxTcMyitJD9Wow==" xfId="19" xr:uid="{00000000-0005-0000-0000-000007000000}"/>
    <cellStyle name="UfIhXXfykI4HoW16C9kmfZxVqSayfcgPV7wyVgWIdyOaM+MITpAFWf33k2qQIFCFXRExTPg8JcnPVK4B1Jl2cs7VxoyP3I0A-~gYFr7wG8hfX4VM3YBqHCtg==" xfId="5" xr:uid="{00000000-0005-0000-0000-000009000000}"/>
    <cellStyle name="viC+2oArGuJWiVfohUzhISZ6X/sYW+D72lobRvP1nvhVuWpGG3rtSo3qBGIBwcgS5DPaXjOnWmqK0cC/D1MPj2iBkbqDuYhg-~oWwiUDwC6FDPKdYOBRWOHw==" xfId="21" xr:uid="{00000000-0005-0000-0000-000019000000}"/>
    <cellStyle name="XVZSeciVhVA/7rLnNhhPFS8Q237L4zZExrhzlxH1vTm1dj/tZsmeKOg1KIhSOUJnGATvQxsVozqleis666bt6DTt9VQilaJh-~5BWHQXmsyHNmggdbuAwDdQ==" xfId="24" xr:uid="{00000000-0005-0000-0000-00001C000000}"/>
    <cellStyle name="xxKX/osWtz93OYU8Br8GH3/GCkY5a2fbvFEhEhNVdnYM/2uI+9RqKOjo8tPrTdBaGkd6z3EoiDQEBuoUxCafeWt3mOV3KKhZ-~SNdGDt4R02yWiDFB3MuCmg==" xfId="20" xr:uid="{00000000-0005-0000-0000-000018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1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2494B5-1909-437B-A942-04FF07B6C92B}">
  <dimension ref="B2:L34"/>
  <sheetViews>
    <sheetView showGridLines="0" tabSelected="1" workbookViewId="0">
      <selection activeCell="I6" sqref="I6"/>
    </sheetView>
  </sheetViews>
  <sheetFormatPr defaultRowHeight="14.4" x14ac:dyDescent="0.3"/>
  <cols>
    <col min="1" max="1" width="7" customWidth="1"/>
    <col min="2" max="2" width="14.6640625" customWidth="1"/>
    <col min="3" max="3" width="26.21875" bestFit="1" customWidth="1"/>
    <col min="4" max="4" width="21.88671875" bestFit="1" customWidth="1"/>
    <col min="5" max="5" width="8.88671875" customWidth="1"/>
    <col min="6" max="6" width="11.33203125" style="27" customWidth="1"/>
    <col min="7" max="7" width="26.5546875" style="27" bestFit="1" customWidth="1"/>
    <col min="8" max="8" width="9.88671875" customWidth="1"/>
    <col min="9" max="9" width="16.33203125" style="27" bestFit="1" customWidth="1"/>
    <col min="10" max="10" width="8.88671875" customWidth="1"/>
    <col min="11" max="11" width="15.109375" bestFit="1" customWidth="1"/>
    <col min="14" max="14" width="11.88671875" bestFit="1" customWidth="1"/>
  </cols>
  <sheetData>
    <row r="2" spans="2:12" ht="27.6" x14ac:dyDescent="0.45">
      <c r="B2" s="19"/>
      <c r="C2" s="19"/>
      <c r="D2" s="19" t="s">
        <v>37</v>
      </c>
      <c r="E2" s="19"/>
      <c r="G2" s="32"/>
      <c r="H2" s="19"/>
      <c r="I2" s="32"/>
    </row>
    <row r="3" spans="2:12" x14ac:dyDescent="0.3">
      <c r="B3" s="22" t="s">
        <v>0</v>
      </c>
      <c r="C3" s="37">
        <f ca="1">NOW()</f>
        <v>45194.839973032409</v>
      </c>
      <c r="D3" s="21"/>
      <c r="E3" s="21"/>
      <c r="F3" s="28"/>
      <c r="G3" s="28"/>
      <c r="H3" s="21"/>
      <c r="I3" s="28"/>
    </row>
    <row r="4" spans="2:12" x14ac:dyDescent="0.3">
      <c r="B4" s="13"/>
      <c r="C4" s="20"/>
      <c r="D4" s="21"/>
      <c r="E4" s="21"/>
      <c r="F4" s="28"/>
      <c r="G4" s="28"/>
      <c r="H4" s="21"/>
      <c r="I4" s="28"/>
    </row>
    <row r="5" spans="2:12" x14ac:dyDescent="0.3">
      <c r="B5" s="25" t="s">
        <v>16</v>
      </c>
      <c r="C5" s="25" t="s">
        <v>12</v>
      </c>
      <c r="D5" s="25" t="s">
        <v>13</v>
      </c>
      <c r="E5" s="25" t="s">
        <v>14</v>
      </c>
      <c r="F5" s="29" t="s">
        <v>17</v>
      </c>
      <c r="G5" s="29" t="s">
        <v>2</v>
      </c>
      <c r="H5" s="25" t="s">
        <v>1</v>
      </c>
      <c r="I5" s="29" t="s">
        <v>3</v>
      </c>
    </row>
    <row r="6" spans="2:12" x14ac:dyDescent="0.3">
      <c r="B6" s="22" t="s">
        <v>30</v>
      </c>
      <c r="C6" s="2" cm="1">
        <f t="array" ref="C6:I6">_xlfn.XLOOKUP(B6,B11:B19,C11:I19)</f>
        <v>294211</v>
      </c>
      <c r="D6" s="3" t="str">
        <v>Leather sectional</v>
      </c>
      <c r="E6" s="24" t="str">
        <v>Yes</v>
      </c>
      <c r="F6" s="31">
        <v>1399</v>
      </c>
      <c r="G6" s="33">
        <v>1474</v>
      </c>
      <c r="H6" s="4">
        <v>3</v>
      </c>
      <c r="I6" s="33">
        <v>43.02829343512262</v>
      </c>
    </row>
    <row r="7" spans="2:12" x14ac:dyDescent="0.3">
      <c r="B7" s="22"/>
      <c r="C7" s="23"/>
      <c r="D7" s="24"/>
      <c r="E7" s="24"/>
      <c r="F7" s="26"/>
      <c r="G7" s="26"/>
      <c r="H7" s="24"/>
      <c r="I7" s="26"/>
    </row>
    <row r="8" spans="2:12" x14ac:dyDescent="0.3">
      <c r="B8" s="13"/>
      <c r="C8" s="20"/>
      <c r="D8" s="21"/>
      <c r="E8" s="21"/>
      <c r="F8" s="28"/>
      <c r="G8" s="28"/>
      <c r="H8" s="21"/>
      <c r="I8" s="28"/>
    </row>
    <row r="9" spans="2:12" x14ac:dyDescent="0.3">
      <c r="B9" s="13"/>
      <c r="C9" s="20"/>
      <c r="D9" s="21"/>
      <c r="E9" s="21"/>
      <c r="F9" s="28"/>
      <c r="G9" s="28"/>
      <c r="H9" s="21"/>
      <c r="I9" s="28"/>
    </row>
    <row r="10" spans="2:12" x14ac:dyDescent="0.3">
      <c r="B10" s="1" t="s">
        <v>16</v>
      </c>
      <c r="C10" s="1" t="s">
        <v>12</v>
      </c>
      <c r="D10" s="1" t="s">
        <v>13</v>
      </c>
      <c r="E10" s="1" t="s">
        <v>14</v>
      </c>
      <c r="F10" s="30" t="s">
        <v>17</v>
      </c>
      <c r="G10" s="30" t="s">
        <v>2</v>
      </c>
      <c r="H10" s="1" t="s">
        <v>1</v>
      </c>
      <c r="I10" s="30" t="s">
        <v>3</v>
      </c>
      <c r="K10" s="17" t="s">
        <v>24</v>
      </c>
      <c r="L10" s="16"/>
    </row>
    <row r="11" spans="2:12" x14ac:dyDescent="0.3">
      <c r="B11" s="24" t="s">
        <v>30</v>
      </c>
      <c r="C11" s="2">
        <v>294211</v>
      </c>
      <c r="D11" s="3" t="str">
        <f>VLOOKUP(C11,$B$24:$D$29,2)</f>
        <v>Leather sectional</v>
      </c>
      <c r="E11" s="24" t="s">
        <v>4</v>
      </c>
      <c r="F11" s="31">
        <f>VLOOKUP(C11,$B$24:$D$29,3)</f>
        <v>1399</v>
      </c>
      <c r="G11" s="33">
        <f>IF(E11="Yes",$L$11+F11,F11)</f>
        <v>1474</v>
      </c>
      <c r="H11" s="4">
        <v>3</v>
      </c>
      <c r="I11" s="33">
        <f>PMT($L$12/$L$13,H11*$L$13,-G11)</f>
        <v>43.02829343512262</v>
      </c>
      <c r="K11" s="14" t="s">
        <v>20</v>
      </c>
      <c r="L11" s="15">
        <v>75</v>
      </c>
    </row>
    <row r="12" spans="2:12" x14ac:dyDescent="0.3">
      <c r="B12" s="24" t="s">
        <v>31</v>
      </c>
      <c r="C12" s="2">
        <v>327064</v>
      </c>
      <c r="D12" s="3" t="str">
        <f t="shared" ref="D12:D19" si="0">VLOOKUP(C12,$B$24:$D$29,2)</f>
        <v>Media cabinet</v>
      </c>
      <c r="E12" s="24" t="s">
        <v>4</v>
      </c>
      <c r="F12" s="31">
        <f t="shared" ref="F12:F19" si="1">VLOOKUP(C12,$B$24:$D$29,3)</f>
        <v>379.99</v>
      </c>
      <c r="G12" s="33">
        <f t="shared" ref="G12:G19" si="2">IF(E12="Yes",$L$11+F12,F12)</f>
        <v>454.99</v>
      </c>
      <c r="H12" s="4">
        <v>5</v>
      </c>
      <c r="I12" s="33">
        <f t="shared" ref="I12:I19" si="3">PMT($L$12/$L$13,H12*$L$13,-G12)</f>
        <v>8.2262202512996065</v>
      </c>
      <c r="K12" s="2" t="s">
        <v>10</v>
      </c>
      <c r="L12" s="12">
        <v>3.2500000000000001E-2</v>
      </c>
    </row>
    <row r="13" spans="2:12" x14ac:dyDescent="0.3">
      <c r="B13" s="24" t="s">
        <v>32</v>
      </c>
      <c r="C13" s="2">
        <v>446741</v>
      </c>
      <c r="D13" s="3" t="str">
        <f t="shared" si="0"/>
        <v>End table set</v>
      </c>
      <c r="E13" s="24" t="s">
        <v>5</v>
      </c>
      <c r="F13" s="31">
        <f t="shared" si="1"/>
        <v>467.99</v>
      </c>
      <c r="G13" s="33">
        <f t="shared" si="2"/>
        <v>467.99</v>
      </c>
      <c r="H13" s="4">
        <v>3</v>
      </c>
      <c r="I13" s="33">
        <f t="shared" si="3"/>
        <v>13.661337208075329</v>
      </c>
      <c r="K13" s="2" t="s">
        <v>11</v>
      </c>
      <c r="L13" s="24">
        <v>12</v>
      </c>
    </row>
    <row r="14" spans="2:12" x14ac:dyDescent="0.3">
      <c r="B14" s="24" t="s">
        <v>18</v>
      </c>
      <c r="C14" s="2">
        <v>643081</v>
      </c>
      <c r="D14" s="3" t="str">
        <f t="shared" si="0"/>
        <v>Dining table</v>
      </c>
      <c r="E14" s="24" t="s">
        <v>5</v>
      </c>
      <c r="F14" s="31">
        <f t="shared" si="1"/>
        <v>599.99</v>
      </c>
      <c r="G14" s="33">
        <f t="shared" si="2"/>
        <v>599.99</v>
      </c>
      <c r="H14" s="4">
        <v>5</v>
      </c>
      <c r="I14" s="33">
        <f t="shared" si="3"/>
        <v>10.847820586336514</v>
      </c>
    </row>
    <row r="15" spans="2:12" x14ac:dyDescent="0.3">
      <c r="B15" s="24" t="s">
        <v>19</v>
      </c>
      <c r="C15" s="2">
        <v>294211</v>
      </c>
      <c r="D15" s="3" t="str">
        <f t="shared" si="0"/>
        <v>Leather sectional</v>
      </c>
      <c r="E15" s="24" t="s">
        <v>5</v>
      </c>
      <c r="F15" s="31">
        <f t="shared" si="1"/>
        <v>1399</v>
      </c>
      <c r="G15" s="33">
        <f t="shared" si="2"/>
        <v>1399</v>
      </c>
      <c r="H15" s="4">
        <v>3</v>
      </c>
      <c r="I15" s="33">
        <f t="shared" si="3"/>
        <v>40.838929793579752</v>
      </c>
    </row>
    <row r="16" spans="2:12" x14ac:dyDescent="0.3">
      <c r="B16" s="24" t="s">
        <v>33</v>
      </c>
      <c r="C16" s="2">
        <v>446741</v>
      </c>
      <c r="D16" s="3" t="str">
        <f t="shared" si="0"/>
        <v>End table set</v>
      </c>
      <c r="E16" s="24" t="s">
        <v>5</v>
      </c>
      <c r="F16" s="31">
        <f t="shared" si="1"/>
        <v>467.99</v>
      </c>
      <c r="G16" s="33">
        <f t="shared" si="2"/>
        <v>467.99</v>
      </c>
      <c r="H16" s="4">
        <v>3</v>
      </c>
      <c r="I16" s="33">
        <f t="shared" si="3"/>
        <v>13.661337208075329</v>
      </c>
    </row>
    <row r="17" spans="2:9" x14ac:dyDescent="0.3">
      <c r="B17" s="24" t="s">
        <v>34</v>
      </c>
      <c r="C17" s="2">
        <v>306862</v>
      </c>
      <c r="D17" s="3" t="str">
        <f t="shared" si="0"/>
        <v>Entertainment center</v>
      </c>
      <c r="E17" s="24" t="s">
        <v>4</v>
      </c>
      <c r="F17" s="31">
        <f t="shared" si="1"/>
        <v>809.99</v>
      </c>
      <c r="G17" s="33">
        <f t="shared" si="2"/>
        <v>884.99</v>
      </c>
      <c r="H17" s="4">
        <v>4</v>
      </c>
      <c r="I17" s="33">
        <f t="shared" si="3"/>
        <v>19.68659500865482</v>
      </c>
    </row>
    <row r="18" spans="2:9" x14ac:dyDescent="0.3">
      <c r="B18" s="24" t="s">
        <v>35</v>
      </c>
      <c r="C18" s="2">
        <v>643081</v>
      </c>
      <c r="D18" s="3" t="str">
        <f t="shared" si="0"/>
        <v>Dining table</v>
      </c>
      <c r="E18" s="24" t="s">
        <v>5</v>
      </c>
      <c r="F18" s="31">
        <f t="shared" si="1"/>
        <v>599.99</v>
      </c>
      <c r="G18" s="33">
        <f t="shared" si="2"/>
        <v>599.99</v>
      </c>
      <c r="H18" s="4">
        <v>4</v>
      </c>
      <c r="I18" s="33">
        <f t="shared" si="3"/>
        <v>13.346772437251049</v>
      </c>
    </row>
    <row r="19" spans="2:9" x14ac:dyDescent="0.3">
      <c r="B19" s="24" t="s">
        <v>36</v>
      </c>
      <c r="C19" s="2">
        <v>446741</v>
      </c>
      <c r="D19" s="3" t="str">
        <f t="shared" si="0"/>
        <v>End table set</v>
      </c>
      <c r="E19" s="24" t="s">
        <v>4</v>
      </c>
      <c r="F19" s="31">
        <f t="shared" si="1"/>
        <v>467.99</v>
      </c>
      <c r="G19" s="33">
        <f t="shared" si="2"/>
        <v>542.99</v>
      </c>
      <c r="H19" s="4">
        <v>5</v>
      </c>
      <c r="I19" s="33">
        <f t="shared" si="3"/>
        <v>9.8172604546323505</v>
      </c>
    </row>
    <row r="20" spans="2:9" x14ac:dyDescent="0.3">
      <c r="B20" s="5" t="s">
        <v>6</v>
      </c>
      <c r="C20" s="24"/>
      <c r="D20" s="24"/>
      <c r="E20" s="24"/>
      <c r="F20" s="26"/>
      <c r="G20" s="26"/>
      <c r="H20" s="24"/>
      <c r="I20" s="38">
        <f>SUM(I11:I19)</f>
        <v>173.11456638302738</v>
      </c>
    </row>
    <row r="21" spans="2:9" x14ac:dyDescent="0.3">
      <c r="B21" s="24"/>
      <c r="C21" s="24"/>
      <c r="D21" s="24"/>
      <c r="E21" s="24"/>
      <c r="F21" s="26"/>
      <c r="G21" s="26"/>
      <c r="H21" s="24"/>
      <c r="I21" s="26"/>
    </row>
    <row r="22" spans="2:9" ht="14.4" customHeight="1" x14ac:dyDescent="0.3">
      <c r="B22" s="6"/>
      <c r="C22" s="9"/>
      <c r="D22" s="6"/>
      <c r="E22" s="24"/>
      <c r="F22" s="26"/>
      <c r="G22" s="26"/>
      <c r="H22" s="24"/>
      <c r="I22" s="26"/>
    </row>
    <row r="23" spans="2:9" ht="14.4" customHeight="1" x14ac:dyDescent="0.3">
      <c r="B23" s="1" t="s">
        <v>12</v>
      </c>
      <c r="C23" s="1" t="s">
        <v>15</v>
      </c>
      <c r="D23" s="1" t="s">
        <v>17</v>
      </c>
      <c r="E23" s="9"/>
      <c r="F23" s="26"/>
      <c r="G23" s="30" t="s">
        <v>22</v>
      </c>
      <c r="H23" s="10"/>
      <c r="I23" s="36"/>
    </row>
    <row r="24" spans="2:9" x14ac:dyDescent="0.3">
      <c r="B24" s="2">
        <v>294211</v>
      </c>
      <c r="C24" s="3" t="s">
        <v>25</v>
      </c>
      <c r="D24" s="11">
        <v>1399</v>
      </c>
      <c r="E24" s="7"/>
      <c r="F24" s="26"/>
      <c r="G24" s="34" t="s">
        <v>21</v>
      </c>
      <c r="H24" s="8">
        <f>COUNT(C11:C19)</f>
        <v>9</v>
      </c>
      <c r="I24" s="26"/>
    </row>
    <row r="25" spans="2:9" x14ac:dyDescent="0.3">
      <c r="B25" s="2">
        <v>306862</v>
      </c>
      <c r="C25" s="3" t="s">
        <v>26</v>
      </c>
      <c r="D25" s="11">
        <v>809.99</v>
      </c>
      <c r="E25" s="7"/>
      <c r="F25" s="26"/>
      <c r="G25" s="34" t="s">
        <v>7</v>
      </c>
      <c r="H25" s="34">
        <f>MIN(I11:I19)</f>
        <v>8.2262202512996065</v>
      </c>
      <c r="I25" s="26"/>
    </row>
    <row r="26" spans="2:9" x14ac:dyDescent="0.3">
      <c r="B26" s="2">
        <v>327064</v>
      </c>
      <c r="C26" s="3" t="s">
        <v>27</v>
      </c>
      <c r="D26" s="11">
        <v>379.99</v>
      </c>
      <c r="E26" s="7"/>
      <c r="F26" s="26"/>
      <c r="G26" s="34" t="s">
        <v>8</v>
      </c>
      <c r="H26" s="18">
        <f>AVERAGE(I11:I19)</f>
        <v>19.234951820336377</v>
      </c>
      <c r="I26" s="26"/>
    </row>
    <row r="27" spans="2:9" x14ac:dyDescent="0.3">
      <c r="B27" s="2">
        <v>446229</v>
      </c>
      <c r="C27" s="3" t="s">
        <v>28</v>
      </c>
      <c r="D27" s="11">
        <v>1099.99</v>
      </c>
      <c r="E27" s="7"/>
      <c r="F27" s="26"/>
      <c r="G27" s="34" t="s">
        <v>23</v>
      </c>
      <c r="H27" s="34">
        <f>MAX(I11:I19)</f>
        <v>43.02829343512262</v>
      </c>
      <c r="I27" s="26"/>
    </row>
    <row r="28" spans="2:9" x14ac:dyDescent="0.3">
      <c r="B28" s="2">
        <v>446741</v>
      </c>
      <c r="C28" s="3" t="s">
        <v>29</v>
      </c>
      <c r="D28" s="11">
        <v>467.99</v>
      </c>
      <c r="E28" s="7"/>
      <c r="F28" s="26"/>
      <c r="G28" s="35" t="s">
        <v>9</v>
      </c>
      <c r="H28" s="35">
        <f>MEDIAN(I11:I19)</f>
        <v>13.661337208075329</v>
      </c>
      <c r="I28" s="26"/>
    </row>
    <row r="29" spans="2:9" x14ac:dyDescent="0.3">
      <c r="B29" s="2">
        <v>643081</v>
      </c>
      <c r="C29" s="3" t="s">
        <v>38</v>
      </c>
      <c r="D29" s="11">
        <v>599.99</v>
      </c>
      <c r="E29" s="7"/>
      <c r="F29" s="26"/>
      <c r="G29" s="26"/>
      <c r="H29" s="24"/>
      <c r="I29" s="26"/>
    </row>
    <row r="30" spans="2:9" x14ac:dyDescent="0.3">
      <c r="B30" s="2"/>
      <c r="C30" s="24"/>
      <c r="D30" s="24"/>
      <c r="E30" s="24"/>
      <c r="F30" s="26"/>
      <c r="G30" s="26"/>
      <c r="H30" s="24"/>
      <c r="I30" s="26"/>
    </row>
    <row r="31" spans="2:9" x14ac:dyDescent="0.3">
      <c r="D31" s="21"/>
      <c r="E31" s="21"/>
      <c r="F31" s="28"/>
      <c r="G31" s="28"/>
      <c r="H31" s="21"/>
      <c r="I31" s="28"/>
    </row>
    <row r="32" spans="2:9" x14ac:dyDescent="0.3">
      <c r="D32" s="21"/>
      <c r="E32" s="21"/>
      <c r="F32" s="28"/>
      <c r="G32" s="28"/>
      <c r="H32" s="21"/>
      <c r="I32" s="28"/>
    </row>
    <row r="33" spans="4:9" x14ac:dyDescent="0.3">
      <c r="D33" s="21"/>
      <c r="E33" s="21"/>
      <c r="F33" s="28"/>
      <c r="G33" s="28"/>
      <c r="H33" s="21"/>
      <c r="I33" s="28"/>
    </row>
    <row r="34" spans="4:9" x14ac:dyDescent="0.3">
      <c r="D34" s="21"/>
      <c r="E34" s="21"/>
      <c r="F34" s="28"/>
      <c r="G34" s="28"/>
      <c r="H34" s="21"/>
      <c r="I34" s="28"/>
    </row>
  </sheetData>
  <sortState xmlns:xlrd2="http://schemas.microsoft.com/office/spreadsheetml/2017/richdata2" ref="B11:I20">
    <sortCondition ref="C11"/>
  </sortState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project>
  <id>Pne/efg55QmCFt0zS3+DqkJ/5LEkWaZI04+zhHEwCshtcygLkbWYjsT6jnusBub7wb9Bgb2V3NWvd8/ynyz1HgF5lzWR7Khr-~evSj1W8byZlhN/KtFREGlg==</id>
</project>
</file>

<file path=customXml/itemProps1.xml><?xml version="1.0" encoding="utf-8"?>
<ds:datastoreItem xmlns:ds="http://schemas.openxmlformats.org/officeDocument/2006/customXml" ds:itemID="{C76E85A8-3B91-4EFF-BECD-F727679F1F7B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Exploring Series</dc:creator>
  <cp:lastModifiedBy>Vaishnavi Gopal Wadhwa</cp:lastModifiedBy>
  <dcterms:created xsi:type="dcterms:W3CDTF">2018-03-15T23:03:00Z</dcterms:created>
  <dcterms:modified xsi:type="dcterms:W3CDTF">2023-09-26T00:09:57Z</dcterms:modified>
</cp:coreProperties>
</file>