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ESTOGA\LEVEL 1\Quantative analysis\data\EXCEL\Wadhwa_Exp22_Excel_Ch09_Cumulative_Theatre\"/>
    </mc:Choice>
  </mc:AlternateContent>
  <xr:revisionPtr revIDLastSave="0" documentId="13_ncr:1_{F4157B33-249E-478C-AF1A-A89BAFFF2601}" xr6:coauthVersionLast="47" xr6:coauthVersionMax="47" xr10:uidLastSave="{00000000-0000-0000-0000-000000000000}"/>
  <bookViews>
    <workbookView xWindow="-96" yWindow="0" windowWidth="14016" windowHeight="12336" firstSheet="1" activeTab="3" xr2:uid="{2E613DAA-ACEC-45E4-A309-8B1B187978EF}"/>
  </bookViews>
  <sheets>
    <sheet name="Template" sheetId="5" state="hidden" r:id="rId1"/>
    <sheet name="Friday" sheetId="1" r:id="rId2"/>
    <sheet name="Saturday" sheetId="2" r:id="rId3"/>
    <sheet name="Sunday" sheetId="3" r:id="rId4"/>
    <sheet name="Totals" sheetId="4" r:id="rId5"/>
    <sheet name="Details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4" l="1"/>
  <c r="B17" i="4"/>
  <c r="B13" i="4"/>
  <c r="B12" i="4"/>
  <c r="B7" i="4"/>
  <c r="B6" i="4"/>
  <c r="J7" i="1"/>
  <c r="J6" i="1"/>
  <c r="J7" i="2"/>
  <c r="J6" i="2"/>
  <c r="J7" i="3"/>
  <c r="J6" i="3"/>
  <c r="J7" i="5"/>
  <c r="J6" i="5"/>
  <c r="J5" i="1"/>
  <c r="J5" i="2"/>
  <c r="J5" i="3"/>
  <c r="J5" i="5"/>
  <c r="E20" i="2"/>
  <c r="E20" i="3"/>
  <c r="E20" i="5"/>
  <c r="J19" i="1"/>
  <c r="J18" i="1"/>
  <c r="J17" i="1"/>
  <c r="J16" i="1"/>
  <c r="J15" i="1"/>
  <c r="J14" i="1"/>
  <c r="J13" i="1"/>
  <c r="J11" i="1"/>
  <c r="J19" i="2"/>
  <c r="J18" i="2"/>
  <c r="J17" i="2"/>
  <c r="J16" i="2"/>
  <c r="J15" i="2"/>
  <c r="J14" i="2"/>
  <c r="J13" i="2"/>
  <c r="J12" i="2"/>
  <c r="J11" i="2"/>
  <c r="J19" i="3"/>
  <c r="J18" i="3"/>
  <c r="J17" i="3"/>
  <c r="J16" i="3"/>
  <c r="J15" i="3"/>
  <c r="J14" i="3"/>
  <c r="J13" i="3"/>
  <c r="J12" i="3"/>
  <c r="J11" i="3"/>
  <c r="B19" i="3"/>
  <c r="B19" i="2"/>
  <c r="C19" i="2"/>
  <c r="D19" i="2" s="1"/>
  <c r="E19" i="2" s="1"/>
  <c r="J19" i="5"/>
  <c r="J18" i="5"/>
  <c r="J17" i="5"/>
  <c r="C19" i="5" l="1"/>
  <c r="B19" i="5"/>
  <c r="G18" i="5"/>
  <c r="D18" i="5"/>
  <c r="E18" i="5" s="1"/>
  <c r="G17" i="5"/>
  <c r="D17" i="5"/>
  <c r="E17" i="5" s="1"/>
  <c r="G16" i="5"/>
  <c r="D16" i="5"/>
  <c r="E16" i="5" s="1"/>
  <c r="C14" i="5"/>
  <c r="B14" i="5"/>
  <c r="G13" i="5"/>
  <c r="J16" i="5" s="1"/>
  <c r="D13" i="5"/>
  <c r="E13" i="5" s="1"/>
  <c r="G12" i="5"/>
  <c r="J15" i="5" s="1"/>
  <c r="D12" i="5"/>
  <c r="E12" i="5" s="1"/>
  <c r="G11" i="5"/>
  <c r="J14" i="5" s="1"/>
  <c r="D11" i="5"/>
  <c r="E11" i="5" s="1"/>
  <c r="C9" i="5"/>
  <c r="B9" i="5"/>
  <c r="G8" i="5"/>
  <c r="J13" i="5" s="1"/>
  <c r="D8" i="5"/>
  <c r="E8" i="5" s="1"/>
  <c r="G7" i="5"/>
  <c r="J12" i="5" s="1"/>
  <c r="D7" i="5"/>
  <c r="E7" i="5" s="1"/>
  <c r="G6" i="5"/>
  <c r="J11" i="5" s="1"/>
  <c r="D6" i="5"/>
  <c r="E6" i="5" s="1"/>
  <c r="B18" i="4"/>
  <c r="B14" i="3"/>
  <c r="B9" i="3"/>
  <c r="B14" i="2"/>
  <c r="B9" i="2"/>
  <c r="C19" i="3"/>
  <c r="G18" i="3"/>
  <c r="D18" i="3"/>
  <c r="E18" i="3" s="1"/>
  <c r="G17" i="3"/>
  <c r="D17" i="3"/>
  <c r="E17" i="3" s="1"/>
  <c r="G16" i="3"/>
  <c r="D16" i="3"/>
  <c r="E16" i="3" s="1"/>
  <c r="C14" i="3"/>
  <c r="G13" i="3"/>
  <c r="D13" i="3"/>
  <c r="E13" i="3" s="1"/>
  <c r="G12" i="3"/>
  <c r="D12" i="3"/>
  <c r="E12" i="3" s="1"/>
  <c r="G11" i="3"/>
  <c r="D11" i="3"/>
  <c r="E11" i="3" s="1"/>
  <c r="C9" i="3"/>
  <c r="C20" i="3" s="1"/>
  <c r="G8" i="3"/>
  <c r="D8" i="3"/>
  <c r="E8" i="3" s="1"/>
  <c r="G7" i="3"/>
  <c r="D7" i="3"/>
  <c r="E7" i="3" s="1"/>
  <c r="G6" i="3"/>
  <c r="G9" i="3" s="1"/>
  <c r="D6" i="3"/>
  <c r="E6" i="3" s="1"/>
  <c r="G18" i="2"/>
  <c r="D18" i="2"/>
  <c r="E18" i="2" s="1"/>
  <c r="G17" i="2"/>
  <c r="D17" i="2"/>
  <c r="E17" i="2" s="1"/>
  <c r="G16" i="2"/>
  <c r="G19" i="2" s="1"/>
  <c r="D16" i="2"/>
  <c r="E16" i="2" s="1"/>
  <c r="C14" i="2"/>
  <c r="D14" i="2" s="1"/>
  <c r="E14" i="2" s="1"/>
  <c r="G13" i="2"/>
  <c r="D13" i="2"/>
  <c r="E13" i="2" s="1"/>
  <c r="G12" i="2"/>
  <c r="D12" i="2"/>
  <c r="E12" i="2" s="1"/>
  <c r="G11" i="2"/>
  <c r="D11" i="2"/>
  <c r="E11" i="2" s="1"/>
  <c r="C9" i="2"/>
  <c r="G8" i="2"/>
  <c r="D8" i="2"/>
  <c r="E8" i="2" s="1"/>
  <c r="G7" i="2"/>
  <c r="D7" i="2"/>
  <c r="E7" i="2" s="1"/>
  <c r="G6" i="2"/>
  <c r="D6" i="2"/>
  <c r="E6" i="2" s="1"/>
  <c r="C19" i="1"/>
  <c r="B19" i="1"/>
  <c r="C14" i="1"/>
  <c r="B14" i="1"/>
  <c r="G13" i="1"/>
  <c r="D13" i="1"/>
  <c r="E13" i="1" s="1"/>
  <c r="C9" i="1"/>
  <c r="B9" i="1"/>
  <c r="G8" i="1"/>
  <c r="D8" i="1"/>
  <c r="E8" i="1" s="1"/>
  <c r="G18" i="1"/>
  <c r="D18" i="1"/>
  <c r="E18" i="1" s="1"/>
  <c r="G17" i="1"/>
  <c r="D17" i="1"/>
  <c r="E17" i="1" s="1"/>
  <c r="G16" i="1"/>
  <c r="D16" i="1"/>
  <c r="E16" i="1" s="1"/>
  <c r="G12" i="1"/>
  <c r="D12" i="1"/>
  <c r="E12" i="1" s="1"/>
  <c r="G11" i="1"/>
  <c r="D11" i="1"/>
  <c r="E11" i="1" s="1"/>
  <c r="G7" i="1"/>
  <c r="J12" i="1" s="1"/>
  <c r="D7" i="1"/>
  <c r="E7" i="1" s="1"/>
  <c r="G6" i="1"/>
  <c r="D6" i="1"/>
  <c r="E6" i="1" s="1"/>
  <c r="C20" i="1" l="1"/>
  <c r="B5" i="4" s="1"/>
  <c r="B8" i="4" s="1"/>
  <c r="D14" i="3"/>
  <c r="E14" i="3" s="1"/>
  <c r="B20" i="2"/>
  <c r="C20" i="2"/>
  <c r="D19" i="5"/>
  <c r="E19" i="5" s="1"/>
  <c r="B20" i="5"/>
  <c r="D14" i="5"/>
  <c r="E14" i="5" s="1"/>
  <c r="C20" i="5"/>
  <c r="G19" i="5"/>
  <c r="G14" i="5"/>
  <c r="G9" i="5"/>
  <c r="D9" i="5"/>
  <c r="E9" i="5" s="1"/>
  <c r="D19" i="3"/>
  <c r="E19" i="3" s="1"/>
  <c r="B20" i="3"/>
  <c r="D20" i="3" s="1"/>
  <c r="B20" i="1"/>
  <c r="D14" i="1"/>
  <c r="E14" i="1" s="1"/>
  <c r="D9" i="1"/>
  <c r="E9" i="1" s="1"/>
  <c r="G14" i="1"/>
  <c r="G9" i="1"/>
  <c r="B11" i="4" s="1"/>
  <c r="G19" i="1"/>
  <c r="G19" i="3"/>
  <c r="G14" i="3"/>
  <c r="G14" i="2"/>
  <c r="G9" i="2"/>
  <c r="D9" i="3"/>
  <c r="E9" i="3" s="1"/>
  <c r="D9" i="2"/>
  <c r="E9" i="2" s="1"/>
  <c r="D19" i="1"/>
  <c r="E19" i="1" s="1"/>
  <c r="D20" i="1" l="1"/>
  <c r="E20" i="1" s="1"/>
  <c r="D20" i="2"/>
  <c r="D20" i="5"/>
  <c r="G20" i="5"/>
  <c r="G20" i="1"/>
  <c r="G20" i="3"/>
  <c r="G20" i="2"/>
  <c r="B14" i="4" l="1"/>
</calcChain>
</file>

<file path=xl/sharedStrings.xml><?xml version="1.0" encoding="utf-8"?>
<sst xmlns="http://schemas.openxmlformats.org/spreadsheetml/2006/main" count="192" uniqueCount="40">
  <si>
    <t>Sugarhouse District Theatre</t>
  </si>
  <si>
    <t>Seating Section</t>
  </si>
  <si>
    <t>Seats in Section</t>
  </si>
  <si>
    <t>Seats Sold</t>
  </si>
  <si>
    <t>Percentage Sold</t>
  </si>
  <si>
    <t>Percentage Not Sold</t>
  </si>
  <si>
    <t>Price Per Seat</t>
  </si>
  <si>
    <t>Gross Revenue</t>
  </si>
  <si>
    <t>Orchestra Front</t>
  </si>
  <si>
    <t>Left</t>
  </si>
  <si>
    <t>Center</t>
  </si>
  <si>
    <t>Right</t>
  </si>
  <si>
    <t>Orchestra Back</t>
  </si>
  <si>
    <t>Section Totals</t>
  </si>
  <si>
    <t>Grand Totals</t>
  </si>
  <si>
    <t>Weekend Evening Performances</t>
  </si>
  <si>
    <t>Friday</t>
  </si>
  <si>
    <t>Saturday</t>
  </si>
  <si>
    <t>Sunday</t>
  </si>
  <si>
    <t>Average Seats Sold</t>
  </si>
  <si>
    <t>Venue Costs</t>
  </si>
  <si>
    <t>Weekend Evening Fee</t>
  </si>
  <si>
    <t>No. of Evening Performances</t>
  </si>
  <si>
    <t>Total Evening Fee</t>
  </si>
  <si>
    <t>Evening Performance</t>
  </si>
  <si>
    <t>No. of Seats Sold</t>
  </si>
  <si>
    <t>Date</t>
  </si>
  <si>
    <t>Side</t>
  </si>
  <si>
    <t>Balcony</t>
  </si>
  <si>
    <t>Seating</t>
  </si>
  <si>
    <t>OF Left</t>
  </si>
  <si>
    <t>OF Center</t>
  </si>
  <si>
    <t>OF Right</t>
  </si>
  <si>
    <t>OB Left</t>
  </si>
  <si>
    <t>OB Center</t>
  </si>
  <si>
    <t>OB Right</t>
  </si>
  <si>
    <t>BAL Left</t>
  </si>
  <si>
    <t>BAL Center</t>
  </si>
  <si>
    <t>BAL Right</t>
  </si>
  <si>
    <t>Revenue by Day and Seating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</si>
</sst>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800]dddd\,\ mmmm\ dd\,\ yyyy"/>
    <numFmt numFmtId="165" formatCode="0.0%"/>
    <numFmt numFmtId="166" formatCode="_(&quot;$&quot;* #,##0_);_(&quot;$&quot;* \(#,##0\);_(&quot;$&quot;* &quot;-&quot;??_);_(@_)"/>
    <numFmt numFmtId="167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E4D2F2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165" fontId="7" fillId="0" borderId="3" xfId="2" applyNumberFormat="1" applyFont="1" applyBorder="1" applyAlignment="1">
      <alignment horizontal="right" indent="2"/>
    </xf>
    <xf numFmtId="165" fontId="7" fillId="0" borderId="3" xfId="3" applyNumberFormat="1" applyFont="1" applyBorder="1" applyAlignment="1">
      <alignment horizontal="right" indent="2"/>
    </xf>
    <xf numFmtId="165" fontId="2" fillId="0" borderId="3" xfId="2" applyNumberFormat="1" applyFont="1" applyBorder="1" applyAlignment="1">
      <alignment horizontal="right" indent="2"/>
    </xf>
    <xf numFmtId="0" fontId="6" fillId="0" borderId="0" xfId="0" applyFont="1" applyAlignment="1">
      <alignment horizontal="center"/>
    </xf>
    <xf numFmtId="164" fontId="0" fillId="2" borderId="1" xfId="4" applyNumberFormat="1" applyFont="1" applyAlignment="1">
      <alignment horizontal="center"/>
    </xf>
    <xf numFmtId="0" fontId="3" fillId="0" borderId="0" xfId="0" applyFont="1" applyAlignment="1">
      <alignment horizontal="center"/>
    </xf>
    <xf numFmtId="166" fontId="2" fillId="0" borderId="4" xfId="2" applyNumberFormat="1" applyFont="1" applyBorder="1"/>
    <xf numFmtId="166" fontId="0" fillId="0" borderId="0" xfId="0" applyNumberFormat="1"/>
    <xf numFmtId="0" fontId="1" fillId="0" borderId="6" xfId="6" applyBorder="1"/>
    <xf numFmtId="0" fontId="1" fillId="0" borderId="7" xfId="6" applyBorder="1"/>
    <xf numFmtId="0" fontId="1" fillId="0" borderId="8" xfId="6" applyBorder="1" applyAlignment="1">
      <alignment horizontal="left" indent="2"/>
    </xf>
    <xf numFmtId="165" fontId="0" fillId="0" borderId="0" xfId="3" applyNumberFormat="1" applyFont="1" applyAlignment="1">
      <alignment horizontal="right" indent="2"/>
    </xf>
    <xf numFmtId="165" fontId="1" fillId="0" borderId="0" xfId="6" applyNumberFormat="1" applyAlignment="1">
      <alignment horizontal="right" indent="2"/>
    </xf>
    <xf numFmtId="166" fontId="0" fillId="0" borderId="0" xfId="2" applyNumberFormat="1" applyFont="1"/>
    <xf numFmtId="166" fontId="0" fillId="0" borderId="9" xfId="2" applyNumberFormat="1" applyFont="1" applyBorder="1"/>
    <xf numFmtId="166" fontId="0" fillId="0" borderId="11" xfId="2" applyNumberFormat="1" applyFont="1" applyBorder="1"/>
    <xf numFmtId="166" fontId="0" fillId="0" borderId="12" xfId="2" applyNumberFormat="1" applyFont="1" applyBorder="1"/>
    <xf numFmtId="165" fontId="0" fillId="0" borderId="6" xfId="3" applyNumberFormat="1" applyFont="1" applyBorder="1" applyAlignment="1">
      <alignment horizontal="right" indent="2"/>
    </xf>
    <xf numFmtId="165" fontId="1" fillId="0" borderId="6" xfId="6" applyNumberFormat="1" applyBorder="1" applyAlignment="1">
      <alignment horizontal="right" indent="2"/>
    </xf>
    <xf numFmtId="166" fontId="0" fillId="0" borderId="6" xfId="2" applyNumberFormat="1" applyFont="1" applyBorder="1"/>
    <xf numFmtId="166" fontId="0" fillId="0" borderId="7" xfId="2" applyNumberFormat="1" applyFont="1" applyBorder="1"/>
    <xf numFmtId="165" fontId="2" fillId="0" borderId="0" xfId="3" applyNumberFormat="1" applyFont="1" applyAlignment="1">
      <alignment horizontal="right" indent="2"/>
    </xf>
    <xf numFmtId="165" fontId="2" fillId="0" borderId="0" xfId="6" applyNumberFormat="1" applyFont="1" applyAlignment="1">
      <alignment horizontal="right" indent="2"/>
    </xf>
    <xf numFmtId="166" fontId="2" fillId="0" borderId="12" xfId="2" applyNumberFormat="1" applyFont="1" applyBorder="1"/>
    <xf numFmtId="0" fontId="2" fillId="0" borderId="10" xfId="6" applyFont="1" applyBorder="1" applyAlignment="1">
      <alignment horizontal="left" indent="4"/>
    </xf>
    <xf numFmtId="165" fontId="2" fillId="0" borderId="11" xfId="3" applyNumberFormat="1" applyFont="1" applyBorder="1" applyAlignment="1">
      <alignment horizontal="right" indent="2"/>
    </xf>
    <xf numFmtId="165" fontId="2" fillId="0" borderId="11" xfId="6" applyNumberFormat="1" applyFont="1" applyBorder="1" applyAlignment="1">
      <alignment horizontal="right" indent="2"/>
    </xf>
    <xf numFmtId="49" fontId="0" fillId="0" borderId="0" xfId="0" applyNumberFormat="1"/>
    <xf numFmtId="0" fontId="2" fillId="3" borderId="5" xfId="6" applyFont="1" applyFill="1" applyBorder="1" applyAlignment="1">
      <alignment horizontal="center" wrapText="1"/>
    </xf>
    <xf numFmtId="0" fontId="2" fillId="3" borderId="7" xfId="6" applyFont="1" applyFill="1" applyBorder="1" applyAlignment="1">
      <alignment horizontal="center" wrapText="1"/>
    </xf>
    <xf numFmtId="0" fontId="0" fillId="0" borderId="8" xfId="0" applyBorder="1"/>
    <xf numFmtId="0" fontId="0" fillId="0" borderId="10" xfId="0" applyBorder="1"/>
    <xf numFmtId="167" fontId="0" fillId="0" borderId="12" xfId="1" applyNumberFormat="1" applyFont="1" applyBorder="1"/>
    <xf numFmtId="0" fontId="6" fillId="0" borderId="0" xfId="0" applyFont="1"/>
    <xf numFmtId="0" fontId="4" fillId="0" borderId="2" xfId="6" applyFont="1" applyBorder="1"/>
    <xf numFmtId="0" fontId="0" fillId="0" borderId="3" xfId="3" applyNumberFormat="1" applyFont="1" applyBorder="1"/>
    <xf numFmtId="165" fontId="2" fillId="0" borderId="3" xfId="6" applyNumberFormat="1" applyFont="1" applyBorder="1" applyAlignment="1">
      <alignment horizontal="right" indent="2"/>
    </xf>
    <xf numFmtId="3" fontId="0" fillId="0" borderId="0" xfId="2" applyNumberFormat="1" applyFont="1" applyAlignment="1">
      <alignment horizontal="right" indent="2"/>
    </xf>
    <xf numFmtId="3" fontId="2" fillId="0" borderId="11" xfId="2" applyNumberFormat="1" applyFont="1" applyBorder="1" applyAlignment="1">
      <alignment horizontal="right" indent="2"/>
    </xf>
    <xf numFmtId="166" fontId="0" fillId="0" borderId="0" xfId="3" applyNumberFormat="1" applyFont="1"/>
    <xf numFmtId="0" fontId="2" fillId="3" borderId="7" xfId="2" applyNumberFormat="1" applyFont="1" applyFill="1" applyBorder="1" applyAlignment="1">
      <alignment horizontal="center" wrapText="1"/>
    </xf>
    <xf numFmtId="0" fontId="5" fillId="0" borderId="8" xfId="6" applyFont="1" applyBorder="1"/>
    <xf numFmtId="167" fontId="0" fillId="0" borderId="9" xfId="3" applyNumberFormat="1" applyFont="1" applyBorder="1"/>
    <xf numFmtId="0" fontId="4" fillId="0" borderId="10" xfId="6" applyFont="1" applyBorder="1" applyAlignment="1">
      <alignment horizontal="left" indent="2"/>
    </xf>
    <xf numFmtId="167" fontId="2" fillId="0" borderId="12" xfId="6" applyNumberFormat="1" applyFont="1" applyBorder="1"/>
    <xf numFmtId="0" fontId="5" fillId="0" borderId="10" xfId="2" applyNumberFormat="1" applyFont="1" applyBorder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4" fillId="0" borderId="5" xfId="3" applyNumberFormat="1" applyFont="1" applyBorder="1"/>
    <xf numFmtId="0" fontId="8" fillId="0" borderId="8" xfId="5" applyBorder="1"/>
    <xf numFmtId="0" fontId="2" fillId="0" borderId="0" xfId="0" applyFont="1" applyAlignment="1">
      <alignment horizontal="center"/>
    </xf>
    <xf numFmtId="3" fontId="0" fillId="0" borderId="0" xfId="2" applyNumberFormat="1" applyFont="1" applyAlignment="1" applyProtection="1">
      <alignment horizontal="right" indent="2"/>
      <protection locked="0"/>
    </xf>
  </cellXfs>
  <cellStyles count="31">
    <cellStyle name="1I4oJiKF80EjYmCMflIYwOtZFR0/UcOezpPGmxMX4FtBD3iDLV5yDXyKBscD0UcCM36Mf7bq0Qbhr/oKZEgvME2Zs8IAl5XO-~GiGHmExXkrzbJSxZOoSDQQ==" xfId="7" xr:uid="{00000000-0005-0000-0000-000006000000}"/>
    <cellStyle name="280s9m3760JS0oJTnQlA7yM060mdh1LPLOFJlEwKV5JMuZGCanh4riKstovTsFSTXgeBP/DQM8KJRUVqa4YB0whVFl0Hi1X+-~zBxsWmE/8i4dGKkUPYBZWA==" xfId="23" xr:uid="{00000000-0005-0000-0000-000016000000}"/>
    <cellStyle name="5Bcrq4P4DP4gsOlNyZHyLTiRfzjWiuZbiPqZAxfTQSaW/GeIqs+hDsZfv6yWQ6YuWyy/+MT8Yjb60cNgHo35PY4v6sNlpRwp-~LIZWJbBc35iD501F+ROq8A==" xfId="20" xr:uid="{00000000-0005-0000-0000-000013000000}"/>
    <cellStyle name="5HkCB9nWcTm61XzKnSnGTMivSUAqZWcrmyv0/+GUIdvZ9LUJrBWKzcoBBc7sdq/X/fbhWA5TlW7hc+iqYHI1bsRSyKe/MYs3-~Fn35zSMSysNpW62S43W3fg==" xfId="13" xr:uid="{00000000-0005-0000-0000-00000C000000}"/>
    <cellStyle name="aayLyKCigGvP36hHwXFxdd93icUbo3raOL2n/CC7F9Y/BA+Q6RkNs+zxCVYXEd1sIcwcFmq8ugXW7d1JpI+saR1C7BTeGoRU-~agkQX9BVISe9U2PM6RjTQw==" xfId="11" xr:uid="{00000000-0005-0000-0000-00000A000000}"/>
    <cellStyle name="Comma" xfId="1" builtinId="3"/>
    <cellStyle name="Cs4Xmd4a31FsHUAj1okpoMe0EHU/wafXG8T2e5q/PS6PRaWBgkL+fVvZUkVbuGqiQFja6EeFwM4qZivYRNS05NRDoJEZExiL-~o///cv9+m+p35VB/IxNyJA==" xfId="30" xr:uid="{00000000-0005-0000-0000-00000A000000}"/>
    <cellStyle name="Currency" xfId="2" builtinId="4"/>
    <cellStyle name="Custom Style 1" xfId="6" xr:uid="{00000000-0005-0000-0000-00000A000000}"/>
    <cellStyle name="d5pAC3QAOJqrZRTmJdmsRXLu509HrpI1IPnlTWUqYDZBEtKWM/1V0hInkW+r48ev9pjehf+zlEafxqqu9MYUiRZ9TtO5vT44-~GIO5zZPsqLIKUs7+cpIPCw==" xfId="8" xr:uid="{00000000-0005-0000-0000-000007000000}"/>
    <cellStyle name="E0ADQxzYoF/X9CNKCHXOq6qVdcwQsro3ZYlniOB3JLhNHqUYypqEW2HSjcHsx8vhrRC4DWUnJZyS7sCS6QPu2rgLqKzcPqRO-~mmkyx6pwvOWVlKHHL4s0Qg==" xfId="18" xr:uid="{00000000-0005-0000-0000-000011000000}"/>
    <cellStyle name="gG31BTS3Db8Q22oCD5i5kTE20W04Sap1QkZPcIsPsDioIWfp4ox143ssCzaauvvNeDTlYIgnYUr3hKhIXBtSNMbsWKZ7rjq0-~OVYDWTkDeFZPO+Gk/Ssaqg==" xfId="22" xr:uid="{00000000-0005-0000-0000-000015000000}"/>
    <cellStyle name="Hyperlink" xfId="5" builtinId="8"/>
    <cellStyle name="I98Vn5OQYJ6SDvvb6Z8ZFW6C6GjXS64Xjkw6DyuNdXOilCd3tMaj1qxwXYSWohfn4ngFp94aAnax9KICxNw8sHiNpegIDkIp-~xwv/nA9qVUSVFggE8RnPHw==" xfId="12" xr:uid="{00000000-0005-0000-0000-00000B000000}"/>
    <cellStyle name="kNWK+nh6wt312m2jTXLdvIXkI3gg6Ouk7dEMvFE1Ze88Q2l09y6CQoiG2ZVX+WRIgzqg96zbjIFUwauLT4/SN9HJhDNbVGZn-~ee/OrUCWCPYmsmU/oQH1Zw==" xfId="16" xr:uid="{00000000-0005-0000-0000-00000F000000}"/>
    <cellStyle name="Normal" xfId="0" builtinId="0"/>
    <cellStyle name="Note" xfId="4" builtinId="10"/>
    <cellStyle name="Percent" xfId="3" builtinId="5"/>
    <cellStyle name="Qbfp+5qKhP5S8rhtOoEkIruwAqEZD/SOy/wzN9/OcGShGKSNX65S4496i7iUH071vA4Pkdz2cw1XHAygZbtR/ONu2gJKJDxC-~Yc/xvsykfoFzokiWWFlrlA==" xfId="9" xr:uid="{00000000-0005-0000-0000-000008000000}"/>
    <cellStyle name="QQXWPUFvz3JvamNc2t0zNaZxnzWcefjNml6hTKInifxjA8jqY4usOb6v5vj2tRleRFCHdxv1ZNui6YwRSF3jaaq31aO3QSAy-~/7mPmq46CUTDY9RxFGmqtg==" xfId="25" xr:uid="{00000000-0005-0000-0000-000018000000}"/>
    <cellStyle name="rv5FNqfw2Nt98mQTQMAhiB8D4/cByt5yGN/s54Rqje3gE2dwX+5sB/h8aDXjoQeeJCceab2k3kVX+mE4w9DUmq+Hn7xh1k5h-~p+9t14ejQcu9mIG63u+PdA==" xfId="28" xr:uid="{00000000-0005-0000-0000-00000A000000}"/>
    <cellStyle name="snMvICOW1wnMR0qBQ2wRj6/NKwknO1tOUlIR8EQjxg2LO4+UGwP5+ImOouBkZaerkLYnVDKiLgKiNuya1tjvoeUhL7M2r3bF-~hgAnGy2gui3C4xPE0NF63A==" xfId="24" xr:uid="{00000000-0005-0000-0000-000017000000}"/>
    <cellStyle name="t4/pBTOJG1MoBmlEA290OuRTe6yTOL8qVWWK3avCc0fzYzu+goe01+ENx5OMuagJ5omHJi0thkdEYBFV+gN7Fr7HfnAYg5v7-~yZf+AZXWADqilPJWhM9X6w==" xfId="26" xr:uid="{00000000-0005-0000-0000-000019000000}"/>
    <cellStyle name="toU4NdybA+pBv7hWcgxJGfXdGTueEmJvFgIoDmHEF+qKB2Q2nfjUzojvTvayB+79ENqjOVUJ/K2pwrUeAsm4YRsugRT16xpN-~DY5faYK8Xbo4WdpS/hIC0g==" xfId="27" xr:uid="{00000000-0005-0000-0000-00000A000000}"/>
    <cellStyle name="TP1ajBFqBP/zjhgl+z4kgn7GlE1UenMnJDsjZtiYNVjlafBraAbCB1U8/9rRh9E8qs5pPD3n+QsSxsim9H2qL2okhvASr/od-~Vrcb5ztRw2y6OUx0RqPHHQ==" xfId="17" xr:uid="{00000000-0005-0000-0000-000010000000}"/>
    <cellStyle name="TPMBTTReb1dwwIqj+fvrnpnDImX7IPJCoO8sX4wNWXKOaCj5SfanfwNWLM/yCcJoT8NMzkVln0F//cwKSD0iQw8YWP8sqJzK-~VtzSDtiDX7yTeV3ls8ik9w==" xfId="14" xr:uid="{00000000-0005-0000-0000-00000D000000}"/>
    <cellStyle name="U1IFK41FKsN86rQDvnUV2KG0KpGlnnbcT13cuJgGy5O5yxbUTrL6NV0phylg8a5dbZ4Bz4JLGsXQRJHcOV0S7dQyn2Rt2Otq-~bb+zMkmirZ7OpLz8qvSOEQ==" xfId="29" xr:uid="{00000000-0005-0000-0000-00000A000000}"/>
    <cellStyle name="v85MeirmDxbh1feRrrFDo0iNQc5xmSQGYWXJ5mmJZAMJjql2r5YC/8d8X1mKIaGYGFVqdbTxUtKnjTG6FUFb3XIkRij3bJZF-~tkEabHC12JVOAUyeySPmaw==" xfId="19" xr:uid="{00000000-0005-0000-0000-000012000000}"/>
    <cellStyle name="vrPWLqv3W87vUSp17McfsMMeCgTApN9UnVFtep4R7kVyMjfIwut1jDeGHLr7BkB4AijZqLDcEinH/2arX28oUVDjrnin+zsK-~qnjzo0PqUYfFTGZiV+Fnfg==" xfId="15" xr:uid="{00000000-0005-0000-0000-00000E000000}"/>
    <cellStyle name="XBpcL9ZU04mL+pT5bPQeiwsz0ReyETVKK/CwiePwreM4t8dj9BOJy3nfm7T2wRetiKUxgBz4HVqxwc3PO4elIfBoiRn0AGXR-~sQNHgsRUvbMN/UdOxrNLxg==" xfId="10" xr:uid="{00000000-0005-0000-0000-000009000000}"/>
    <cellStyle name="zSLT5Vggt1d6vUuYvH2bnP0ejQU2syxbAmQklZkWztMmbxGnfQCHl/Vlt57sjeP3P4IdJzLs7RjaYgij2kpoi97auZQeJ877-~HSdHoYyAvhipmbdU3jinBA==" xfId="21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CONESTOGA\LEVEL%201\Quantative%20analysis\data\EXCEL\Wadhwa_Exp22_Excel_Ch09_Cumulative_Theatre\Exp22_Excel_Ch09_Cumulative_TheatreVenue.xlsx" TargetMode="External"/><Relationship Id="rId1" Type="http://schemas.openxmlformats.org/officeDocument/2006/relationships/externalLinkPath" Target="Exp22_Excel_Ch09_Cumulative_TheatreVen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nue"/>
    </sheetNames>
    <sheetDataSet>
      <sheetData sheetId="0">
        <row r="5">
          <cell r="C5">
            <v>75000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DC66-A502-4301-A2CE-7F82077668EA}">
  <dimension ref="A1:J20"/>
  <sheetViews>
    <sheetView topLeftCell="A4" workbookViewId="0">
      <selection activeCell="L8" sqref="L8"/>
    </sheetView>
  </sheetViews>
  <sheetFormatPr defaultRowHeight="14.4" x14ac:dyDescent="0.3"/>
  <cols>
    <col min="1" max="1" width="18.6640625" customWidth="1"/>
    <col min="2" max="2" width="9.88671875" customWidth="1"/>
    <col min="3" max="3" width="9.44140625" customWidth="1"/>
    <col min="4" max="5" width="11.6640625" customWidth="1"/>
    <col min="7" max="7" width="11.5546875" bestFit="1" customWidth="1"/>
    <col min="9" max="9" width="10.6640625" customWidth="1"/>
    <col min="10" max="10" width="12.44140625" customWidth="1"/>
  </cols>
  <sheetData>
    <row r="1" spans="1:10" ht="25.8" x14ac:dyDescent="0.5">
      <c r="A1" s="6" t="s">
        <v>0</v>
      </c>
      <c r="B1" s="6"/>
      <c r="C1" s="6"/>
      <c r="D1" s="6"/>
      <c r="E1" s="6"/>
      <c r="F1" s="6"/>
      <c r="G1" s="6"/>
    </row>
    <row r="2" spans="1:10" x14ac:dyDescent="0.3">
      <c r="A2" s="5" t="s">
        <v>26</v>
      </c>
      <c r="B2" s="5"/>
      <c r="C2" s="5"/>
      <c r="D2" s="5"/>
      <c r="E2" s="5"/>
      <c r="F2" s="5"/>
      <c r="G2" s="5"/>
    </row>
    <row r="3" spans="1:10" x14ac:dyDescent="0.3">
      <c r="G3" s="40"/>
    </row>
    <row r="4" spans="1:10" ht="28.8" x14ac:dyDescent="0.3">
      <c r="A4" s="47" t="s">
        <v>1</v>
      </c>
      <c r="B4" s="48" t="s">
        <v>2</v>
      </c>
      <c r="C4" s="48" t="s">
        <v>3</v>
      </c>
      <c r="D4" s="48" t="s">
        <v>4</v>
      </c>
      <c r="E4" s="48" t="s">
        <v>5</v>
      </c>
      <c r="F4" s="48" t="s">
        <v>6</v>
      </c>
      <c r="G4" s="49" t="s">
        <v>7</v>
      </c>
      <c r="I4" s="29" t="s">
        <v>27</v>
      </c>
      <c r="J4" s="30" t="s">
        <v>19</v>
      </c>
    </row>
    <row r="5" spans="1:10" x14ac:dyDescent="0.3">
      <c r="A5" s="50" t="s">
        <v>8</v>
      </c>
      <c r="B5" s="9"/>
      <c r="C5" s="9"/>
      <c r="D5" s="9"/>
      <c r="E5" s="9"/>
      <c r="F5" s="9"/>
      <c r="G5" s="10"/>
      <c r="I5" s="31" t="s">
        <v>9</v>
      </c>
      <c r="J5" s="43">
        <f>IFERROR(AVERAGEIF(A$6:A$18,I5,C$6:C$18),"Missing data")</f>
        <v>150</v>
      </c>
    </row>
    <row r="6" spans="1:10" x14ac:dyDescent="0.3">
      <c r="A6" s="11" t="s">
        <v>9</v>
      </c>
      <c r="B6" s="38">
        <v>192</v>
      </c>
      <c r="C6" s="38">
        <v>160</v>
      </c>
      <c r="D6" s="12">
        <f>C6/B6</f>
        <v>0.83333333333333337</v>
      </c>
      <c r="E6" s="13">
        <f>1-D6</f>
        <v>0.16666666666666663</v>
      </c>
      <c r="F6" s="14">
        <v>130</v>
      </c>
      <c r="G6" s="15">
        <f>C6*F6</f>
        <v>20800</v>
      </c>
      <c r="I6" s="31" t="s">
        <v>10</v>
      </c>
      <c r="J6" s="43" t="str">
        <f t="shared" ref="J6:J7" si="0">IFERROR(AVERAGEIF(A$6:A$18,I6,C$6:C$18),"Missing data")</f>
        <v>Missing data</v>
      </c>
    </row>
    <row r="7" spans="1:10" x14ac:dyDescent="0.3">
      <c r="A7" s="11" t="s">
        <v>10</v>
      </c>
      <c r="B7" s="38">
        <v>350</v>
      </c>
      <c r="C7" s="38"/>
      <c r="D7" s="12">
        <f t="shared" ref="D7:D20" si="1">C7/B7</f>
        <v>0</v>
      </c>
      <c r="E7" s="13">
        <f t="shared" ref="E7:E19" si="2">1-D7</f>
        <v>1</v>
      </c>
      <c r="F7" s="14">
        <v>155</v>
      </c>
      <c r="G7" s="15">
        <f t="shared" ref="G7:G18" si="3">C7*F7</f>
        <v>0</v>
      </c>
      <c r="I7" s="32" t="s">
        <v>11</v>
      </c>
      <c r="J7" s="33" t="str">
        <f t="shared" si="0"/>
        <v>Missing data</v>
      </c>
    </row>
    <row r="8" spans="1:10" x14ac:dyDescent="0.3">
      <c r="A8" s="11" t="s">
        <v>11</v>
      </c>
      <c r="B8" s="38">
        <v>192</v>
      </c>
      <c r="C8" s="38"/>
      <c r="D8" s="12">
        <f t="shared" si="1"/>
        <v>0</v>
      </c>
      <c r="E8" s="13">
        <f t="shared" si="2"/>
        <v>1</v>
      </c>
      <c r="F8" s="14">
        <v>130</v>
      </c>
      <c r="G8" s="15">
        <f t="shared" si="3"/>
        <v>0</v>
      </c>
      <c r="I8" s="28"/>
    </row>
    <row r="9" spans="1:10" x14ac:dyDescent="0.3">
      <c r="A9" s="25" t="s">
        <v>13</v>
      </c>
      <c r="B9" s="39">
        <f>SUM(B6:B8)</f>
        <v>734</v>
      </c>
      <c r="C9" s="39">
        <f>SUM(C6:C8)</f>
        <v>160</v>
      </c>
      <c r="D9" s="22">
        <f t="shared" si="1"/>
        <v>0.21798365122615804</v>
      </c>
      <c r="E9" s="23">
        <f t="shared" si="2"/>
        <v>0.78201634877384196</v>
      </c>
      <c r="F9" s="16"/>
      <c r="G9" s="24">
        <f>SUM(G6:G8)</f>
        <v>20800</v>
      </c>
    </row>
    <row r="10" spans="1:10" x14ac:dyDescent="0.3">
      <c r="A10" s="50" t="s">
        <v>12</v>
      </c>
      <c r="B10" s="38"/>
      <c r="C10" s="38"/>
      <c r="D10" s="18"/>
      <c r="E10" s="19"/>
      <c r="F10" s="20"/>
      <c r="G10" s="21"/>
      <c r="I10" s="29" t="s">
        <v>29</v>
      </c>
      <c r="J10" s="30" t="s">
        <v>16</v>
      </c>
    </row>
    <row r="11" spans="1:10" x14ac:dyDescent="0.3">
      <c r="A11" s="11" t="s">
        <v>9</v>
      </c>
      <c r="B11" s="38">
        <v>150</v>
      </c>
      <c r="C11" s="38">
        <v>150</v>
      </c>
      <c r="D11" s="12">
        <f t="shared" si="1"/>
        <v>1</v>
      </c>
      <c r="E11" s="13">
        <f t="shared" si="2"/>
        <v>0</v>
      </c>
      <c r="F11" s="14">
        <v>110</v>
      </c>
      <c r="G11" s="15">
        <f t="shared" si="3"/>
        <v>16500</v>
      </c>
      <c r="I11" s="31" t="s">
        <v>30</v>
      </c>
      <c r="J11" s="15">
        <f>G6</f>
        <v>20800</v>
      </c>
    </row>
    <row r="12" spans="1:10" x14ac:dyDescent="0.3">
      <c r="A12" s="11" t="s">
        <v>10</v>
      </c>
      <c r="B12" s="38">
        <v>280</v>
      </c>
      <c r="C12" s="38"/>
      <c r="D12" s="12">
        <f t="shared" si="1"/>
        <v>0</v>
      </c>
      <c r="E12" s="13">
        <f t="shared" si="2"/>
        <v>1</v>
      </c>
      <c r="F12" s="14">
        <v>125</v>
      </c>
      <c r="G12" s="15">
        <f t="shared" si="3"/>
        <v>0</v>
      </c>
      <c r="I12" s="31" t="s">
        <v>31</v>
      </c>
      <c r="J12" s="15">
        <f>G7</f>
        <v>0</v>
      </c>
    </row>
    <row r="13" spans="1:10" x14ac:dyDescent="0.3">
      <c r="A13" s="11" t="s">
        <v>11</v>
      </c>
      <c r="B13" s="38">
        <v>150</v>
      </c>
      <c r="C13" s="38"/>
      <c r="D13" s="12">
        <f t="shared" si="1"/>
        <v>0</v>
      </c>
      <c r="E13" s="13">
        <f t="shared" si="2"/>
        <v>1</v>
      </c>
      <c r="F13" s="14">
        <v>110</v>
      </c>
      <c r="G13" s="15">
        <f t="shared" si="3"/>
        <v>0</v>
      </c>
      <c r="I13" s="31" t="s">
        <v>32</v>
      </c>
      <c r="J13" s="15">
        <f>G8</f>
        <v>0</v>
      </c>
    </row>
    <row r="14" spans="1:10" x14ac:dyDescent="0.3">
      <c r="A14" s="25" t="s">
        <v>13</v>
      </c>
      <c r="B14" s="39">
        <f>SUM(B11:B13)</f>
        <v>580</v>
      </c>
      <c r="C14" s="39">
        <f>SUM(C11:C13)</f>
        <v>150</v>
      </c>
      <c r="D14" s="22">
        <f t="shared" si="1"/>
        <v>0.25862068965517243</v>
      </c>
      <c r="E14" s="23">
        <f t="shared" si="2"/>
        <v>0.74137931034482762</v>
      </c>
      <c r="F14" s="16"/>
      <c r="G14" s="24">
        <f>SUM(G11:G13)</f>
        <v>16500</v>
      </c>
      <c r="I14" s="31" t="s">
        <v>33</v>
      </c>
      <c r="J14" s="15">
        <f>G11</f>
        <v>16500</v>
      </c>
    </row>
    <row r="15" spans="1:10" x14ac:dyDescent="0.3">
      <c r="A15" s="50" t="s">
        <v>28</v>
      </c>
      <c r="B15" s="38"/>
      <c r="C15" s="38"/>
      <c r="D15" s="18"/>
      <c r="E15" s="19"/>
      <c r="F15" s="20"/>
      <c r="G15" s="21"/>
      <c r="I15" s="31" t="s">
        <v>34</v>
      </c>
      <c r="J15" s="15">
        <f>G12</f>
        <v>0</v>
      </c>
    </row>
    <row r="16" spans="1:10" x14ac:dyDescent="0.3">
      <c r="A16" s="11" t="s">
        <v>9</v>
      </c>
      <c r="B16" s="38">
        <v>184</v>
      </c>
      <c r="C16" s="38">
        <v>140</v>
      </c>
      <c r="D16" s="12">
        <f t="shared" si="1"/>
        <v>0.76086956521739135</v>
      </c>
      <c r="E16" s="13">
        <f t="shared" si="2"/>
        <v>0.23913043478260865</v>
      </c>
      <c r="F16" s="14">
        <v>100</v>
      </c>
      <c r="G16" s="15">
        <f t="shared" si="3"/>
        <v>14000</v>
      </c>
      <c r="I16" s="31" t="s">
        <v>35</v>
      </c>
      <c r="J16" s="15">
        <f>G13</f>
        <v>0</v>
      </c>
    </row>
    <row r="17" spans="1:10" x14ac:dyDescent="0.3">
      <c r="A17" s="11" t="s">
        <v>10</v>
      </c>
      <c r="B17" s="38">
        <v>224</v>
      </c>
      <c r="C17" s="38"/>
      <c r="D17" s="12">
        <f t="shared" si="1"/>
        <v>0</v>
      </c>
      <c r="E17" s="13">
        <f t="shared" si="2"/>
        <v>1</v>
      </c>
      <c r="F17" s="14">
        <v>90</v>
      </c>
      <c r="G17" s="15">
        <f t="shared" si="3"/>
        <v>0</v>
      </c>
      <c r="I17" s="31" t="s">
        <v>36</v>
      </c>
      <c r="J17" s="15">
        <f>G16</f>
        <v>14000</v>
      </c>
    </row>
    <row r="18" spans="1:10" x14ac:dyDescent="0.3">
      <c r="A18" s="11" t="s">
        <v>11</v>
      </c>
      <c r="B18" s="38">
        <v>182</v>
      </c>
      <c r="C18" s="38"/>
      <c r="D18" s="12">
        <f t="shared" si="1"/>
        <v>0</v>
      </c>
      <c r="E18" s="13">
        <f t="shared" si="2"/>
        <v>1</v>
      </c>
      <c r="F18" s="14">
        <v>80</v>
      </c>
      <c r="G18" s="15">
        <f t="shared" si="3"/>
        <v>0</v>
      </c>
      <c r="I18" s="31" t="s">
        <v>37</v>
      </c>
      <c r="J18" s="15">
        <f>G17</f>
        <v>0</v>
      </c>
    </row>
    <row r="19" spans="1:10" x14ac:dyDescent="0.3">
      <c r="A19" s="25" t="s">
        <v>13</v>
      </c>
      <c r="B19" s="39">
        <f>SUM(B16:B18)</f>
        <v>590</v>
      </c>
      <c r="C19" s="39">
        <f>SUM(C16:C18)</f>
        <v>140</v>
      </c>
      <c r="D19" s="26">
        <f t="shared" si="1"/>
        <v>0.23728813559322035</v>
      </c>
      <c r="E19" s="27">
        <f t="shared" si="2"/>
        <v>0.76271186440677963</v>
      </c>
      <c r="F19" s="16"/>
      <c r="G19" s="24">
        <f>SUM(G16:G18)</f>
        <v>14000</v>
      </c>
      <c r="I19" s="32" t="s">
        <v>38</v>
      </c>
      <c r="J19" s="17">
        <f>G18</f>
        <v>0</v>
      </c>
    </row>
    <row r="20" spans="1:10" x14ac:dyDescent="0.3">
      <c r="A20" s="35" t="s">
        <v>14</v>
      </c>
      <c r="B20" s="39">
        <f>B9+B14+B19</f>
        <v>1904</v>
      </c>
      <c r="C20" s="39">
        <f>C9+C14+C19</f>
        <v>450</v>
      </c>
      <c r="D20" s="37">
        <f t="shared" si="1"/>
        <v>0.23634453781512604</v>
      </c>
      <c r="E20" s="3">
        <f>1-D20</f>
        <v>0.7636554621848739</v>
      </c>
      <c r="F20" s="36"/>
      <c r="G20" s="7">
        <f>G9+G14+G19</f>
        <v>51300</v>
      </c>
    </row>
  </sheetData>
  <mergeCells count="2">
    <mergeCell ref="A1:G1"/>
    <mergeCell ref="A2:G2"/>
  </mergeCells>
  <printOptions horizontalCentered="1"/>
  <pageMargins left="0.7" right="0.7" top="1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70F4-8A2C-41DA-A6E7-FCADE89F9D3A}">
  <dimension ref="A1:J20"/>
  <sheetViews>
    <sheetView workbookViewId="0">
      <selection activeCell="C16" sqref="C16"/>
    </sheetView>
  </sheetViews>
  <sheetFormatPr defaultRowHeight="14.4" x14ac:dyDescent="0.3"/>
  <cols>
    <col min="1" max="1" width="18.6640625" customWidth="1"/>
    <col min="2" max="2" width="9.88671875" customWidth="1"/>
    <col min="3" max="3" width="9.44140625" customWidth="1"/>
    <col min="4" max="5" width="11.6640625" customWidth="1"/>
    <col min="7" max="7" width="11.5546875" bestFit="1" customWidth="1"/>
    <col min="9" max="9" width="10.6640625" customWidth="1"/>
    <col min="10" max="10" width="12.44140625" customWidth="1"/>
  </cols>
  <sheetData>
    <row r="1" spans="1:10" ht="25.8" x14ac:dyDescent="0.5">
      <c r="A1" s="6" t="s">
        <v>0</v>
      </c>
      <c r="B1" s="6"/>
      <c r="C1" s="6"/>
      <c r="D1" s="6"/>
      <c r="E1" s="6"/>
      <c r="F1" s="6"/>
      <c r="G1" s="6"/>
    </row>
    <row r="2" spans="1:10" x14ac:dyDescent="0.3">
      <c r="A2" s="5">
        <v>45401</v>
      </c>
      <c r="B2" s="5"/>
      <c r="C2" s="5"/>
      <c r="D2" s="5"/>
      <c r="E2" s="5"/>
      <c r="F2" s="5"/>
      <c r="G2" s="5"/>
    </row>
    <row r="3" spans="1:10" x14ac:dyDescent="0.3">
      <c r="G3" s="40"/>
    </row>
    <row r="4" spans="1:10" ht="30" customHeight="1" x14ac:dyDescent="0.3">
      <c r="A4" s="47" t="s">
        <v>1</v>
      </c>
      <c r="B4" s="48" t="s">
        <v>2</v>
      </c>
      <c r="C4" s="48" t="s">
        <v>3</v>
      </c>
      <c r="D4" s="48" t="s">
        <v>4</v>
      </c>
      <c r="E4" s="48" t="s">
        <v>5</v>
      </c>
      <c r="F4" s="48" t="s">
        <v>6</v>
      </c>
      <c r="G4" s="49" t="s">
        <v>7</v>
      </c>
      <c r="I4" s="29" t="s">
        <v>27</v>
      </c>
      <c r="J4" s="30" t="s">
        <v>19</v>
      </c>
    </row>
    <row r="5" spans="1:10" x14ac:dyDescent="0.3">
      <c r="A5" s="50" t="s">
        <v>8</v>
      </c>
      <c r="B5" s="9"/>
      <c r="C5" s="9"/>
      <c r="D5" s="9"/>
      <c r="E5" s="9"/>
      <c r="F5" s="9"/>
      <c r="G5" s="10"/>
      <c r="I5" s="31" t="s">
        <v>9</v>
      </c>
      <c r="J5" s="43">
        <f>IFERROR(AVERAGEIF(A$6:A$18,I5,C$6:C$18),"Missing data")</f>
        <v>166.33333333333334</v>
      </c>
    </row>
    <row r="6" spans="1:10" x14ac:dyDescent="0.3">
      <c r="A6" s="11" t="s">
        <v>9</v>
      </c>
      <c r="B6" s="38">
        <v>192</v>
      </c>
      <c r="C6" s="53">
        <v>189</v>
      </c>
      <c r="D6" s="12">
        <f>C6/B6</f>
        <v>0.984375</v>
      </c>
      <c r="E6" s="13">
        <f>1-D6</f>
        <v>1.5625E-2</v>
      </c>
      <c r="F6" s="14">
        <v>130</v>
      </c>
      <c r="G6" s="15">
        <f>C6*F6</f>
        <v>24570</v>
      </c>
      <c r="I6" s="31" t="s">
        <v>10</v>
      </c>
      <c r="J6" s="43">
        <f t="shared" ref="J6:J7" si="0">IFERROR(AVERAGEIF(A$6:A$18,I6,C$6:C$18),"Missing data")</f>
        <v>255.66666666666666</v>
      </c>
    </row>
    <row r="7" spans="1:10" x14ac:dyDescent="0.3">
      <c r="A7" s="11" t="s">
        <v>10</v>
      </c>
      <c r="B7" s="38">
        <v>350</v>
      </c>
      <c r="C7" s="53">
        <v>350</v>
      </c>
      <c r="D7" s="12">
        <f t="shared" ref="D7:D18" si="1">C7/B7</f>
        <v>1</v>
      </c>
      <c r="E7" s="13">
        <f t="shared" ref="E7:E18" si="2">1-D7</f>
        <v>0</v>
      </c>
      <c r="F7" s="14">
        <v>155</v>
      </c>
      <c r="G7" s="15">
        <f t="shared" ref="G7:G18" si="3">C7*F7</f>
        <v>54250</v>
      </c>
      <c r="I7" s="32" t="s">
        <v>11</v>
      </c>
      <c r="J7" s="33">
        <f t="shared" si="0"/>
        <v>156</v>
      </c>
    </row>
    <row r="8" spans="1:10" x14ac:dyDescent="0.3">
      <c r="A8" s="11" t="s">
        <v>11</v>
      </c>
      <c r="B8" s="38">
        <v>192</v>
      </c>
      <c r="C8" s="53">
        <v>190</v>
      </c>
      <c r="D8" s="12">
        <f t="shared" ref="D8:D9" si="4">C8/B8</f>
        <v>0.98958333333333337</v>
      </c>
      <c r="E8" s="13">
        <f t="shared" ref="E8:E9" si="5">1-D8</f>
        <v>1.041666666666663E-2</v>
      </c>
      <c r="F8" s="14">
        <v>130</v>
      </c>
      <c r="G8" s="15">
        <f t="shared" ref="G8" si="6">C8*F8</f>
        <v>24700</v>
      </c>
    </row>
    <row r="9" spans="1:10" x14ac:dyDescent="0.3">
      <c r="A9" s="25" t="s">
        <v>13</v>
      </c>
      <c r="B9" s="39">
        <f>SUM(B6:B8)</f>
        <v>734</v>
      </c>
      <c r="C9" s="39">
        <f>SUM(C6:C8)</f>
        <v>729</v>
      </c>
      <c r="D9" s="22">
        <f t="shared" si="4"/>
        <v>0.99318801089918252</v>
      </c>
      <c r="E9" s="23">
        <f t="shared" si="5"/>
        <v>6.8119891008174838E-3</v>
      </c>
      <c r="F9" s="16"/>
      <c r="G9" s="24">
        <f>SUM(G6:G8)</f>
        <v>103520</v>
      </c>
    </row>
    <row r="10" spans="1:10" x14ac:dyDescent="0.3">
      <c r="A10" s="50" t="s">
        <v>12</v>
      </c>
      <c r="B10" s="38"/>
      <c r="C10" s="38"/>
      <c r="D10" s="18"/>
      <c r="E10" s="19"/>
      <c r="F10" s="20"/>
      <c r="G10" s="21"/>
      <c r="I10" s="29" t="s">
        <v>29</v>
      </c>
      <c r="J10" s="30" t="s">
        <v>16</v>
      </c>
    </row>
    <row r="11" spans="1:10" x14ac:dyDescent="0.3">
      <c r="A11" s="11" t="s">
        <v>9</v>
      </c>
      <c r="B11" s="38">
        <v>130</v>
      </c>
      <c r="C11" s="53">
        <v>126</v>
      </c>
      <c r="D11" s="12">
        <f t="shared" si="1"/>
        <v>0.96923076923076923</v>
      </c>
      <c r="E11" s="13">
        <f t="shared" si="2"/>
        <v>3.0769230769230771E-2</v>
      </c>
      <c r="F11" s="14">
        <v>110</v>
      </c>
      <c r="G11" s="15">
        <f t="shared" si="3"/>
        <v>13860</v>
      </c>
      <c r="I11" s="31" t="s">
        <v>30</v>
      </c>
      <c r="J11" s="15">
        <f>G6</f>
        <v>24570</v>
      </c>
    </row>
    <row r="12" spans="1:10" x14ac:dyDescent="0.3">
      <c r="A12" s="11" t="s">
        <v>10</v>
      </c>
      <c r="B12" s="38">
        <v>200</v>
      </c>
      <c r="C12" s="53">
        <v>197</v>
      </c>
      <c r="D12" s="12">
        <f t="shared" si="1"/>
        <v>0.98499999999999999</v>
      </c>
      <c r="E12" s="13">
        <f t="shared" si="2"/>
        <v>1.5000000000000013E-2</v>
      </c>
      <c r="F12" s="14">
        <v>125</v>
      </c>
      <c r="G12" s="15">
        <f t="shared" si="3"/>
        <v>24625</v>
      </c>
      <c r="I12" s="31" t="s">
        <v>31</v>
      </c>
      <c r="J12" s="15">
        <f>G7</f>
        <v>54250</v>
      </c>
    </row>
    <row r="13" spans="1:10" x14ac:dyDescent="0.3">
      <c r="A13" s="11" t="s">
        <v>11</v>
      </c>
      <c r="B13" s="38">
        <v>130</v>
      </c>
      <c r="C13" s="53">
        <v>128</v>
      </c>
      <c r="D13" s="12">
        <f t="shared" ref="D13:D14" si="7">C13/B13</f>
        <v>0.98461538461538467</v>
      </c>
      <c r="E13" s="13">
        <f t="shared" ref="E13:E14" si="8">1-D13</f>
        <v>1.538461538461533E-2</v>
      </c>
      <c r="F13" s="14">
        <v>110</v>
      </c>
      <c r="G13" s="15">
        <f t="shared" ref="G13" si="9">C13*F13</f>
        <v>14080</v>
      </c>
      <c r="I13" s="31" t="s">
        <v>32</v>
      </c>
      <c r="J13" s="15">
        <f>G8</f>
        <v>24700</v>
      </c>
    </row>
    <row r="14" spans="1:10" x14ac:dyDescent="0.3">
      <c r="A14" s="25" t="s">
        <v>13</v>
      </c>
      <c r="B14" s="39">
        <f>SUM(B11:B13)</f>
        <v>460</v>
      </c>
      <c r="C14" s="39">
        <f>SUM(C11:C13)</f>
        <v>451</v>
      </c>
      <c r="D14" s="22">
        <f t="shared" si="7"/>
        <v>0.98043478260869565</v>
      </c>
      <c r="E14" s="23">
        <f t="shared" si="8"/>
        <v>1.9565217391304346E-2</v>
      </c>
      <c r="F14" s="16"/>
      <c r="G14" s="24">
        <f>SUM(G11:G13)</f>
        <v>52565</v>
      </c>
      <c r="I14" s="31" t="s">
        <v>33</v>
      </c>
      <c r="J14" s="15">
        <f>G11</f>
        <v>13860</v>
      </c>
    </row>
    <row r="15" spans="1:10" x14ac:dyDescent="0.3">
      <c r="A15" s="50" t="s">
        <v>28</v>
      </c>
      <c r="B15" s="38"/>
      <c r="C15" s="38"/>
      <c r="D15" s="18"/>
      <c r="E15" s="19"/>
      <c r="F15" s="20"/>
      <c r="G15" s="21"/>
      <c r="I15" s="31" t="s">
        <v>34</v>
      </c>
      <c r="J15" s="15">
        <f>G12</f>
        <v>24625</v>
      </c>
    </row>
    <row r="16" spans="1:10" x14ac:dyDescent="0.3">
      <c r="A16" s="11" t="s">
        <v>9</v>
      </c>
      <c r="B16" s="38">
        <v>184</v>
      </c>
      <c r="C16" s="53">
        <v>184</v>
      </c>
      <c r="D16" s="12">
        <f t="shared" si="1"/>
        <v>1</v>
      </c>
      <c r="E16" s="13">
        <f t="shared" si="2"/>
        <v>0</v>
      </c>
      <c r="F16" s="14">
        <v>100</v>
      </c>
      <c r="G16" s="15">
        <f t="shared" si="3"/>
        <v>18400</v>
      </c>
      <c r="I16" s="31" t="s">
        <v>35</v>
      </c>
      <c r="J16" s="15">
        <f>G13</f>
        <v>14080</v>
      </c>
    </row>
    <row r="17" spans="1:10" x14ac:dyDescent="0.3">
      <c r="A17" s="11" t="s">
        <v>10</v>
      </c>
      <c r="B17" s="38">
        <v>224</v>
      </c>
      <c r="C17" s="53">
        <v>220</v>
      </c>
      <c r="D17" s="12">
        <f t="shared" si="1"/>
        <v>0.9821428571428571</v>
      </c>
      <c r="E17" s="13">
        <f t="shared" si="2"/>
        <v>1.7857142857142905E-2</v>
      </c>
      <c r="F17" s="14">
        <v>90</v>
      </c>
      <c r="G17" s="15">
        <f t="shared" si="3"/>
        <v>19800</v>
      </c>
      <c r="I17" s="31" t="s">
        <v>36</v>
      </c>
      <c r="J17" s="15">
        <f>G16</f>
        <v>18400</v>
      </c>
    </row>
    <row r="18" spans="1:10" x14ac:dyDescent="0.3">
      <c r="A18" s="11" t="s">
        <v>11</v>
      </c>
      <c r="B18" s="38">
        <v>182</v>
      </c>
      <c r="C18" s="53">
        <v>150</v>
      </c>
      <c r="D18" s="12">
        <f t="shared" si="1"/>
        <v>0.82417582417582413</v>
      </c>
      <c r="E18" s="13">
        <f t="shared" si="2"/>
        <v>0.17582417582417587</v>
      </c>
      <c r="F18" s="14">
        <v>80</v>
      </c>
      <c r="G18" s="15">
        <f t="shared" si="3"/>
        <v>12000</v>
      </c>
      <c r="I18" s="31" t="s">
        <v>37</v>
      </c>
      <c r="J18" s="15">
        <f>G17</f>
        <v>19800</v>
      </c>
    </row>
    <row r="19" spans="1:10" x14ac:dyDescent="0.3">
      <c r="A19" s="25" t="s">
        <v>13</v>
      </c>
      <c r="B19" s="39">
        <f>SUM(B16:B18)</f>
        <v>590</v>
      </c>
      <c r="C19" s="39">
        <f>SUM(C16:C18)</f>
        <v>554</v>
      </c>
      <c r="D19" s="26">
        <f t="shared" ref="D19:D20" si="10">C19/B19</f>
        <v>0.93898305084745759</v>
      </c>
      <c r="E19" s="27">
        <f t="shared" ref="E19" si="11">1-D19</f>
        <v>6.101694915254241E-2</v>
      </c>
      <c r="F19" s="16"/>
      <c r="G19" s="24">
        <f>SUM(G16:G18)</f>
        <v>50200</v>
      </c>
      <c r="I19" s="32" t="s">
        <v>38</v>
      </c>
      <c r="J19" s="17">
        <f>G18</f>
        <v>12000</v>
      </c>
    </row>
    <row r="20" spans="1:10" x14ac:dyDescent="0.3">
      <c r="A20" s="35" t="s">
        <v>14</v>
      </c>
      <c r="B20" s="39">
        <f>B9+B14+B19</f>
        <v>1784</v>
      </c>
      <c r="C20" s="39">
        <f>C9+C14+C19</f>
        <v>1734</v>
      </c>
      <c r="D20" s="37">
        <f t="shared" si="10"/>
        <v>0.97197309417040356</v>
      </c>
      <c r="E20" s="1">
        <f>1-D20</f>
        <v>2.8026905829596438E-2</v>
      </c>
      <c r="F20" s="36"/>
      <c r="G20" s="7">
        <f>G9+G14+G19</f>
        <v>206285</v>
      </c>
    </row>
  </sheetData>
  <sheetProtection algorithmName="SHA-512" hashValue="6OMOBppD/jvzkMjibOSDtzme3RPR3nRLa1XcXVdXxqDsw0R/jovOr5waTNhSUIcAgAl9S+H8qkVR+Ym4lk1o6A==" saltValue="Cijqv3Kk7wEaz8SnumQoog==" spinCount="100000" sheet="1" objects="1" scenarios="1"/>
  <mergeCells count="2">
    <mergeCell ref="A1:G1"/>
    <mergeCell ref="A2:G2"/>
  </mergeCells>
  <dataValidations count="1">
    <dataValidation type="whole" operator="lessThanOrEqual" allowBlank="1" showInputMessage="1" showErrorMessage="1" errorTitle="Invalid Number " error="The number of seats sold cannot exceed the total seats in the section." promptTitle="Seats Sold " prompt="Enter the number of seats sold." sqref="C6:C8 C11:C13 C16:C18" xr:uid="{76BE1FF0-F978-4397-B00D-FA78E5C7532A}">
      <formula1>B6</formula1>
    </dataValidation>
  </dataValidations>
  <printOptions horizontalCentered="1"/>
  <pageMargins left="0.7" right="0.7" top="1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7FC6-BB1B-4360-B794-97717A50FA6B}">
  <dimension ref="A1:J20"/>
  <sheetViews>
    <sheetView workbookViewId="0">
      <selection activeCell="C16" sqref="C16"/>
    </sheetView>
  </sheetViews>
  <sheetFormatPr defaultRowHeight="14.4" x14ac:dyDescent="0.3"/>
  <cols>
    <col min="1" max="1" width="18.6640625" customWidth="1"/>
    <col min="2" max="2" width="9.88671875" customWidth="1"/>
    <col min="3" max="3" width="9.44140625" customWidth="1"/>
    <col min="4" max="5" width="11.6640625" customWidth="1"/>
    <col min="7" max="7" width="11.5546875" bestFit="1" customWidth="1"/>
    <col min="9" max="9" width="10.6640625" customWidth="1"/>
    <col min="10" max="10" width="12.44140625" customWidth="1"/>
  </cols>
  <sheetData>
    <row r="1" spans="1:10" ht="25.8" x14ac:dyDescent="0.5">
      <c r="A1" s="6" t="s">
        <v>0</v>
      </c>
      <c r="B1" s="6"/>
      <c r="C1" s="6"/>
      <c r="D1" s="6"/>
      <c r="E1" s="6"/>
      <c r="F1" s="6"/>
      <c r="G1" s="6"/>
    </row>
    <row r="2" spans="1:10" x14ac:dyDescent="0.3">
      <c r="A2" s="5">
        <v>45402</v>
      </c>
      <c r="B2" s="5"/>
      <c r="C2" s="5"/>
      <c r="D2" s="5"/>
      <c r="E2" s="5"/>
      <c r="F2" s="5"/>
      <c r="G2" s="5"/>
    </row>
    <row r="4" spans="1:10" ht="30" customHeight="1" x14ac:dyDescent="0.3">
      <c r="A4" s="47" t="s">
        <v>1</v>
      </c>
      <c r="B4" s="48" t="s">
        <v>2</v>
      </c>
      <c r="C4" s="48" t="s">
        <v>3</v>
      </c>
      <c r="D4" s="48" t="s">
        <v>4</v>
      </c>
      <c r="E4" s="48" t="s">
        <v>5</v>
      </c>
      <c r="F4" s="48" t="s">
        <v>6</v>
      </c>
      <c r="G4" s="49" t="s">
        <v>7</v>
      </c>
      <c r="I4" s="29" t="s">
        <v>27</v>
      </c>
      <c r="J4" s="30" t="s">
        <v>19</v>
      </c>
    </row>
    <row r="5" spans="1:10" x14ac:dyDescent="0.3">
      <c r="A5" s="50" t="s">
        <v>8</v>
      </c>
      <c r="B5" s="9"/>
      <c r="C5" s="9"/>
      <c r="D5" s="9"/>
      <c r="E5" s="9"/>
      <c r="F5" s="9"/>
      <c r="G5" s="10"/>
      <c r="I5" s="31" t="s">
        <v>9</v>
      </c>
      <c r="J5" s="43">
        <f>IFERROR(AVERAGEIF(A$6:A$18,I5,C$6:C$18),"Missing data")</f>
        <v>168</v>
      </c>
    </row>
    <row r="6" spans="1:10" x14ac:dyDescent="0.3">
      <c r="A6" s="11" t="s">
        <v>9</v>
      </c>
      <c r="B6" s="38">
        <v>192</v>
      </c>
      <c r="C6" s="53">
        <v>192</v>
      </c>
      <c r="D6" s="12">
        <f>C6/B6</f>
        <v>1</v>
      </c>
      <c r="E6" s="13">
        <f>1-D6</f>
        <v>0</v>
      </c>
      <c r="F6" s="14">
        <v>120</v>
      </c>
      <c r="G6" s="15">
        <f>C6*F6</f>
        <v>23040</v>
      </c>
      <c r="I6" s="31" t="s">
        <v>10</v>
      </c>
      <c r="J6" s="43">
        <f t="shared" ref="J6:J7" si="0">IFERROR(AVERAGEIF(A$6:A$18,I6,C$6:C$18),"Missing data")</f>
        <v>257.33333333333331</v>
      </c>
    </row>
    <row r="7" spans="1:10" x14ac:dyDescent="0.3">
      <c r="A7" s="11" t="s">
        <v>10</v>
      </c>
      <c r="B7" s="38">
        <v>350</v>
      </c>
      <c r="C7" s="53">
        <v>350</v>
      </c>
      <c r="D7" s="12">
        <f t="shared" ref="D7:D20" si="1">C7/B7</f>
        <v>1</v>
      </c>
      <c r="E7" s="13">
        <f t="shared" ref="E7:E19" si="2">1-D7</f>
        <v>0</v>
      </c>
      <c r="F7" s="14">
        <v>155</v>
      </c>
      <c r="G7" s="15">
        <f t="shared" ref="G7:G18" si="3">C7*F7</f>
        <v>54250</v>
      </c>
      <c r="I7" s="32" t="s">
        <v>11</v>
      </c>
      <c r="J7" s="33">
        <f t="shared" si="0"/>
        <v>157.33333333333334</v>
      </c>
    </row>
    <row r="8" spans="1:10" x14ac:dyDescent="0.3">
      <c r="A8" s="11" t="s">
        <v>11</v>
      </c>
      <c r="B8" s="38">
        <v>192</v>
      </c>
      <c r="C8" s="53">
        <v>192</v>
      </c>
      <c r="D8" s="12">
        <f t="shared" si="1"/>
        <v>1</v>
      </c>
      <c r="E8" s="13">
        <f t="shared" si="2"/>
        <v>0</v>
      </c>
      <c r="F8" s="14">
        <v>120</v>
      </c>
      <c r="G8" s="15">
        <f t="shared" si="3"/>
        <v>23040</v>
      </c>
    </row>
    <row r="9" spans="1:10" x14ac:dyDescent="0.3">
      <c r="A9" s="25" t="s">
        <v>13</v>
      </c>
      <c r="B9" s="39">
        <f>SUM(B6:B8)</f>
        <v>734</v>
      </c>
      <c r="C9" s="39">
        <f>SUM(C6:C8)</f>
        <v>734</v>
      </c>
      <c r="D9" s="22">
        <f t="shared" si="1"/>
        <v>1</v>
      </c>
      <c r="E9" s="23">
        <f t="shared" si="2"/>
        <v>0</v>
      </c>
      <c r="F9" s="16"/>
      <c r="G9" s="24">
        <f>SUM(G6:G8)</f>
        <v>100330</v>
      </c>
    </row>
    <row r="10" spans="1:10" x14ac:dyDescent="0.3">
      <c r="A10" s="50" t="s">
        <v>12</v>
      </c>
      <c r="B10" s="38"/>
      <c r="C10" s="38"/>
      <c r="D10" s="18"/>
      <c r="E10" s="19"/>
      <c r="F10" s="20"/>
      <c r="G10" s="21"/>
      <c r="I10" s="29" t="s">
        <v>29</v>
      </c>
      <c r="J10" s="30" t="s">
        <v>17</v>
      </c>
    </row>
    <row r="11" spans="1:10" x14ac:dyDescent="0.3">
      <c r="A11" s="11" t="s">
        <v>9</v>
      </c>
      <c r="B11" s="38">
        <v>130</v>
      </c>
      <c r="C11" s="53">
        <v>128</v>
      </c>
      <c r="D11" s="12">
        <f t="shared" si="1"/>
        <v>0.98461538461538467</v>
      </c>
      <c r="E11" s="13">
        <f t="shared" si="2"/>
        <v>1.538461538461533E-2</v>
      </c>
      <c r="F11" s="14">
        <v>110</v>
      </c>
      <c r="G11" s="15">
        <f t="shared" si="3"/>
        <v>14080</v>
      </c>
      <c r="I11" s="31" t="s">
        <v>30</v>
      </c>
      <c r="J11" s="15">
        <f>G6</f>
        <v>23040</v>
      </c>
    </row>
    <row r="12" spans="1:10" x14ac:dyDescent="0.3">
      <c r="A12" s="11" t="s">
        <v>10</v>
      </c>
      <c r="B12" s="38">
        <v>200</v>
      </c>
      <c r="C12" s="53">
        <v>200</v>
      </c>
      <c r="D12" s="12">
        <f t="shared" si="1"/>
        <v>1</v>
      </c>
      <c r="E12" s="13">
        <f t="shared" si="2"/>
        <v>0</v>
      </c>
      <c r="F12" s="14">
        <v>120</v>
      </c>
      <c r="G12" s="15">
        <f t="shared" si="3"/>
        <v>24000</v>
      </c>
      <c r="I12" s="31" t="s">
        <v>31</v>
      </c>
      <c r="J12" s="15">
        <f>G7</f>
        <v>54250</v>
      </c>
    </row>
    <row r="13" spans="1:10" x14ac:dyDescent="0.3">
      <c r="A13" s="11" t="s">
        <v>11</v>
      </c>
      <c r="B13" s="38">
        <v>130</v>
      </c>
      <c r="C13" s="53">
        <v>130</v>
      </c>
      <c r="D13" s="12">
        <f t="shared" si="1"/>
        <v>1</v>
      </c>
      <c r="E13" s="13">
        <f t="shared" si="2"/>
        <v>0</v>
      </c>
      <c r="F13" s="14">
        <v>110</v>
      </c>
      <c r="G13" s="15">
        <f t="shared" si="3"/>
        <v>14300</v>
      </c>
      <c r="I13" s="31" t="s">
        <v>32</v>
      </c>
      <c r="J13" s="15">
        <f>G8</f>
        <v>23040</v>
      </c>
    </row>
    <row r="14" spans="1:10" x14ac:dyDescent="0.3">
      <c r="A14" s="25" t="s">
        <v>13</v>
      </c>
      <c r="B14" s="39">
        <f>SUM(B11:B13)</f>
        <v>460</v>
      </c>
      <c r="C14" s="39">
        <f>SUM(C11:C13)</f>
        <v>458</v>
      </c>
      <c r="D14" s="22">
        <f t="shared" si="1"/>
        <v>0.9956521739130435</v>
      </c>
      <c r="E14" s="23">
        <f t="shared" si="2"/>
        <v>4.3478260869564966E-3</v>
      </c>
      <c r="F14" s="16"/>
      <c r="G14" s="24">
        <f>SUM(G11:G13)</f>
        <v>52380</v>
      </c>
      <c r="I14" s="31" t="s">
        <v>33</v>
      </c>
      <c r="J14" s="15">
        <f>G11</f>
        <v>14080</v>
      </c>
    </row>
    <row r="15" spans="1:10" x14ac:dyDescent="0.3">
      <c r="A15" s="50" t="s">
        <v>28</v>
      </c>
      <c r="B15" s="38"/>
      <c r="C15" s="38"/>
      <c r="D15" s="18"/>
      <c r="E15" s="19"/>
      <c r="F15" s="20"/>
      <c r="G15" s="21"/>
      <c r="I15" s="31" t="s">
        <v>34</v>
      </c>
      <c r="J15" s="15">
        <f>G12</f>
        <v>24000</v>
      </c>
    </row>
    <row r="16" spans="1:10" x14ac:dyDescent="0.3">
      <c r="A16" s="11" t="s">
        <v>9</v>
      </c>
      <c r="B16" s="38">
        <v>184</v>
      </c>
      <c r="C16" s="53">
        <v>184</v>
      </c>
      <c r="D16" s="12">
        <f t="shared" si="1"/>
        <v>1</v>
      </c>
      <c r="E16" s="13">
        <f t="shared" si="2"/>
        <v>0</v>
      </c>
      <c r="F16" s="14">
        <v>100</v>
      </c>
      <c r="G16" s="15">
        <f t="shared" si="3"/>
        <v>18400</v>
      </c>
      <c r="I16" s="31" t="s">
        <v>35</v>
      </c>
      <c r="J16" s="15">
        <f>G13</f>
        <v>14300</v>
      </c>
    </row>
    <row r="17" spans="1:10" x14ac:dyDescent="0.3">
      <c r="A17" s="11" t="s">
        <v>10</v>
      </c>
      <c r="B17" s="38">
        <v>224</v>
      </c>
      <c r="C17" s="53">
        <v>222</v>
      </c>
      <c r="D17" s="12">
        <f t="shared" si="1"/>
        <v>0.9910714285714286</v>
      </c>
      <c r="E17" s="13">
        <f t="shared" si="2"/>
        <v>8.9285714285713969E-3</v>
      </c>
      <c r="F17" s="14">
        <v>90</v>
      </c>
      <c r="G17" s="15">
        <f t="shared" si="3"/>
        <v>19980</v>
      </c>
      <c r="I17" s="31" t="s">
        <v>36</v>
      </c>
      <c r="J17" s="15">
        <f>G16</f>
        <v>18400</v>
      </c>
    </row>
    <row r="18" spans="1:10" x14ac:dyDescent="0.3">
      <c r="A18" s="11" t="s">
        <v>11</v>
      </c>
      <c r="B18" s="38">
        <v>182</v>
      </c>
      <c r="C18" s="53">
        <v>150</v>
      </c>
      <c r="D18" s="12">
        <f t="shared" si="1"/>
        <v>0.82417582417582413</v>
      </c>
      <c r="E18" s="13">
        <f t="shared" si="2"/>
        <v>0.17582417582417587</v>
      </c>
      <c r="F18" s="14">
        <v>80</v>
      </c>
      <c r="G18" s="15">
        <f t="shared" si="3"/>
        <v>12000</v>
      </c>
      <c r="I18" s="31" t="s">
        <v>37</v>
      </c>
      <c r="J18" s="15">
        <f>G17</f>
        <v>19980</v>
      </c>
    </row>
    <row r="19" spans="1:10" x14ac:dyDescent="0.3">
      <c r="A19" s="25" t="s">
        <v>13</v>
      </c>
      <c r="B19" s="39">
        <f>SUM(B16:B18)</f>
        <v>590</v>
      </c>
      <c r="C19" s="39">
        <f>SUM(C16:C18)</f>
        <v>556</v>
      </c>
      <c r="D19" s="26">
        <f t="shared" si="1"/>
        <v>0.94237288135593222</v>
      </c>
      <c r="E19" s="27">
        <f t="shared" si="2"/>
        <v>5.7627118644067776E-2</v>
      </c>
      <c r="F19" s="16"/>
      <c r="G19" s="24">
        <f>SUM(G16:G18)</f>
        <v>50380</v>
      </c>
      <c r="I19" s="32" t="s">
        <v>38</v>
      </c>
      <c r="J19" s="17">
        <f>G18</f>
        <v>12000</v>
      </c>
    </row>
    <row r="20" spans="1:10" x14ac:dyDescent="0.3">
      <c r="A20" s="35" t="s">
        <v>14</v>
      </c>
      <c r="B20" s="39">
        <f>B9+B14+B19</f>
        <v>1784</v>
      </c>
      <c r="C20" s="39">
        <f>C9+C14+C19</f>
        <v>1748</v>
      </c>
      <c r="D20" s="37">
        <f t="shared" si="1"/>
        <v>0.97982062780269064</v>
      </c>
      <c r="E20" s="2">
        <f>1-D20</f>
        <v>2.0179372197309364E-2</v>
      </c>
      <c r="F20" s="36"/>
      <c r="G20" s="7">
        <f>G9+G14+G19</f>
        <v>203090</v>
      </c>
    </row>
  </sheetData>
  <sheetProtection algorithmName="SHA-512" hashValue="AjPbOcYdqJ7EzYQ5/2fjEDWw6DXMCulxTs3BsgchR98tV/wpjiMpuVjurlp6ZT8d8DkIhXgPrEQvGoUdOgGAHQ==" saltValue="7lM5N6C6Fr52matVYFgW5A==" spinCount="100000" sheet="1" objects="1" scenarios="1"/>
  <mergeCells count="2">
    <mergeCell ref="A1:G1"/>
    <mergeCell ref="A2:G2"/>
  </mergeCells>
  <printOptions horizontalCentered="1"/>
  <pageMargins left="0.7" right="0.7" top="1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4815-887E-4B03-8A3D-0CF351859F8B}">
  <dimension ref="A1:J20"/>
  <sheetViews>
    <sheetView tabSelected="1" workbookViewId="0">
      <selection activeCell="B4" sqref="B4"/>
    </sheetView>
  </sheetViews>
  <sheetFormatPr defaultRowHeight="14.4" x14ac:dyDescent="0.3"/>
  <cols>
    <col min="1" max="1" width="18.6640625" customWidth="1"/>
    <col min="2" max="2" width="9.88671875" customWidth="1"/>
    <col min="3" max="3" width="9.44140625" customWidth="1"/>
    <col min="4" max="5" width="11.6640625" customWidth="1"/>
    <col min="7" max="7" width="11.5546875" bestFit="1" customWidth="1"/>
    <col min="9" max="9" width="10.6640625" customWidth="1"/>
    <col min="10" max="10" width="12.44140625" customWidth="1"/>
  </cols>
  <sheetData>
    <row r="1" spans="1:10" ht="25.8" x14ac:dyDescent="0.5">
      <c r="A1" s="6" t="s">
        <v>0</v>
      </c>
      <c r="B1" s="6"/>
      <c r="C1" s="6"/>
      <c r="D1" s="6"/>
      <c r="E1" s="6"/>
      <c r="F1" s="6"/>
      <c r="G1" s="6"/>
    </row>
    <row r="2" spans="1:10" x14ac:dyDescent="0.3">
      <c r="A2" s="5">
        <v>45403</v>
      </c>
      <c r="B2" s="5"/>
      <c r="C2" s="5"/>
      <c r="D2" s="5"/>
      <c r="E2" s="5"/>
      <c r="F2" s="5"/>
      <c r="G2" s="5"/>
    </row>
    <row r="4" spans="1:10" ht="30" customHeight="1" x14ac:dyDescent="0.3">
      <c r="A4" s="47" t="s">
        <v>1</v>
      </c>
      <c r="B4" s="48" t="s">
        <v>2</v>
      </c>
      <c r="C4" s="48" t="s">
        <v>3</v>
      </c>
      <c r="D4" s="48" t="s">
        <v>4</v>
      </c>
      <c r="E4" s="48" t="s">
        <v>5</v>
      </c>
      <c r="F4" s="48" t="s">
        <v>6</v>
      </c>
      <c r="G4" s="49" t="s">
        <v>7</v>
      </c>
      <c r="I4" s="29" t="s">
        <v>27</v>
      </c>
      <c r="J4" s="30" t="s">
        <v>19</v>
      </c>
    </row>
    <row r="5" spans="1:10" x14ac:dyDescent="0.3">
      <c r="A5" s="50" t="s">
        <v>8</v>
      </c>
      <c r="B5" s="9"/>
      <c r="C5" s="9"/>
      <c r="D5" s="9"/>
      <c r="E5" s="9"/>
      <c r="F5" s="9"/>
      <c r="G5" s="10"/>
      <c r="I5" s="31" t="s">
        <v>9</v>
      </c>
      <c r="J5" s="43">
        <f>IFERROR(AVERAGEIF(A$6:A$18,I5,C$6:C$18),"Missing data")</f>
        <v>161.66666666666666</v>
      </c>
    </row>
    <row r="6" spans="1:10" x14ac:dyDescent="0.3">
      <c r="A6" s="11" t="s">
        <v>9</v>
      </c>
      <c r="B6" s="38">
        <v>192</v>
      </c>
      <c r="C6" s="53">
        <v>188</v>
      </c>
      <c r="D6" s="12">
        <f>C6/B6</f>
        <v>0.97916666666666663</v>
      </c>
      <c r="E6" s="13">
        <f>1-D6</f>
        <v>2.083333333333337E-2</v>
      </c>
      <c r="F6" s="14">
        <v>120</v>
      </c>
      <c r="G6" s="15">
        <f>C6*F6</f>
        <v>22560</v>
      </c>
      <c r="I6" s="31" t="s">
        <v>10</v>
      </c>
      <c r="J6" s="43">
        <f t="shared" ref="J6:J7" si="0">IFERROR(AVERAGEIF(A$6:A$18,I6,C$6:C$18),"Missing data")</f>
        <v>248</v>
      </c>
    </row>
    <row r="7" spans="1:10" x14ac:dyDescent="0.3">
      <c r="A7" s="11" t="s">
        <v>10</v>
      </c>
      <c r="B7" s="38">
        <v>350</v>
      </c>
      <c r="C7" s="53">
        <v>340</v>
      </c>
      <c r="D7" s="12">
        <f t="shared" ref="D7:D20" si="1">C7/B7</f>
        <v>0.97142857142857142</v>
      </c>
      <c r="E7" s="13">
        <f t="shared" ref="E7:E19" si="2">1-D7</f>
        <v>2.8571428571428581E-2</v>
      </c>
      <c r="F7" s="14">
        <v>155</v>
      </c>
      <c r="G7" s="15">
        <f t="shared" ref="G7:G18" si="3">C7*F7</f>
        <v>52700</v>
      </c>
      <c r="I7" s="32" t="s">
        <v>11</v>
      </c>
      <c r="J7" s="33">
        <f t="shared" si="0"/>
        <v>152.33333333333334</v>
      </c>
    </row>
    <row r="8" spans="1:10" x14ac:dyDescent="0.3">
      <c r="A8" s="11" t="s">
        <v>11</v>
      </c>
      <c r="B8" s="38">
        <v>192</v>
      </c>
      <c r="C8" s="53">
        <v>182</v>
      </c>
      <c r="D8" s="12">
        <f t="shared" si="1"/>
        <v>0.94791666666666663</v>
      </c>
      <c r="E8" s="13">
        <f t="shared" si="2"/>
        <v>5.208333333333337E-2</v>
      </c>
      <c r="F8" s="14">
        <v>120</v>
      </c>
      <c r="G8" s="15">
        <f t="shared" si="3"/>
        <v>21840</v>
      </c>
    </row>
    <row r="9" spans="1:10" x14ac:dyDescent="0.3">
      <c r="A9" s="25" t="s">
        <v>13</v>
      </c>
      <c r="B9" s="39">
        <f>SUM(B6:B8)</f>
        <v>734</v>
      </c>
      <c r="C9" s="39">
        <f>SUM(C6:C8)</f>
        <v>710</v>
      </c>
      <c r="D9" s="22">
        <f t="shared" si="1"/>
        <v>0.96730245231607626</v>
      </c>
      <c r="E9" s="23">
        <f t="shared" si="2"/>
        <v>3.2697547683923744E-2</v>
      </c>
      <c r="F9" s="16"/>
      <c r="G9" s="24">
        <f>SUM(G6:G8)</f>
        <v>97100</v>
      </c>
    </row>
    <row r="10" spans="1:10" x14ac:dyDescent="0.3">
      <c r="A10" s="50" t="s">
        <v>12</v>
      </c>
      <c r="B10" s="38"/>
      <c r="C10" s="38"/>
      <c r="D10" s="18"/>
      <c r="E10" s="19"/>
      <c r="F10" s="20"/>
      <c r="G10" s="21"/>
      <c r="I10" s="29" t="s">
        <v>29</v>
      </c>
      <c r="J10" s="30" t="s">
        <v>18</v>
      </c>
    </row>
    <row r="11" spans="1:10" x14ac:dyDescent="0.3">
      <c r="A11" s="11" t="s">
        <v>9</v>
      </c>
      <c r="B11" s="38">
        <v>130</v>
      </c>
      <c r="C11" s="53">
        <v>115</v>
      </c>
      <c r="D11" s="12">
        <f t="shared" si="1"/>
        <v>0.88461538461538458</v>
      </c>
      <c r="E11" s="13">
        <f t="shared" si="2"/>
        <v>0.11538461538461542</v>
      </c>
      <c r="F11" s="14">
        <v>110</v>
      </c>
      <c r="G11" s="15">
        <f t="shared" si="3"/>
        <v>12650</v>
      </c>
      <c r="I11" s="31" t="s">
        <v>30</v>
      </c>
      <c r="J11" s="15">
        <f>G6</f>
        <v>22560</v>
      </c>
    </row>
    <row r="12" spans="1:10" x14ac:dyDescent="0.3">
      <c r="A12" s="11" t="s">
        <v>10</v>
      </c>
      <c r="B12" s="38">
        <v>200</v>
      </c>
      <c r="C12" s="53">
        <v>190</v>
      </c>
      <c r="D12" s="12">
        <f t="shared" si="1"/>
        <v>0.95</v>
      </c>
      <c r="E12" s="13">
        <f t="shared" si="2"/>
        <v>5.0000000000000044E-2</v>
      </c>
      <c r="F12" s="14">
        <v>120</v>
      </c>
      <c r="G12" s="15">
        <f t="shared" si="3"/>
        <v>22800</v>
      </c>
      <c r="I12" s="31" t="s">
        <v>31</v>
      </c>
      <c r="J12" s="15">
        <f>G7</f>
        <v>52700</v>
      </c>
    </row>
    <row r="13" spans="1:10" x14ac:dyDescent="0.3">
      <c r="A13" s="11" t="s">
        <v>11</v>
      </c>
      <c r="B13" s="38">
        <v>130</v>
      </c>
      <c r="C13" s="53">
        <v>120</v>
      </c>
      <c r="D13" s="12">
        <f t="shared" si="1"/>
        <v>0.92307692307692313</v>
      </c>
      <c r="E13" s="13">
        <f t="shared" si="2"/>
        <v>7.6923076923076872E-2</v>
      </c>
      <c r="F13" s="14">
        <v>110</v>
      </c>
      <c r="G13" s="15">
        <f t="shared" si="3"/>
        <v>13200</v>
      </c>
      <c r="I13" s="31" t="s">
        <v>32</v>
      </c>
      <c r="J13" s="15">
        <f>G8</f>
        <v>21840</v>
      </c>
    </row>
    <row r="14" spans="1:10" x14ac:dyDescent="0.3">
      <c r="A14" s="25" t="s">
        <v>13</v>
      </c>
      <c r="B14" s="39">
        <f>SUM(B11:B13)</f>
        <v>460</v>
      </c>
      <c r="C14" s="39">
        <f>SUM(C11:C13)</f>
        <v>425</v>
      </c>
      <c r="D14" s="22">
        <f t="shared" si="1"/>
        <v>0.92391304347826086</v>
      </c>
      <c r="E14" s="23">
        <f t="shared" si="2"/>
        <v>7.6086956521739135E-2</v>
      </c>
      <c r="F14" s="16"/>
      <c r="G14" s="24">
        <f>SUM(G11:G13)</f>
        <v>48650</v>
      </c>
      <c r="I14" s="31" t="s">
        <v>33</v>
      </c>
      <c r="J14" s="15">
        <f>G11</f>
        <v>12650</v>
      </c>
    </row>
    <row r="15" spans="1:10" x14ac:dyDescent="0.3">
      <c r="A15" s="50" t="s">
        <v>28</v>
      </c>
      <c r="B15" s="38"/>
      <c r="C15" s="38"/>
      <c r="D15" s="18"/>
      <c r="E15" s="19"/>
      <c r="F15" s="20"/>
      <c r="G15" s="21"/>
      <c r="I15" s="31" t="s">
        <v>34</v>
      </c>
      <c r="J15" s="15">
        <f>G12</f>
        <v>22800</v>
      </c>
    </row>
    <row r="16" spans="1:10" x14ac:dyDescent="0.3">
      <c r="A16" s="11" t="s">
        <v>9</v>
      </c>
      <c r="B16" s="38">
        <v>184</v>
      </c>
      <c r="C16" s="53">
        <v>182</v>
      </c>
      <c r="D16" s="12">
        <f t="shared" si="1"/>
        <v>0.98913043478260865</v>
      </c>
      <c r="E16" s="13">
        <f t="shared" si="2"/>
        <v>1.0869565217391353E-2</v>
      </c>
      <c r="F16" s="14">
        <v>100</v>
      </c>
      <c r="G16" s="15">
        <f t="shared" si="3"/>
        <v>18200</v>
      </c>
      <c r="I16" s="31" t="s">
        <v>35</v>
      </c>
      <c r="J16" s="15">
        <f>G13</f>
        <v>13200</v>
      </c>
    </row>
    <row r="17" spans="1:10" x14ac:dyDescent="0.3">
      <c r="A17" s="11" t="s">
        <v>10</v>
      </c>
      <c r="B17" s="38">
        <v>224</v>
      </c>
      <c r="C17" s="53">
        <v>214</v>
      </c>
      <c r="D17" s="12">
        <f t="shared" si="1"/>
        <v>0.9553571428571429</v>
      </c>
      <c r="E17" s="13">
        <f t="shared" si="2"/>
        <v>4.4642857142857095E-2</v>
      </c>
      <c r="F17" s="14">
        <v>90</v>
      </c>
      <c r="G17" s="15">
        <f t="shared" si="3"/>
        <v>19260</v>
      </c>
      <c r="I17" s="31" t="s">
        <v>36</v>
      </c>
      <c r="J17" s="15">
        <f>G16</f>
        <v>18200</v>
      </c>
    </row>
    <row r="18" spans="1:10" x14ac:dyDescent="0.3">
      <c r="A18" s="11" t="s">
        <v>11</v>
      </c>
      <c r="B18" s="38">
        <v>182</v>
      </c>
      <c r="C18" s="53">
        <v>155</v>
      </c>
      <c r="D18" s="12">
        <f t="shared" si="1"/>
        <v>0.85164835164835162</v>
      </c>
      <c r="E18" s="13">
        <f t="shared" si="2"/>
        <v>0.14835164835164838</v>
      </c>
      <c r="F18" s="14">
        <v>80</v>
      </c>
      <c r="G18" s="15">
        <f t="shared" si="3"/>
        <v>12400</v>
      </c>
      <c r="I18" s="31" t="s">
        <v>37</v>
      </c>
      <c r="J18" s="15">
        <f>G17</f>
        <v>19260</v>
      </c>
    </row>
    <row r="19" spans="1:10" x14ac:dyDescent="0.3">
      <c r="A19" s="25" t="s">
        <v>13</v>
      </c>
      <c r="B19" s="39">
        <f>SUM(B16:B18)</f>
        <v>590</v>
      </c>
      <c r="C19" s="39">
        <f>SUM(C16:C18)</f>
        <v>551</v>
      </c>
      <c r="D19" s="26">
        <f t="shared" si="1"/>
        <v>0.93389830508474581</v>
      </c>
      <c r="E19" s="27">
        <f t="shared" si="2"/>
        <v>6.6101694915254194E-2</v>
      </c>
      <c r="F19" s="16"/>
      <c r="G19" s="24">
        <f>SUM(G16:G18)</f>
        <v>49860</v>
      </c>
      <c r="I19" s="32" t="s">
        <v>38</v>
      </c>
      <c r="J19" s="17">
        <f>G18</f>
        <v>12400</v>
      </c>
    </row>
    <row r="20" spans="1:10" x14ac:dyDescent="0.3">
      <c r="A20" s="35" t="s">
        <v>14</v>
      </c>
      <c r="B20" s="39">
        <f>B9+B14+B19</f>
        <v>1784</v>
      </c>
      <c r="C20" s="39">
        <f>C9+C14+C19</f>
        <v>1686</v>
      </c>
      <c r="D20" s="37">
        <f t="shared" si="1"/>
        <v>0.94506726457399104</v>
      </c>
      <c r="E20" s="2">
        <f>1-D20</f>
        <v>5.4932735426008961E-2</v>
      </c>
      <c r="F20" s="36"/>
      <c r="G20" s="7">
        <f>G9+G14+G19</f>
        <v>195610</v>
      </c>
    </row>
  </sheetData>
  <sheetProtection algorithmName="SHA-512" hashValue="X70yXpNg7zOqt3RI+W/ji4vMyt7hH9u+lQEFNtbBoBKb+SO5WGu9AmSqFGYA/ZXcWuZ8iII91zJ+v41KDPU0bg==" saltValue="IMTK0UJNIlrtCxoUotyfgw==" spinCount="100000" sheet="1" objects="1" scenarios="1"/>
  <mergeCells count="2">
    <mergeCell ref="A1:G1"/>
    <mergeCell ref="A2:G2"/>
  </mergeCells>
  <printOptions horizontalCentered="1"/>
  <pageMargins left="0.7" right="0.7" top="1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F3DD-55B5-4E67-85E4-7FA6B82A2D56}">
  <dimension ref="A1:B19"/>
  <sheetViews>
    <sheetView workbookViewId="0">
      <selection activeCell="F13" sqref="F13"/>
    </sheetView>
  </sheetViews>
  <sheetFormatPr defaultRowHeight="14.4" x14ac:dyDescent="0.3"/>
  <cols>
    <col min="1" max="1" width="26.6640625" customWidth="1"/>
    <col min="2" max="2" width="13.6640625" customWidth="1"/>
  </cols>
  <sheetData>
    <row r="1" spans="1:2" ht="18" x14ac:dyDescent="0.35">
      <c r="A1" s="4" t="s">
        <v>0</v>
      </c>
      <c r="B1" s="4"/>
    </row>
    <row r="2" spans="1:2" x14ac:dyDescent="0.3">
      <c r="A2" s="5" t="s">
        <v>15</v>
      </c>
      <c r="B2" s="5"/>
    </row>
    <row r="4" spans="1:2" ht="28.8" x14ac:dyDescent="0.3">
      <c r="A4" s="29" t="s">
        <v>24</v>
      </c>
      <c r="B4" s="41" t="s">
        <v>25</v>
      </c>
    </row>
    <row r="5" spans="1:2" x14ac:dyDescent="0.3">
      <c r="A5" s="51" t="s">
        <v>16</v>
      </c>
      <c r="B5" s="43">
        <f>Friday!C20</f>
        <v>1734</v>
      </c>
    </row>
    <row r="6" spans="1:2" x14ac:dyDescent="0.3">
      <c r="A6" s="51" t="s">
        <v>17</v>
      </c>
      <c r="B6" s="43">
        <f>Saturday!C20</f>
        <v>1748</v>
      </c>
    </row>
    <row r="7" spans="1:2" x14ac:dyDescent="0.3">
      <c r="A7" s="51" t="s">
        <v>18</v>
      </c>
      <c r="B7" s="43">
        <f>Sunday!C20</f>
        <v>1686</v>
      </c>
    </row>
    <row r="8" spans="1:2" x14ac:dyDescent="0.3">
      <c r="A8" s="44" t="s">
        <v>19</v>
      </c>
      <c r="B8" s="45">
        <f>AVERAGE(B5:B7)</f>
        <v>1722.6666666666667</v>
      </c>
    </row>
    <row r="10" spans="1:2" x14ac:dyDescent="0.3">
      <c r="A10" s="29" t="s">
        <v>1</v>
      </c>
      <c r="B10" s="41" t="s">
        <v>7</v>
      </c>
    </row>
    <row r="11" spans="1:2" x14ac:dyDescent="0.3">
      <c r="A11" s="42" t="s">
        <v>8</v>
      </c>
      <c r="B11" s="15">
        <f>SUM(Friday:Sunday!G9)</f>
        <v>300950</v>
      </c>
    </row>
    <row r="12" spans="1:2" x14ac:dyDescent="0.3">
      <c r="A12" s="42" t="s">
        <v>12</v>
      </c>
      <c r="B12" s="43">
        <f>SUM(Friday:Sunday!G14)</f>
        <v>153595</v>
      </c>
    </row>
    <row r="13" spans="1:2" x14ac:dyDescent="0.3">
      <c r="A13" s="42" t="s">
        <v>28</v>
      </c>
      <c r="B13" s="43">
        <f>SUM(Friday:Sunday!G19)</f>
        <v>150440</v>
      </c>
    </row>
    <row r="14" spans="1:2" x14ac:dyDescent="0.3">
      <c r="A14" s="44" t="s">
        <v>14</v>
      </c>
      <c r="B14" s="24">
        <f>SUM(B11:B13)</f>
        <v>604985</v>
      </c>
    </row>
    <row r="16" spans="1:2" x14ac:dyDescent="0.3">
      <c r="A16" s="29" t="s">
        <v>20</v>
      </c>
      <c r="B16" s="41"/>
    </row>
    <row r="17" spans="1:2" x14ac:dyDescent="0.3">
      <c r="A17" s="42" t="s">
        <v>21</v>
      </c>
      <c r="B17" s="15">
        <f>[1]Venue!C5</f>
        <v>75000</v>
      </c>
    </row>
    <row r="18" spans="1:2" x14ac:dyDescent="0.3">
      <c r="A18" s="42" t="s">
        <v>22</v>
      </c>
      <c r="B18" s="43">
        <f>COUNT(Friday:Sunday!A2:G2)</f>
        <v>3</v>
      </c>
    </row>
    <row r="19" spans="1:2" x14ac:dyDescent="0.3">
      <c r="A19" s="46" t="s">
        <v>23</v>
      </c>
      <c r="B19" s="17">
        <f>B17*B18</f>
        <v>225000</v>
      </c>
    </row>
  </sheetData>
  <mergeCells count="2">
    <mergeCell ref="A1:B1"/>
    <mergeCell ref="A2:B2"/>
  </mergeCells>
  <hyperlinks>
    <hyperlink ref="A5" location="Friday!C20" tooltip="Friday Seats Sold" display="Friday" xr:uid="{33703F4E-12AC-4186-B36E-597C79FB4D1C}"/>
    <hyperlink ref="A6" location="Saturday!C20" tooltip="Saturday Seats Sold" display="Saturday" xr:uid="{E2CDF84A-3B7A-470B-90F0-4038D7DB445B}"/>
    <hyperlink ref="A7" location="Sunday!C20" tooltip="Sunday Seats Sold" display="Sunday" xr:uid="{73D1F12F-BF44-4A34-A285-6AE2176D71A3}"/>
  </hyperlinks>
  <printOptions horizontalCentered="1"/>
  <pageMargins left="0.7" right="0.7" top="1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2C8D-4540-4AF1-9913-9B18CF0F88CA}">
  <dimension ref="A1:D11"/>
  <sheetViews>
    <sheetView workbookViewId="0">
      <selection activeCell="G17" sqref="G17"/>
    </sheetView>
  </sheetViews>
  <sheetFormatPr defaultRowHeight="14.4" x14ac:dyDescent="0.3"/>
  <cols>
    <col min="1" max="1" width="15.6640625" customWidth="1"/>
  </cols>
  <sheetData>
    <row r="1" spans="1:4" ht="18" x14ac:dyDescent="0.35">
      <c r="A1" s="34" t="s">
        <v>39</v>
      </c>
      <c r="B1" s="34"/>
    </row>
    <row r="2" spans="1:4" x14ac:dyDescent="0.3">
      <c r="B2" s="52" t="s">
        <v>16</v>
      </c>
      <c r="C2" s="52" t="s">
        <v>17</v>
      </c>
      <c r="D2" s="52" t="s">
        <v>18</v>
      </c>
    </row>
    <row r="3" spans="1:4" x14ac:dyDescent="0.3">
      <c r="A3" t="s">
        <v>30</v>
      </c>
      <c r="B3" s="8">
        <v>24570</v>
      </c>
      <c r="C3" s="8">
        <v>23040</v>
      </c>
      <c r="D3" s="8">
        <v>22560</v>
      </c>
    </row>
    <row r="4" spans="1:4" x14ac:dyDescent="0.3">
      <c r="A4" t="s">
        <v>31</v>
      </c>
      <c r="B4" s="8">
        <v>54250</v>
      </c>
      <c r="C4" s="8">
        <v>54250</v>
      </c>
      <c r="D4" s="8">
        <v>52700</v>
      </c>
    </row>
    <row r="5" spans="1:4" x14ac:dyDescent="0.3">
      <c r="A5" t="s">
        <v>32</v>
      </c>
      <c r="B5" s="8">
        <v>24700</v>
      </c>
      <c r="C5" s="8">
        <v>23040</v>
      </c>
      <c r="D5" s="8">
        <v>21840</v>
      </c>
    </row>
    <row r="6" spans="1:4" x14ac:dyDescent="0.3">
      <c r="A6" t="s">
        <v>33</v>
      </c>
      <c r="B6" s="8">
        <v>13860</v>
      </c>
      <c r="C6" s="8">
        <v>14080</v>
      </c>
      <c r="D6" s="8">
        <v>12650</v>
      </c>
    </row>
    <row r="7" spans="1:4" x14ac:dyDescent="0.3">
      <c r="A7" t="s">
        <v>34</v>
      </c>
      <c r="B7" s="8">
        <v>24625</v>
      </c>
      <c r="C7" s="8">
        <v>24000</v>
      </c>
      <c r="D7" s="8">
        <v>22800</v>
      </c>
    </row>
    <row r="8" spans="1:4" x14ac:dyDescent="0.3">
      <c r="A8" t="s">
        <v>35</v>
      </c>
      <c r="B8" s="8">
        <v>14080</v>
      </c>
      <c r="C8" s="8">
        <v>14300</v>
      </c>
      <c r="D8" s="8">
        <v>13200</v>
      </c>
    </row>
    <row r="9" spans="1:4" x14ac:dyDescent="0.3">
      <c r="A9" t="s">
        <v>36</v>
      </c>
      <c r="B9" s="8">
        <v>18400</v>
      </c>
      <c r="C9" s="8">
        <v>18400</v>
      </c>
      <c r="D9" s="8">
        <v>18200</v>
      </c>
    </row>
    <row r="10" spans="1:4" x14ac:dyDescent="0.3">
      <c r="A10" t="s">
        <v>37</v>
      </c>
      <c r="B10" s="8">
        <v>19800</v>
      </c>
      <c r="C10" s="8">
        <v>19980</v>
      </c>
      <c r="D10" s="8">
        <v>19260</v>
      </c>
    </row>
    <row r="11" spans="1:4" x14ac:dyDescent="0.3">
      <c r="A11" t="s">
        <v>38</v>
      </c>
      <c r="B11" s="8">
        <v>12000</v>
      </c>
      <c r="C11" s="8">
        <v>12000</v>
      </c>
      <c r="D11" s="8">
        <v>12400</v>
      </c>
    </row>
  </sheetData>
  <dataConsolidate leftLabels="1" topLabels="1">
    <dataRefs count="3">
      <dataRef ref="I10:J19" sheet="Friday"/>
      <dataRef ref="I10:J19" sheet="Saturday"/>
      <dataRef ref="I10:J19" sheet="Sunday"/>
    </dataRefs>
  </dataConsolid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Os5n2T4BxxbbccJgAkCfMAZ+qE2aTeoYt9Iro5znhGySJNkOHSW3SvLJBm/FpWM/ALH+RAAcwiQ2IQgm0zGO1N5CCXWeuRMY-~+j3lOwP23iuz4IkE6NnvQg==</id>
</project>
</file>

<file path=customXml/itemProps1.xml><?xml version="1.0" encoding="utf-8"?>
<ds:datastoreItem xmlns:ds="http://schemas.openxmlformats.org/officeDocument/2006/customXml" ds:itemID="{B5DA674E-4A79-47E3-AED5-F4AA0FF173E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Friday</vt:lpstr>
      <vt:lpstr>Saturday</vt:lpstr>
      <vt:lpstr>Sunday</vt:lpstr>
      <vt:lpstr>Totals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Vaishnavi Gopal Wadhwa</cp:lastModifiedBy>
  <dcterms:created xsi:type="dcterms:W3CDTF">2019-03-16T23:22:40Z</dcterms:created>
  <dcterms:modified xsi:type="dcterms:W3CDTF">2023-11-21T02:25:39Z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