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calcChain.xml><?xml version="1.0" encoding="utf-8"?>
<calcChain xmlns="http://schemas.openxmlformats.org/spreadsheetml/2006/main">
  <c r="L51" i="10"/>
  <c r="L52"/>
  <c r="L53"/>
  <c r="L54"/>
  <c r="L50"/>
  <c r="K54"/>
  <c r="K53"/>
  <c r="K52"/>
  <c r="K51"/>
  <c r="K50"/>
  <c r="F36"/>
  <c r="E28"/>
  <c r="J71" i="3"/>
  <c r="J72"/>
  <c r="J73"/>
  <c r="J74"/>
  <c r="J70"/>
  <c r="I72"/>
  <c r="I73"/>
  <c r="I74"/>
  <c r="I71"/>
  <c r="I70"/>
  <c r="J9" i="9"/>
  <c r="B120" i="7"/>
  <c r="G112"/>
  <c r="D56" i="3"/>
  <c r="C48"/>
  <c r="J162" i="5" l="1"/>
  <c r="J158"/>
  <c r="D152"/>
  <c r="F131"/>
  <c r="F129"/>
  <c r="M93" i="1"/>
  <c r="L93"/>
  <c r="L94"/>
  <c r="L95"/>
  <c r="L97"/>
  <c r="L98"/>
  <c r="K94"/>
  <c r="K95"/>
  <c r="K96"/>
  <c r="L96" s="1"/>
  <c r="K97"/>
  <c r="K98"/>
  <c r="K93"/>
  <c r="J99"/>
  <c r="J94"/>
  <c r="J95"/>
  <c r="J97"/>
  <c r="J93"/>
  <c r="H83"/>
  <c r="E83"/>
  <c r="E66"/>
  <c r="D66"/>
  <c r="K25"/>
  <c r="K26"/>
  <c r="K27"/>
  <c r="K28"/>
  <c r="K29"/>
  <c r="K30"/>
  <c r="K24"/>
  <c r="J25"/>
  <c r="J26"/>
  <c r="J27"/>
  <c r="J28"/>
  <c r="J29"/>
  <c r="J30"/>
  <c r="J24"/>
  <c r="D49"/>
  <c r="D50"/>
  <c r="D51"/>
  <c r="D52"/>
  <c r="D53"/>
  <c r="D54"/>
  <c r="D48"/>
  <c r="B41"/>
  <c r="B42"/>
  <c r="B37"/>
  <c r="B38"/>
  <c r="B39"/>
  <c r="B40"/>
  <c r="B36"/>
  <c r="D25"/>
  <c r="D26"/>
  <c r="D27"/>
  <c r="D28"/>
  <c r="D29"/>
  <c r="D30"/>
  <c r="D24"/>
  <c r="C25"/>
  <c r="C26"/>
  <c r="C27"/>
  <c r="C28"/>
  <c r="C29"/>
  <c r="C30"/>
  <c r="C24"/>
  <c r="E17" i="8"/>
  <c r="E18"/>
  <c r="E19"/>
  <c r="E20"/>
  <c r="E21"/>
  <c r="E22"/>
  <c r="E16"/>
  <c r="D17"/>
  <c r="D18"/>
  <c r="D19"/>
  <c r="D20"/>
  <c r="D21"/>
  <c r="D22"/>
  <c r="D16"/>
  <c r="E639" i="4"/>
  <c r="E640"/>
  <c r="E641"/>
  <c r="E642"/>
  <c r="E643"/>
  <c r="E644"/>
  <c r="E645"/>
  <c r="E638"/>
  <c r="D639"/>
  <c r="D640"/>
  <c r="D641"/>
  <c r="D642"/>
  <c r="D643"/>
  <c r="D644"/>
  <c r="D645"/>
  <c r="D638"/>
  <c r="C638"/>
  <c r="D3" i="8"/>
  <c r="D4"/>
  <c r="D5"/>
  <c r="D6"/>
  <c r="D7"/>
  <c r="D8"/>
  <c r="D9"/>
  <c r="D2"/>
  <c r="C3"/>
  <c r="C6"/>
  <c r="C7"/>
  <c r="C8"/>
  <c r="C9"/>
  <c r="C2"/>
  <c r="B3"/>
  <c r="B4"/>
  <c r="C4" s="1"/>
  <c r="B5"/>
  <c r="C5" s="1"/>
  <c r="B6"/>
  <c r="B7"/>
  <c r="B8"/>
  <c r="B9"/>
  <c r="B2"/>
  <c r="C639" i="4"/>
  <c r="C640"/>
  <c r="C641"/>
  <c r="C642"/>
  <c r="C643"/>
  <c r="C644"/>
  <c r="C645"/>
  <c r="B645"/>
  <c r="A645"/>
  <c r="C608"/>
  <c r="C609"/>
  <c r="C610"/>
  <c r="C611"/>
  <c r="C612"/>
  <c r="C613"/>
  <c r="C614"/>
  <c r="C615"/>
  <c r="C616"/>
  <c r="C617"/>
  <c r="C607"/>
  <c r="J628"/>
  <c r="J629"/>
  <c r="J630"/>
  <c r="J631"/>
  <c r="J627"/>
  <c r="I628"/>
  <c r="I629"/>
  <c r="I630"/>
  <c r="I631"/>
  <c r="I627"/>
  <c r="H627"/>
  <c r="H628"/>
  <c r="H629"/>
  <c r="H630"/>
  <c r="H631"/>
  <c r="G628"/>
  <c r="G629"/>
  <c r="G630"/>
  <c r="G631"/>
  <c r="G627"/>
  <c r="B608"/>
  <c r="B609"/>
  <c r="B610"/>
  <c r="B611"/>
  <c r="B612"/>
  <c r="B613"/>
  <c r="B614"/>
  <c r="B615"/>
  <c r="B616"/>
  <c r="B617"/>
  <c r="B60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7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27"/>
  <c r="C508"/>
  <c r="C509"/>
  <c r="C510"/>
  <c r="C511"/>
  <c r="C512"/>
  <c r="C513"/>
  <c r="C514"/>
  <c r="C515"/>
  <c r="C516"/>
  <c r="C507"/>
  <c r="B263" i="5"/>
  <c r="B264"/>
  <c r="B265"/>
  <c r="B266"/>
  <c r="B267"/>
  <c r="B262"/>
  <c r="D57"/>
  <c r="D58"/>
  <c r="D59"/>
  <c r="D60"/>
  <c r="D56"/>
  <c r="D55"/>
  <c r="D54"/>
  <c r="B42"/>
  <c r="D53"/>
  <c r="D52"/>
  <c r="B40"/>
  <c r="B39"/>
  <c r="B38"/>
  <c r="B37"/>
  <c r="B31"/>
  <c r="B30"/>
  <c r="B29"/>
  <c r="B28"/>
  <c r="B27"/>
  <c r="B26"/>
  <c r="D112" i="6"/>
  <c r="E116"/>
  <c r="D116"/>
  <c r="C116"/>
  <c r="H91"/>
  <c r="G91"/>
  <c r="F91"/>
  <c r="E91"/>
  <c r="D91"/>
  <c r="C91"/>
  <c r="B91"/>
  <c r="C36" i="7"/>
  <c r="C37"/>
  <c r="C38"/>
  <c r="C39"/>
  <c r="C40"/>
  <c r="C41"/>
  <c r="C42"/>
  <c r="C43"/>
  <c r="C35"/>
  <c r="D8"/>
  <c r="D11" s="1"/>
  <c r="E8"/>
  <c r="D9"/>
  <c r="E9"/>
  <c r="D10"/>
  <c r="E10"/>
  <c r="B11"/>
  <c r="E11"/>
  <c r="E5"/>
  <c r="E6"/>
  <c r="E7"/>
  <c r="E4"/>
  <c r="D5"/>
  <c r="D6"/>
  <c r="D7"/>
  <c r="D4"/>
  <c r="B36"/>
  <c r="B37"/>
  <c r="B38"/>
  <c r="B39"/>
  <c r="B40"/>
  <c r="B41"/>
  <c r="B42"/>
  <c r="B43"/>
  <c r="B35"/>
  <c r="C12" i="5"/>
  <c r="B12"/>
  <c r="C11"/>
  <c r="C8"/>
  <c r="C5"/>
  <c r="C4"/>
  <c r="C7"/>
  <c r="C9"/>
  <c r="C10"/>
  <c r="C6"/>
  <c r="D6" i="4"/>
  <c r="C6"/>
  <c r="F6"/>
  <c r="E6"/>
  <c r="D9" i="3"/>
  <c r="E9"/>
  <c r="F6" s="1"/>
  <c r="C9"/>
  <c r="B9"/>
  <c r="I3" i="2"/>
  <c r="I4"/>
  <c r="I5"/>
  <c r="I6"/>
  <c r="I7"/>
  <c r="I8"/>
  <c r="I9"/>
  <c r="I10"/>
  <c r="I11"/>
  <c r="I12"/>
  <c r="I2"/>
  <c r="H3"/>
  <c r="H4"/>
  <c r="H5"/>
  <c r="H6"/>
  <c r="H7"/>
  <c r="H8"/>
  <c r="H9"/>
  <c r="H10"/>
  <c r="H11"/>
  <c r="H12"/>
  <c r="H2"/>
  <c r="G3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E3"/>
  <c r="E4"/>
  <c r="E5"/>
  <c r="E6"/>
  <c r="E7"/>
  <c r="E8"/>
  <c r="E9"/>
  <c r="E10"/>
  <c r="E11"/>
  <c r="E12"/>
  <c r="E2"/>
  <c r="D3"/>
  <c r="D4"/>
  <c r="D5"/>
  <c r="D6"/>
  <c r="D7"/>
  <c r="D8"/>
  <c r="D9"/>
  <c r="D10"/>
  <c r="D11"/>
  <c r="D12"/>
  <c r="D2"/>
  <c r="F10" i="1"/>
  <c r="E10"/>
  <c r="D10"/>
  <c r="C10"/>
  <c r="F5"/>
  <c r="F6"/>
  <c r="F7"/>
  <c r="F8"/>
  <c r="F4"/>
  <c r="E5"/>
  <c r="E6"/>
  <c r="E7"/>
  <c r="E8"/>
  <c r="E4"/>
  <c r="D8"/>
  <c r="D5"/>
  <c r="D6"/>
  <c r="D7"/>
  <c r="D4"/>
  <c r="F7" i="3" l="1"/>
  <c r="F8"/>
  <c r="F4"/>
  <c r="F5"/>
</calcChain>
</file>

<file path=xl/sharedStrings.xml><?xml version="1.0" encoding="utf-8"?>
<sst xmlns="http://schemas.openxmlformats.org/spreadsheetml/2006/main" count="582" uniqueCount="367">
  <si>
    <t xml:space="preserve">COMPUTER ENTERPRISES </t>
  </si>
  <si>
    <t>Item</t>
  </si>
  <si>
    <t xml:space="preserve">quantity </t>
  </si>
  <si>
    <t xml:space="preserve">Rate </t>
  </si>
  <si>
    <t xml:space="preserve">Value </t>
  </si>
  <si>
    <t>2% Discount</t>
  </si>
  <si>
    <t>Net Value</t>
  </si>
  <si>
    <t xml:space="preserve">Keyboard </t>
  </si>
  <si>
    <t>VDU-Color</t>
  </si>
  <si>
    <t xml:space="preserve">Floppy Disk  </t>
  </si>
  <si>
    <t xml:space="preserve">Hard Disk </t>
  </si>
  <si>
    <t xml:space="preserve">Mouse </t>
  </si>
  <si>
    <t xml:space="preserve">Total </t>
  </si>
  <si>
    <t>NAME</t>
  </si>
  <si>
    <t xml:space="preserve">AGE </t>
  </si>
  <si>
    <t xml:space="preserve">BASIC PAY </t>
  </si>
  <si>
    <t xml:space="preserve">D.A </t>
  </si>
  <si>
    <t xml:space="preserve">C.C.A </t>
  </si>
  <si>
    <t>HRA</t>
  </si>
  <si>
    <t>GROSS</t>
  </si>
  <si>
    <t>P.F</t>
  </si>
  <si>
    <t>NET PAY</t>
  </si>
  <si>
    <t>Sohan</t>
  </si>
  <si>
    <t>Mohan</t>
  </si>
  <si>
    <t>Rohan</t>
  </si>
  <si>
    <t>Shyam</t>
  </si>
  <si>
    <t>Raghav</t>
  </si>
  <si>
    <t>Genesh</t>
  </si>
  <si>
    <t>Rajesh</t>
  </si>
  <si>
    <t xml:space="preserve">Bharat </t>
  </si>
  <si>
    <t>Sachin</t>
  </si>
  <si>
    <t xml:space="preserve">Rajeev </t>
  </si>
  <si>
    <t>Sanjeev</t>
  </si>
  <si>
    <t xml:space="preserve">Monthly budget </t>
  </si>
  <si>
    <t xml:space="preserve">Bills  </t>
  </si>
  <si>
    <t>Rent</t>
  </si>
  <si>
    <t>Phone</t>
  </si>
  <si>
    <t>Creditcarc</t>
  </si>
  <si>
    <t>Food</t>
  </si>
  <si>
    <t>Candy</t>
  </si>
  <si>
    <t>Total</t>
  </si>
  <si>
    <t>Jan</t>
  </si>
  <si>
    <t>Feb</t>
  </si>
  <si>
    <t>Mar</t>
  </si>
  <si>
    <t>%</t>
  </si>
  <si>
    <t xml:space="preserve">cake Friday states </t>
  </si>
  <si>
    <t>children in class</t>
  </si>
  <si>
    <t>4C</t>
  </si>
  <si>
    <t>4G</t>
  </si>
  <si>
    <t>4W</t>
  </si>
  <si>
    <t>4S</t>
  </si>
  <si>
    <t>cakes Needed</t>
  </si>
  <si>
    <t>cakes per child</t>
  </si>
  <si>
    <t xml:space="preserve">Printer cartridge reps commission for this Month </t>
  </si>
  <si>
    <t>sales Rep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</si>
  <si>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</si>
  <si>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</si>
  <si>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</si>
  <si>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</si>
  <si>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</si>
  <si>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</si>
  <si>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</si>
  <si>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</si>
  <si>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</si>
  <si>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sales</t>
  </si>
  <si>
    <t>Commission This Month</t>
  </si>
  <si>
    <t>Commission Rate</t>
  </si>
  <si>
    <t>Year Summary of Concerts</t>
  </si>
  <si>
    <t xml:space="preserve">ticket </t>
  </si>
  <si>
    <t xml:space="preserve">Holiday Spending Money - European Trip </t>
  </si>
  <si>
    <t xml:space="preserve">Family Member UK </t>
  </si>
  <si>
    <t>crech korynos</t>
  </si>
  <si>
    <t xml:space="preserve">dad </t>
  </si>
  <si>
    <t>mum</t>
  </si>
  <si>
    <t>annie</t>
  </si>
  <si>
    <t xml:space="preserve">josh </t>
  </si>
  <si>
    <t>sarah</t>
  </si>
  <si>
    <t>grandma</t>
  </si>
  <si>
    <t xml:space="preserve">grandpa </t>
  </si>
  <si>
    <t>Family Total</t>
  </si>
  <si>
    <t>quantity</t>
  </si>
  <si>
    <t xml:space="preserve">order cost </t>
  </si>
  <si>
    <t>price</t>
  </si>
  <si>
    <t>euro rate 0.95</t>
  </si>
  <si>
    <t>crech koruna rate 30.15</t>
  </si>
  <si>
    <t>euros</t>
  </si>
  <si>
    <t xml:space="preserve">euro rate </t>
  </si>
  <si>
    <t>crech koruna rate</t>
  </si>
  <si>
    <t>UK sterling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</si>
  <si>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</si>
  <si>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</si>
  <si>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</si>
  <si>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</si>
  <si>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</si>
  <si>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</si>
  <si>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</si>
  <si>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Monday </t>
  </si>
  <si>
    <t>without formating</t>
  </si>
  <si>
    <t>fill formating</t>
  </si>
  <si>
    <t>weekned</t>
  </si>
  <si>
    <t>full days</t>
  </si>
  <si>
    <t>without formatting</t>
  </si>
  <si>
    <t xml:space="preserve">   function in excel</t>
  </si>
  <si>
    <t>sum</t>
  </si>
  <si>
    <t>min()</t>
  </si>
  <si>
    <t>sum()</t>
  </si>
  <si>
    <t>max()</t>
  </si>
  <si>
    <t>average()</t>
  </si>
  <si>
    <t>counta</t>
  </si>
  <si>
    <t>countblank</t>
  </si>
  <si>
    <t>count()</t>
  </si>
  <si>
    <t xml:space="preserve">consider only 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</si>
  <si>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</si>
  <si>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</si>
  <si>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</si>
  <si>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</si>
  <si>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</si>
  <si>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</si>
  <si>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</si>
  <si>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</si>
  <si>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</si>
  <si>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month</t>
  </si>
  <si>
    <t>sample</t>
  </si>
  <si>
    <t>rainfall(mm)</t>
  </si>
  <si>
    <t>average</t>
  </si>
  <si>
    <t>logical tests</t>
  </si>
  <si>
    <t>=</t>
  </si>
  <si>
    <t>&gt;</t>
  </si>
  <si>
    <t>&lt;</t>
  </si>
  <si>
    <t>&gt;=</t>
  </si>
  <si>
    <t>&lt;=</t>
  </si>
  <si>
    <t>&lt;&gt;</t>
  </si>
  <si>
    <t>boolean variable are known as true or false</t>
  </si>
  <si>
    <t xml:space="preserve">boolean </t>
  </si>
  <si>
    <t xml:space="preserve">if statement </t>
  </si>
  <si>
    <t>if (logical test, true value, false value)</t>
  </si>
  <si>
    <t xml:space="preserve">yes/no </t>
  </si>
  <si>
    <t>1/0</t>
  </si>
  <si>
    <t>pass/fail</t>
  </si>
  <si>
    <t>name</t>
  </si>
  <si>
    <t>bulbasaur</t>
  </si>
  <si>
    <t>lvysauar</t>
  </si>
  <si>
    <t>vanusaur</t>
  </si>
  <si>
    <t>charmander</t>
  </si>
  <si>
    <t>charmeleon</t>
  </si>
  <si>
    <t>charizard</t>
  </si>
  <si>
    <t>squirtle</t>
  </si>
  <si>
    <t>wartortle</t>
  </si>
  <si>
    <t>blastoise</t>
  </si>
  <si>
    <t>type1</t>
  </si>
  <si>
    <t xml:space="preserve"> grass</t>
  </si>
  <si>
    <t>grass</t>
  </si>
  <si>
    <t>fire</t>
  </si>
  <si>
    <t>water</t>
  </si>
  <si>
    <t>more than 500 total starts</t>
  </si>
  <si>
    <t>mathematical opertor</t>
  </si>
  <si>
    <t xml:space="preserve">10%discount </t>
  </si>
  <si>
    <t xml:space="preserve">ques. Enter nqme of 10students.corresponding to each student enter marks of 5 subjects </t>
  </si>
  <si>
    <t xml:space="preserve">khushi </t>
  </si>
  <si>
    <t>payal</t>
  </si>
  <si>
    <t xml:space="preserve">sita </t>
  </si>
  <si>
    <t>ram</t>
  </si>
  <si>
    <t>rishi</t>
  </si>
  <si>
    <t>radhika</t>
  </si>
  <si>
    <t>resham</t>
  </si>
  <si>
    <t xml:space="preserve">vaishnavi </t>
  </si>
  <si>
    <t>anurag</t>
  </si>
  <si>
    <t xml:space="preserve">subject </t>
  </si>
  <si>
    <t>math</t>
  </si>
  <si>
    <t>science</t>
  </si>
  <si>
    <t>english</t>
  </si>
  <si>
    <t>hindi</t>
  </si>
  <si>
    <t>sst</t>
  </si>
  <si>
    <t>marks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</si>
  <si>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</si>
  <si>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</si>
  <si>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</si>
  <si>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</si>
  <si>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</si>
  <si>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</si>
  <si>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</si>
  <si>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</si>
  <si>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</si>
  <si>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</si>
  <si>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Sales</t>
  </si>
  <si>
    <t>year service</t>
  </si>
  <si>
    <t>emp name</t>
  </si>
  <si>
    <t>abhishek</t>
  </si>
  <si>
    <t>abraham</t>
  </si>
  <si>
    <t>amaresh</t>
  </si>
  <si>
    <t>arthur</t>
  </si>
  <si>
    <t>arun kumar</t>
  </si>
  <si>
    <t>daniel</t>
  </si>
  <si>
    <t>edison</t>
  </si>
  <si>
    <t>fleming</t>
  </si>
  <si>
    <t>gayakwad</t>
  </si>
  <si>
    <t>jacob</t>
  </si>
  <si>
    <t>johnson</t>
  </si>
  <si>
    <t>lanning</t>
  </si>
  <si>
    <t>lee</t>
  </si>
  <si>
    <t>manish</t>
  </si>
  <si>
    <t xml:space="preserve"> michael andy</t>
  </si>
  <si>
    <t>narul</t>
  </si>
  <si>
    <t>nitin</t>
  </si>
  <si>
    <t>oram</t>
  </si>
  <si>
    <t>ricky wessies</t>
  </si>
  <si>
    <t>thomas</t>
  </si>
  <si>
    <t>department</t>
  </si>
  <si>
    <t>web</t>
  </si>
  <si>
    <t>marketing</t>
  </si>
  <si>
    <t>CRM</t>
  </si>
  <si>
    <t>R&amp;D</t>
  </si>
  <si>
    <t>Finance</t>
  </si>
  <si>
    <t>crm</t>
  </si>
  <si>
    <t>bonus</t>
  </si>
  <si>
    <t>points</t>
  </si>
  <si>
    <t>50&gt;5</t>
  </si>
  <si>
    <t>30&gt;2</t>
  </si>
  <si>
    <t>20&gt;1</t>
  </si>
  <si>
    <t>total point</t>
  </si>
  <si>
    <t>extra point</t>
  </si>
  <si>
    <t>anirudh</t>
  </si>
  <si>
    <t>raghav</t>
  </si>
  <si>
    <t>kamini</t>
  </si>
  <si>
    <t>vaishnavi</t>
  </si>
  <si>
    <t>eng</t>
  </si>
  <si>
    <t>grade</t>
  </si>
  <si>
    <t>total marks</t>
  </si>
  <si>
    <t>quantiy</t>
  </si>
  <si>
    <t>discount</t>
  </si>
  <si>
    <t>income</t>
  </si>
  <si>
    <t>tax</t>
  </si>
  <si>
    <t>tax income</t>
  </si>
  <si>
    <t>income after deducation</t>
  </si>
  <si>
    <t>deducation</t>
  </si>
  <si>
    <t>a</t>
  </si>
  <si>
    <t>b</t>
  </si>
  <si>
    <t>c</t>
  </si>
  <si>
    <t>question5</t>
  </si>
  <si>
    <t>b^2-4ac</t>
  </si>
  <si>
    <t>attendance%</t>
  </si>
  <si>
    <t>marks%</t>
  </si>
  <si>
    <t>and function()</t>
  </si>
  <si>
    <t>debarred and not</t>
  </si>
  <si>
    <t>QUESTION1</t>
  </si>
  <si>
    <t>QUESTION2</t>
  </si>
  <si>
    <t>positive</t>
  </si>
  <si>
    <t>attendance %</t>
  </si>
  <si>
    <t>age</t>
  </si>
  <si>
    <t>person</t>
  </si>
  <si>
    <t>malik</t>
  </si>
  <si>
    <t>janam</t>
  </si>
  <si>
    <t>aslin</t>
  </si>
  <si>
    <t>bruce</t>
  </si>
  <si>
    <t>sita</t>
  </si>
  <si>
    <t>shree</t>
  </si>
  <si>
    <t xml:space="preserve">country </t>
  </si>
  <si>
    <t xml:space="preserve">india </t>
  </si>
  <si>
    <t xml:space="preserve">bangladesh </t>
  </si>
  <si>
    <t>newyork</t>
  </si>
  <si>
    <t>pakistan</t>
  </si>
  <si>
    <t>marks %</t>
  </si>
  <si>
    <t>function</t>
  </si>
  <si>
    <t xml:space="preserve">debarred  &amp; not </t>
  </si>
  <si>
    <t>QUESTION 1</t>
  </si>
  <si>
    <t xml:space="preserve">age </t>
  </si>
  <si>
    <t>country</t>
  </si>
  <si>
    <t>shivam</t>
  </si>
  <si>
    <t xml:space="preserve">radha </t>
  </si>
  <si>
    <t>lucky</t>
  </si>
  <si>
    <t>india</t>
  </si>
  <si>
    <t>butan</t>
  </si>
  <si>
    <t>simla</t>
  </si>
  <si>
    <t>s.no</t>
  </si>
  <si>
    <t>radha</t>
  </si>
  <si>
    <t>QUESTION 2</t>
  </si>
  <si>
    <t xml:space="preserve">student </t>
  </si>
  <si>
    <t>kajal</t>
  </si>
  <si>
    <t>rama</t>
  </si>
  <si>
    <t>komal</t>
  </si>
  <si>
    <t>vansh</t>
  </si>
  <si>
    <t>ansh</t>
  </si>
  <si>
    <t xml:space="preserve">rollno </t>
  </si>
  <si>
    <t>father name</t>
  </si>
  <si>
    <t>mukesh</t>
  </si>
  <si>
    <t>hare</t>
  </si>
  <si>
    <t>hari</t>
  </si>
  <si>
    <t>viresh</t>
  </si>
  <si>
    <t xml:space="preserve">city </t>
  </si>
  <si>
    <t>delhi</t>
  </si>
  <si>
    <t>kanda</t>
  </si>
  <si>
    <t>bangal</t>
  </si>
  <si>
    <t>laknow</t>
  </si>
  <si>
    <t>sci</t>
  </si>
  <si>
    <t>new marks</t>
  </si>
  <si>
    <t>vlookup</t>
  </si>
  <si>
    <t>empolyee</t>
  </si>
  <si>
    <t>salary</t>
  </si>
  <si>
    <t xml:space="preserve">name </t>
  </si>
  <si>
    <t xml:space="preserve">c </t>
  </si>
  <si>
    <t>d</t>
  </si>
  <si>
    <t>e</t>
  </si>
  <si>
    <t>l</t>
  </si>
  <si>
    <t>location</t>
  </si>
  <si>
    <t>william</t>
  </si>
  <si>
    <t>baskar</t>
  </si>
  <si>
    <t>kajol</t>
  </si>
  <si>
    <t>kirti</t>
  </si>
  <si>
    <t>simran</t>
  </si>
  <si>
    <t>nancy</t>
  </si>
  <si>
    <t>kiresh</t>
  </si>
  <si>
    <t>japan</t>
  </si>
  <si>
    <t>shrinagar</t>
  </si>
  <si>
    <t>krishnanagaar</t>
  </si>
  <si>
    <t>ramesh</t>
  </si>
  <si>
    <t>laxmi</t>
  </si>
  <si>
    <t>krishna</t>
  </si>
  <si>
    <t>student</t>
  </si>
  <si>
    <t>teacher</t>
  </si>
  <si>
    <t>senoir student</t>
  </si>
  <si>
    <t>principal</t>
  </si>
  <si>
    <t>cheif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</si>
  <si>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</si>
  <si>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</si>
  <si>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</si>
  <si>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</si>
  <si>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</si>
  <si>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</si>
  <si>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</si>
  <si>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</si>
  <si>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</si>
  <si>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</si>
  <si>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</si>
  <si>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</si>
  <si>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Eva Zhang</t>
  </si>
  <si>
    <t>id</t>
  </si>
  <si>
    <t xml:space="preserve">salary </t>
  </si>
  <si>
    <r>
      <rPr>
        <b/>
        <sz val="11"/>
        <color theme="1"/>
        <rFont val="Calibri"/>
        <family val="2"/>
        <scheme val="minor"/>
      </rPr>
      <t xml:space="preserve">QUESTION </t>
    </r>
    <r>
      <rPr>
        <sz val="11"/>
        <color theme="1"/>
        <rFont val="Calibri"/>
        <family val="2"/>
        <scheme val="minor"/>
      </rPr>
      <t>2</t>
    </r>
  </si>
  <si>
    <t>QUESTION 3</t>
  </si>
  <si>
    <t>Calculate bonus</t>
  </si>
  <si>
    <t>bouns</t>
  </si>
  <si>
    <t>bouns for each employee</t>
  </si>
  <si>
    <t>find salary</t>
  </si>
  <si>
    <t>QUESTION 4</t>
  </si>
  <si>
    <t>Income Threshold</t>
  </si>
  <si>
    <t>Tax Rate</t>
  </si>
  <si>
    <t xml:space="preserve">ASSIGNMENT </t>
  </si>
  <si>
    <t xml:space="preserve">NAME </t>
  </si>
  <si>
    <t xml:space="preserve">Garry </t>
  </si>
  <si>
    <t xml:space="preserve">thomas </t>
  </si>
  <si>
    <t>lan</t>
  </si>
  <si>
    <t>margerat</t>
  </si>
  <si>
    <t>michel</t>
  </si>
  <si>
    <t>paul</t>
  </si>
  <si>
    <t>LOCATION</t>
  </si>
  <si>
    <t xml:space="preserve">delhi </t>
  </si>
  <si>
    <t>haryana</t>
  </si>
  <si>
    <t>south</t>
  </si>
  <si>
    <t>banglor</t>
  </si>
  <si>
    <t xml:space="preserve">capetown </t>
  </si>
  <si>
    <t>cairo</t>
  </si>
  <si>
    <t>SALARY</t>
  </si>
  <si>
    <t>AGE</t>
  </si>
  <si>
    <t>whole number</t>
  </si>
  <si>
    <t>text length</t>
  </si>
  <si>
    <t xml:space="preserve">date </t>
  </si>
  <si>
    <t>drop down list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</si>
</sst>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-[$£-809]* #,##0.00_-;\-[$£-809]* #,##0.00_-;_-[$£-809]* &quot;-&quot;??_-;_-@_-"/>
    <numFmt numFmtId="165" formatCode="_ [$€-2]\ * #,##0.00_ ;_ [$€-2]\ * \-#,##0.00_ ;_ [$€-2]\ * &quot;-&quot;??_ ;_ @_ "/>
    <numFmt numFmtId="166" formatCode="_ [$₹-4009]\ * #,##0.00_ ;_ [$₹-4009]\ * \-#,##0.00_ ;_ [$₹-4009]\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vertical="center"/>
    </xf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4" fontId="0" fillId="0" borderId="0" xfId="2" applyNumberFormat="1" applyFon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1" fillId="5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0" borderId="0" xfId="3" applyAlignment="1" applyProtection="1"/>
    <xf numFmtId="16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0" xfId="0" applyNumberFormat="1"/>
    <xf numFmtId="0" fontId="1" fillId="6" borderId="0" xfId="0" applyFont="1" applyFill="1"/>
    <xf numFmtId="0" fontId="0" fillId="6" borderId="0" xfId="0" applyFill="1"/>
    <xf numFmtId="0" fontId="0" fillId="0" borderId="1" xfId="0" applyNumberForma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9" fontId="0" fillId="0" borderId="0" xfId="0" applyNumberForma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B194" sqref="B194"/>
    </sheetView>
  </sheetViews>
  <sheetFormatPr defaultRowHeight="14.4"/>
  <cols>
    <col min="1" max="1" width="17.44140625" customWidth="1"/>
    <col min="2" max="2" width="31.21875" customWidth="1"/>
    <col min="3" max="3" width="19.44140625" customWidth="1"/>
    <col min="4" max="4" width="19.109375" customWidth="1"/>
    <col min="5" max="5" width="10.109375" customWidth="1"/>
    <col min="8" max="8" width="13.21875" customWidth="1"/>
    <col min="9" max="9" width="12.88671875" customWidth="1"/>
    <col min="10" max="10" width="15.109375" customWidth="1"/>
    <col min="11" max="11" width="14.21875" customWidth="1"/>
    <col min="12" max="12" width="11.21875" customWidth="1"/>
  </cols>
  <sheetData>
    <row r="1" spans="1:6">
      <c r="A1" s="36" t="s">
        <v>0</v>
      </c>
      <c r="B1" s="37"/>
      <c r="C1" s="37"/>
      <c r="D1" s="37"/>
      <c r="E1" s="37"/>
      <c r="F1" s="38"/>
    </row>
    <row r="2" spans="1:6">
      <c r="A2" s="39"/>
      <c r="B2" s="40"/>
      <c r="C2" s="40"/>
      <c r="D2" s="40"/>
      <c r="E2" s="40"/>
      <c r="F2" s="41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</row>
    <row r="4" spans="1:6">
      <c r="A4" s="1" t="s">
        <v>7</v>
      </c>
      <c r="B4" s="1">
        <v>75</v>
      </c>
      <c r="C4" s="1">
        <v>400</v>
      </c>
      <c r="D4" s="1">
        <f>B4*C4</f>
        <v>30000</v>
      </c>
      <c r="E4" s="1">
        <f>D4*2%</f>
        <v>600</v>
      </c>
      <c r="F4" s="1">
        <f>D4-E4</f>
        <v>29400</v>
      </c>
    </row>
    <row r="5" spans="1:6">
      <c r="A5" s="1" t="s">
        <v>8</v>
      </c>
      <c r="B5" s="1">
        <v>50</v>
      </c>
      <c r="C5" s="1">
        <v>4600</v>
      </c>
      <c r="D5" s="1">
        <f t="shared" ref="D5:D7" si="0">B5*C5</f>
        <v>230000</v>
      </c>
      <c r="E5" s="1">
        <f t="shared" ref="E5:E8" si="1">D5*2%</f>
        <v>4600</v>
      </c>
      <c r="F5" s="1">
        <f t="shared" ref="F5:F8" si="2">D5-E5</f>
        <v>225400</v>
      </c>
    </row>
    <row r="6" spans="1:6">
      <c r="A6" s="1" t="s">
        <v>9</v>
      </c>
      <c r="B6" s="1">
        <v>120</v>
      </c>
      <c r="C6" s="1">
        <v>150</v>
      </c>
      <c r="D6" s="1">
        <f t="shared" si="0"/>
        <v>18000</v>
      </c>
      <c r="E6" s="1">
        <f t="shared" si="1"/>
        <v>360</v>
      </c>
      <c r="F6" s="1">
        <f t="shared" si="2"/>
        <v>17640</v>
      </c>
    </row>
    <row r="7" spans="1:6">
      <c r="A7" s="1" t="s">
        <v>10</v>
      </c>
      <c r="B7" s="1">
        <v>5</v>
      </c>
      <c r="C7" s="1">
        <v>2800</v>
      </c>
      <c r="D7" s="1">
        <f t="shared" si="0"/>
        <v>14000</v>
      </c>
      <c r="E7" s="1">
        <f t="shared" si="1"/>
        <v>280</v>
      </c>
      <c r="F7" s="1">
        <f t="shared" si="2"/>
        <v>13720</v>
      </c>
    </row>
    <row r="8" spans="1:6">
      <c r="A8" s="1" t="s">
        <v>11</v>
      </c>
      <c r="B8" s="1">
        <v>10</v>
      </c>
      <c r="C8" s="1">
        <v>200</v>
      </c>
      <c r="D8" s="1">
        <f>B8*C8</f>
        <v>2000</v>
      </c>
      <c r="E8" s="1">
        <f t="shared" si="1"/>
        <v>40</v>
      </c>
      <c r="F8" s="1">
        <f t="shared" si="2"/>
        <v>1960</v>
      </c>
    </row>
    <row r="9" spans="1:6">
      <c r="A9" s="1"/>
      <c r="B9" s="1"/>
      <c r="C9" s="1"/>
      <c r="D9" s="1"/>
      <c r="E9" s="1"/>
      <c r="F9" s="1"/>
    </row>
    <row r="10" spans="1:6">
      <c r="A10" s="1" t="s">
        <v>12</v>
      </c>
      <c r="B10" s="1"/>
      <c r="C10" s="1">
        <f>SUM(C4:C8)</f>
        <v>8150</v>
      </c>
      <c r="D10" s="1">
        <f>SUM(D4:D8)</f>
        <v>294000</v>
      </c>
      <c r="E10" s="1">
        <f>SUM(E4:E8)</f>
        <v>5880</v>
      </c>
      <c r="F10" s="1">
        <f>SUM(F4:F8)</f>
        <v>288120</v>
      </c>
    </row>
    <row r="11" spans="1:6">
      <c r="F11" s="2"/>
    </row>
    <row r="14" spans="1:6">
      <c r="E14" s="1"/>
    </row>
    <row r="21" spans="1:11">
      <c r="A21" t="s">
        <v>244</v>
      </c>
    </row>
    <row r="23" spans="1:11">
      <c r="A23" t="s">
        <v>240</v>
      </c>
      <c r="B23" t="s">
        <v>241</v>
      </c>
      <c r="C23" t="s">
        <v>242</v>
      </c>
      <c r="D23" t="s">
        <v>243</v>
      </c>
      <c r="H23" t="s">
        <v>247</v>
      </c>
      <c r="I23" t="s">
        <v>261</v>
      </c>
      <c r="J23" t="s">
        <v>262</v>
      </c>
      <c r="K23" t="s">
        <v>263</v>
      </c>
    </row>
    <row r="24" spans="1:11">
      <c r="A24">
        <v>30</v>
      </c>
      <c r="B24">
        <v>50</v>
      </c>
      <c r="C24" t="str">
        <f>IF(AND(A24&gt;=70,B24&gt;75),"entitled for schlorship","no scholarship")</f>
        <v>no scholarship</v>
      </c>
      <c r="D24" t="str">
        <f>IF(OR(A24&lt;20,B24&lt;=33),"debarred","not debarred")</f>
        <v>not debarred</v>
      </c>
      <c r="H24">
        <v>50</v>
      </c>
      <c r="I24">
        <v>52</v>
      </c>
      <c r="J24" t="str">
        <f>IF(AND(H24&gt;=90,I24&gt;80),"entitled for schlorship","no scholarship")</f>
        <v>no scholarship</v>
      </c>
      <c r="K24" t="str">
        <f>IF(OR(H24&lt;40,I24&lt;=70),"debarred","not debarred")</f>
        <v>debarred</v>
      </c>
    </row>
    <row r="25" spans="1:11">
      <c r="A25">
        <v>45</v>
      </c>
      <c r="B25">
        <v>65</v>
      </c>
      <c r="C25" t="str">
        <f t="shared" ref="C25:C30" si="3">IF(AND(A25&gt;=70,B25&gt;75),"entitled for schlorship","no scholarship")</f>
        <v>no scholarship</v>
      </c>
      <c r="D25" t="str">
        <f t="shared" ref="D25:D30" si="4">IF(OR(A25&lt;20,B25&lt;=33),"debarred","not debarred")</f>
        <v>not debarred</v>
      </c>
      <c r="H25">
        <v>45</v>
      </c>
      <c r="I25">
        <v>65</v>
      </c>
      <c r="J25" t="str">
        <f t="shared" ref="J25:J30" si="5">IF(AND(H25&gt;=90,I25&gt;80),"entitled for schlorship","no scholarship")</f>
        <v>no scholarship</v>
      </c>
      <c r="K25" t="str">
        <f t="shared" ref="K25:K30" si="6">IF(OR(H25&lt;40,I25&lt;=70),"debarred","not debarred")</f>
        <v>debarred</v>
      </c>
    </row>
    <row r="26" spans="1:11">
      <c r="A26">
        <v>10</v>
      </c>
      <c r="B26">
        <v>40</v>
      </c>
      <c r="C26" t="str">
        <f t="shared" si="3"/>
        <v>no scholarship</v>
      </c>
      <c r="D26" t="str">
        <f t="shared" si="4"/>
        <v>debarred</v>
      </c>
      <c r="H26">
        <v>10</v>
      </c>
      <c r="I26">
        <v>40</v>
      </c>
      <c r="J26" t="str">
        <f t="shared" si="5"/>
        <v>no scholarship</v>
      </c>
      <c r="K26" t="str">
        <f t="shared" si="6"/>
        <v>debarred</v>
      </c>
    </row>
    <row r="27" spans="1:11">
      <c r="A27">
        <v>60</v>
      </c>
      <c r="B27">
        <v>80</v>
      </c>
      <c r="C27" t="str">
        <f t="shared" si="3"/>
        <v>no scholarship</v>
      </c>
      <c r="D27" t="str">
        <f t="shared" si="4"/>
        <v>not debarred</v>
      </c>
      <c r="H27">
        <v>60</v>
      </c>
      <c r="I27">
        <v>82</v>
      </c>
      <c r="J27" t="str">
        <f t="shared" si="5"/>
        <v>no scholarship</v>
      </c>
      <c r="K27" t="str">
        <f t="shared" si="6"/>
        <v>not debarred</v>
      </c>
    </row>
    <row r="28" spans="1:11">
      <c r="A28">
        <v>70</v>
      </c>
      <c r="B28">
        <v>85</v>
      </c>
      <c r="C28" t="str">
        <f t="shared" si="3"/>
        <v>entitled for schlorship</v>
      </c>
      <c r="D28" t="str">
        <f t="shared" si="4"/>
        <v>not debarred</v>
      </c>
      <c r="H28">
        <v>70</v>
      </c>
      <c r="I28">
        <v>65</v>
      </c>
      <c r="J28" t="str">
        <f t="shared" si="5"/>
        <v>no scholarship</v>
      </c>
      <c r="K28" t="str">
        <f t="shared" si="6"/>
        <v>debarred</v>
      </c>
    </row>
    <row r="29" spans="1:11">
      <c r="A29">
        <v>90</v>
      </c>
      <c r="B29">
        <v>95</v>
      </c>
      <c r="C29" t="str">
        <f t="shared" si="3"/>
        <v>entitled for schlorship</v>
      </c>
      <c r="D29" t="str">
        <f t="shared" si="4"/>
        <v>not debarred</v>
      </c>
      <c r="H29">
        <v>90</v>
      </c>
      <c r="I29">
        <v>95</v>
      </c>
      <c r="J29" t="str">
        <f t="shared" si="5"/>
        <v>entitled for schlorship</v>
      </c>
      <c r="K29" t="str">
        <f t="shared" si="6"/>
        <v>not debarred</v>
      </c>
    </row>
    <row r="30" spans="1:11">
      <c r="A30">
        <v>10</v>
      </c>
      <c r="B30">
        <v>33</v>
      </c>
      <c r="C30" t="str">
        <f t="shared" si="3"/>
        <v>no scholarship</v>
      </c>
      <c r="D30" t="str">
        <f t="shared" si="4"/>
        <v>debarred</v>
      </c>
      <c r="H30">
        <v>10</v>
      </c>
      <c r="I30">
        <v>33</v>
      </c>
      <c r="J30" t="str">
        <f t="shared" si="5"/>
        <v>no scholarship</v>
      </c>
      <c r="K30" t="str">
        <f t="shared" si="6"/>
        <v>debarred</v>
      </c>
    </row>
    <row r="35" spans="1:4">
      <c r="A35" t="s">
        <v>245</v>
      </c>
    </row>
    <row r="36" spans="1:4">
      <c r="A36" t="s">
        <v>246</v>
      </c>
      <c r="B36" t="str">
        <f t="shared" ref="B36:B42" si="7">IF(AND(A37&gt;0, MOD(A37,2)=0),"the number is positive and even.","the number is either non-positive or odd.")</f>
        <v>the number is positive and even.</v>
      </c>
    </row>
    <row r="37" spans="1:4">
      <c r="A37">
        <v>62</v>
      </c>
      <c r="B37" t="str">
        <f t="shared" si="7"/>
        <v>the number is positive and even.</v>
      </c>
    </row>
    <row r="38" spans="1:4">
      <c r="A38">
        <v>30</v>
      </c>
      <c r="B38" t="str">
        <f t="shared" si="7"/>
        <v>the number is either non-positive or odd.</v>
      </c>
    </row>
    <row r="39" spans="1:4">
      <c r="A39">
        <v>41</v>
      </c>
      <c r="B39" t="str">
        <f t="shared" si="7"/>
        <v>the number is positive and even.</v>
      </c>
    </row>
    <row r="40" spans="1:4">
      <c r="A40">
        <v>14</v>
      </c>
      <c r="B40" t="str">
        <f t="shared" si="7"/>
        <v>the number is positive and even.</v>
      </c>
    </row>
    <row r="41" spans="1:4">
      <c r="A41">
        <v>8</v>
      </c>
      <c r="B41" t="str">
        <f t="shared" si="7"/>
        <v>the number is positive and even.</v>
      </c>
    </row>
    <row r="42" spans="1:4">
      <c r="A42">
        <v>44</v>
      </c>
      <c r="B42" t="str">
        <f t="shared" si="7"/>
        <v>the number is either non-positive or odd.</v>
      </c>
    </row>
    <row r="47" spans="1:4">
      <c r="A47" t="s">
        <v>249</v>
      </c>
      <c r="B47" t="s">
        <v>248</v>
      </c>
      <c r="C47" t="s">
        <v>256</v>
      </c>
    </row>
    <row r="48" spans="1:4">
      <c r="A48" t="s">
        <v>250</v>
      </c>
      <c r="B48">
        <v>4</v>
      </c>
      <c r="C48" t="s">
        <v>257</v>
      </c>
      <c r="D48" t="str">
        <f>IF(AND(B48&gt;18,C48="india"),"eligible to vote ", "not eligible to vote ")</f>
        <v xml:space="preserve">not eligible to vote </v>
      </c>
    </row>
    <row r="49" spans="1:5">
      <c r="A49" t="s">
        <v>251</v>
      </c>
      <c r="B49">
        <v>12</v>
      </c>
      <c r="C49" t="s">
        <v>258</v>
      </c>
      <c r="D49" t="str">
        <f t="shared" ref="D49:D54" si="8">IF(AND(B49&gt;18,C49="india"),"eligible to vote ", "not eligible to vote ")</f>
        <v xml:space="preserve">not eligible to vote </v>
      </c>
    </row>
    <row r="50" spans="1:5">
      <c r="A50" t="s">
        <v>252</v>
      </c>
      <c r="B50">
        <v>18</v>
      </c>
      <c r="C50" t="s">
        <v>259</v>
      </c>
      <c r="D50" t="str">
        <f t="shared" si="8"/>
        <v xml:space="preserve">not eligible to vote </v>
      </c>
    </row>
    <row r="51" spans="1:5">
      <c r="A51" t="s">
        <v>253</v>
      </c>
      <c r="B51">
        <v>35</v>
      </c>
      <c r="C51" t="s">
        <v>257</v>
      </c>
      <c r="D51" t="str">
        <f t="shared" si="8"/>
        <v xml:space="preserve">not eligible to vote </v>
      </c>
    </row>
    <row r="52" spans="1:5">
      <c r="A52" t="s">
        <v>254</v>
      </c>
      <c r="B52">
        <v>55</v>
      </c>
      <c r="C52" t="s">
        <v>260</v>
      </c>
      <c r="D52" t="str">
        <f t="shared" si="8"/>
        <v xml:space="preserve">not eligible to vote </v>
      </c>
    </row>
    <row r="53" spans="1:5">
      <c r="A53" t="s">
        <v>161</v>
      </c>
      <c r="B53">
        <v>45</v>
      </c>
      <c r="C53" t="s">
        <v>257</v>
      </c>
      <c r="D53" t="str">
        <f t="shared" si="8"/>
        <v xml:space="preserve">not eligible to vote </v>
      </c>
    </row>
    <row r="54" spans="1:5">
      <c r="A54" t="s">
        <v>255</v>
      </c>
      <c r="B54">
        <v>77</v>
      </c>
      <c r="C54" t="s">
        <v>257</v>
      </c>
      <c r="D54" t="str">
        <f t="shared" si="8"/>
        <v xml:space="preserve">not eligible to vote </v>
      </c>
    </row>
    <row r="63" spans="1:5">
      <c r="A63" s="23">
        <v>45551</v>
      </c>
    </row>
    <row r="64" spans="1:5">
      <c r="A64" t="s">
        <v>264</v>
      </c>
      <c r="E64" t="s">
        <v>161</v>
      </c>
    </row>
    <row r="65" spans="1:8">
      <c r="A65" t="s">
        <v>139</v>
      </c>
      <c r="B65" t="s">
        <v>265</v>
      </c>
      <c r="C65" t="s">
        <v>266</v>
      </c>
    </row>
    <row r="66" spans="1:8">
      <c r="A66" t="s">
        <v>267</v>
      </c>
      <c r="B66">
        <v>45</v>
      </c>
      <c r="C66" t="s">
        <v>270</v>
      </c>
      <c r="D66">
        <f>VLOOKUP(E64,A66:C70,2,0)</f>
        <v>36</v>
      </c>
      <c r="E66" t="str">
        <f>VLOOKUP(E64,A66:C70,3,0)</f>
        <v>india</v>
      </c>
    </row>
    <row r="67" spans="1:8">
      <c r="A67" t="s">
        <v>268</v>
      </c>
      <c r="B67">
        <v>12</v>
      </c>
      <c r="C67" t="s">
        <v>260</v>
      </c>
    </row>
    <row r="68" spans="1:8">
      <c r="A68" t="s">
        <v>255</v>
      </c>
      <c r="B68">
        <v>20</v>
      </c>
      <c r="C68" t="s">
        <v>271</v>
      </c>
    </row>
    <row r="69" spans="1:8">
      <c r="A69" t="s">
        <v>161</v>
      </c>
      <c r="B69">
        <v>36</v>
      </c>
      <c r="C69" t="s">
        <v>270</v>
      </c>
    </row>
    <row r="70" spans="1:8">
      <c r="A70" t="s">
        <v>269</v>
      </c>
      <c r="B70">
        <v>32</v>
      </c>
      <c r="C70" t="s">
        <v>272</v>
      </c>
    </row>
    <row r="80" spans="1:8">
      <c r="A80" t="s">
        <v>273</v>
      </c>
      <c r="B80" t="s">
        <v>139</v>
      </c>
      <c r="C80" t="s">
        <v>265</v>
      </c>
      <c r="D80" t="s">
        <v>266</v>
      </c>
      <c r="F80" t="s">
        <v>274</v>
      </c>
      <c r="H80" t="s">
        <v>255</v>
      </c>
    </row>
    <row r="81" spans="1:13">
      <c r="A81">
        <v>1</v>
      </c>
      <c r="B81" t="s">
        <v>267</v>
      </c>
      <c r="C81">
        <v>45</v>
      </c>
      <c r="D81" t="s">
        <v>270</v>
      </c>
    </row>
    <row r="82" spans="1:13">
      <c r="A82">
        <v>2</v>
      </c>
      <c r="B82" t="s">
        <v>274</v>
      </c>
      <c r="C82">
        <v>12</v>
      </c>
      <c r="D82" t="s">
        <v>260</v>
      </c>
    </row>
    <row r="83" spans="1:13">
      <c r="A83">
        <v>3</v>
      </c>
      <c r="B83" t="s">
        <v>255</v>
      </c>
      <c r="C83">
        <v>20</v>
      </c>
      <c r="D83" t="s">
        <v>271</v>
      </c>
      <c r="E83" t="str">
        <f>VLOOKUP(F80,B81:D85,3,0)</f>
        <v>pakistan</v>
      </c>
      <c r="H83">
        <f>VLOOKUP(H80,B81:D85,2,0)</f>
        <v>20</v>
      </c>
    </row>
    <row r="84" spans="1:13">
      <c r="A84">
        <v>4</v>
      </c>
      <c r="B84" t="s">
        <v>161</v>
      </c>
      <c r="C84">
        <v>36</v>
      </c>
      <c r="D84" t="s">
        <v>270</v>
      </c>
    </row>
    <row r="85" spans="1:13">
      <c r="A85">
        <v>5</v>
      </c>
      <c r="B85" t="s">
        <v>269</v>
      </c>
      <c r="C85">
        <v>32</v>
      </c>
      <c r="D85" t="s">
        <v>272</v>
      </c>
    </row>
    <row r="91" spans="1:13">
      <c r="A91" t="s">
        <v>275</v>
      </c>
    </row>
    <row r="92" spans="1:13">
      <c r="A92" t="s">
        <v>276</v>
      </c>
      <c r="B92" t="s">
        <v>282</v>
      </c>
      <c r="C92" t="s">
        <v>283</v>
      </c>
      <c r="D92" t="s">
        <v>288</v>
      </c>
      <c r="E92" t="s">
        <v>225</v>
      </c>
      <c r="F92" t="s">
        <v>171</v>
      </c>
      <c r="G92" t="s">
        <v>168</v>
      </c>
      <c r="H92" t="s">
        <v>293</v>
      </c>
      <c r="I92" t="s">
        <v>172</v>
      </c>
      <c r="J92" t="s">
        <v>227</v>
      </c>
      <c r="K92" t="s">
        <v>44</v>
      </c>
      <c r="L92" t="s">
        <v>294</v>
      </c>
      <c r="M92" t="s">
        <v>295</v>
      </c>
    </row>
    <row r="93" spans="1:13">
      <c r="A93" t="s">
        <v>277</v>
      </c>
      <c r="B93">
        <v>5</v>
      </c>
      <c r="C93" t="s">
        <v>284</v>
      </c>
      <c r="D93" t="s">
        <v>289</v>
      </c>
      <c r="E93">
        <v>14</v>
      </c>
      <c r="F93">
        <v>8</v>
      </c>
      <c r="G93">
        <v>5</v>
      </c>
      <c r="H93">
        <v>5</v>
      </c>
      <c r="I93">
        <v>9</v>
      </c>
      <c r="J93">
        <f>SUM(E93:I93)</f>
        <v>41</v>
      </c>
      <c r="K93">
        <f>J93*100/100</f>
        <v>41</v>
      </c>
      <c r="L93">
        <f>IF(K93&gt;90,K93+5,K93)</f>
        <v>41</v>
      </c>
      <c r="M93">
        <f>VLOOKUP(A103,A93:D97,2,0)</f>
        <v>5</v>
      </c>
    </row>
    <row r="94" spans="1:13">
      <c r="A94" t="s">
        <v>278</v>
      </c>
      <c r="B94">
        <v>10</v>
      </c>
      <c r="C94" t="s">
        <v>161</v>
      </c>
      <c r="D94" t="s">
        <v>290</v>
      </c>
      <c r="E94">
        <v>12</v>
      </c>
      <c r="F94">
        <v>4</v>
      </c>
      <c r="G94">
        <v>8</v>
      </c>
      <c r="H94">
        <v>18</v>
      </c>
      <c r="I94">
        <v>16</v>
      </c>
      <c r="J94">
        <f t="shared" ref="J94:J97" si="9">SUM(E94:I94)</f>
        <v>58</v>
      </c>
      <c r="K94">
        <f t="shared" ref="K94:K98" si="10">J94*100/100</f>
        <v>58</v>
      </c>
      <c r="L94">
        <f t="shared" ref="L94:L98" si="11">IF(K94&gt;90,K94+5,K94)</f>
        <v>58</v>
      </c>
    </row>
    <row r="95" spans="1:13">
      <c r="A95" t="s">
        <v>279</v>
      </c>
      <c r="B95">
        <v>14</v>
      </c>
      <c r="C95" t="s">
        <v>255</v>
      </c>
      <c r="D95" t="s">
        <v>291</v>
      </c>
      <c r="E95">
        <v>10</v>
      </c>
      <c r="F95">
        <v>12</v>
      </c>
      <c r="G95">
        <v>7</v>
      </c>
      <c r="H95">
        <v>14</v>
      </c>
      <c r="I95">
        <v>14</v>
      </c>
      <c r="J95">
        <f t="shared" si="9"/>
        <v>57</v>
      </c>
      <c r="K95">
        <f t="shared" si="10"/>
        <v>57</v>
      </c>
      <c r="L95">
        <f t="shared" si="11"/>
        <v>57</v>
      </c>
    </row>
    <row r="96" spans="1:13">
      <c r="A96" t="s">
        <v>280</v>
      </c>
      <c r="B96">
        <v>7</v>
      </c>
      <c r="C96" t="s">
        <v>285</v>
      </c>
      <c r="D96" t="s">
        <v>292</v>
      </c>
      <c r="E96">
        <v>16</v>
      </c>
      <c r="F96">
        <v>16</v>
      </c>
      <c r="G96">
        <v>12</v>
      </c>
      <c r="H96">
        <v>12</v>
      </c>
      <c r="I96">
        <v>12</v>
      </c>
      <c r="J96">
        <v>95</v>
      </c>
      <c r="K96">
        <f t="shared" si="10"/>
        <v>95</v>
      </c>
      <c r="L96">
        <f t="shared" si="11"/>
        <v>100</v>
      </c>
    </row>
    <row r="97" spans="1:12">
      <c r="A97" t="s">
        <v>281</v>
      </c>
      <c r="B97">
        <v>17</v>
      </c>
      <c r="C97" t="s">
        <v>286</v>
      </c>
      <c r="D97" t="s">
        <v>289</v>
      </c>
      <c r="E97">
        <v>5</v>
      </c>
      <c r="F97">
        <v>14</v>
      </c>
      <c r="G97">
        <v>11</v>
      </c>
      <c r="H97">
        <v>11</v>
      </c>
      <c r="I97">
        <v>15</v>
      </c>
      <c r="J97">
        <f t="shared" si="9"/>
        <v>56</v>
      </c>
      <c r="K97">
        <f t="shared" si="10"/>
        <v>56</v>
      </c>
      <c r="L97">
        <f t="shared" si="11"/>
        <v>56</v>
      </c>
    </row>
    <row r="98" spans="1:12">
      <c r="B98">
        <v>6</v>
      </c>
      <c r="C98" t="s">
        <v>287</v>
      </c>
      <c r="D98" t="s">
        <v>290</v>
      </c>
      <c r="E98">
        <v>8</v>
      </c>
      <c r="F98">
        <v>17</v>
      </c>
      <c r="G98">
        <v>14</v>
      </c>
      <c r="H98">
        <v>12</v>
      </c>
      <c r="I98">
        <v>14</v>
      </c>
      <c r="J98">
        <v>92</v>
      </c>
      <c r="K98">
        <f t="shared" si="10"/>
        <v>92</v>
      </c>
      <c r="L98">
        <f t="shared" si="11"/>
        <v>97</v>
      </c>
    </row>
    <row r="99" spans="1:12">
      <c r="J99">
        <f>SUM(J93:J98)</f>
        <v>399</v>
      </c>
    </row>
    <row r="103" spans="1:12">
      <c r="A103" t="s">
        <v>277</v>
      </c>
    </row>
  </sheetData>
  <mergeCells count="1">
    <mergeCell ref="A1:F2"/>
  </mergeCells>
  <dataValidations count="2">
    <dataValidation type="list" allowBlank="1" showInputMessage="1" showErrorMessage="1" sqref="F80">
      <formula1>$B$81:$B$85</formula1>
    </dataValidation>
    <dataValidation type="list" allowBlank="1" showInputMessage="1" showErrorMessage="1" sqref="A103">
      <formula1>$A$93:$A$97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4:L54"/>
  <sheetViews>
    <sheetView tabSelected="1" workbookViewId="0">
      <selection activeCell="M50" sqref="M50"/>
    </sheetView>
  </sheetViews>
  <sheetFormatPr defaultRowHeight="14.4"/>
  <sheetData>
    <row r="4" spans="4:8">
      <c r="E4" t="s">
        <v>346</v>
      </c>
    </row>
    <row r="9" spans="4:8">
      <c r="D9" s="29" t="s">
        <v>264</v>
      </c>
    </row>
    <row r="12" spans="4:8" ht="43.2">
      <c r="D12" s="24" t="s">
        <v>322</v>
      </c>
      <c r="E12" s="24" t="s">
        <v>323</v>
      </c>
      <c r="F12" s="24" t="s">
        <v>324</v>
      </c>
      <c r="G12" s="24" t="s">
        <v>325</v>
      </c>
      <c r="H12" s="24" t="s">
        <v>326</v>
      </c>
    </row>
    <row r="13" spans="4:8" ht="28.8">
      <c r="D13" s="25">
        <v>1001</v>
      </c>
      <c r="E13" s="25" t="s">
        <v>327</v>
      </c>
      <c r="F13" s="25" t="s">
        <v>328</v>
      </c>
      <c r="G13" s="25">
        <v>50000</v>
      </c>
      <c r="H13" s="26">
        <v>0.1</v>
      </c>
    </row>
    <row r="14" spans="4:8" ht="28.8">
      <c r="D14" s="25">
        <v>1002</v>
      </c>
      <c r="E14" s="25" t="s">
        <v>329</v>
      </c>
      <c r="F14" s="25" t="s">
        <v>330</v>
      </c>
      <c r="G14" s="25">
        <v>55000</v>
      </c>
      <c r="H14" s="26">
        <v>0.12</v>
      </c>
    </row>
    <row r="15" spans="4:8" ht="28.8">
      <c r="D15" s="25">
        <v>1003</v>
      </c>
      <c r="E15" s="25" t="s">
        <v>331</v>
      </c>
      <c r="F15" s="25" t="s">
        <v>332</v>
      </c>
      <c r="G15" s="25">
        <v>62000</v>
      </c>
      <c r="H15" s="26">
        <v>0.15</v>
      </c>
    </row>
    <row r="16" spans="4:8" ht="28.8">
      <c r="D16" s="25">
        <v>1004</v>
      </c>
      <c r="E16" s="25" t="s">
        <v>333</v>
      </c>
      <c r="F16" s="25" t="s">
        <v>212</v>
      </c>
      <c r="G16" s="25">
        <v>68000</v>
      </c>
      <c r="H16" s="26">
        <v>0.11</v>
      </c>
    </row>
    <row r="17" spans="4:8" ht="28.8">
      <c r="D17" s="25">
        <v>1005</v>
      </c>
      <c r="E17" s="25" t="s">
        <v>334</v>
      </c>
      <c r="F17" s="25" t="s">
        <v>184</v>
      </c>
      <c r="G17" s="25">
        <v>54000</v>
      </c>
      <c r="H17" s="26">
        <v>0.09</v>
      </c>
    </row>
    <row r="25" spans="4:8">
      <c r="D25" s="29" t="s">
        <v>337</v>
      </c>
    </row>
    <row r="26" spans="4:8">
      <c r="D26" t="s">
        <v>342</v>
      </c>
    </row>
    <row r="27" spans="4:8">
      <c r="D27" t="s">
        <v>335</v>
      </c>
      <c r="E27" t="s">
        <v>336</v>
      </c>
    </row>
    <row r="28" spans="4:8">
      <c r="D28">
        <v>1002</v>
      </c>
      <c r="E28">
        <f>VLOOKUP(D28,D12:H17,4,FALSE)</f>
        <v>55000</v>
      </c>
    </row>
    <row r="32" spans="4:8">
      <c r="D32" s="28" t="s">
        <v>338</v>
      </c>
    </row>
    <row r="33" spans="4:12">
      <c r="D33" t="s">
        <v>339</v>
      </c>
    </row>
    <row r="35" spans="4:12">
      <c r="D35" t="s">
        <v>297</v>
      </c>
      <c r="E35" t="s">
        <v>340</v>
      </c>
      <c r="F35" t="s">
        <v>341</v>
      </c>
    </row>
    <row r="36" spans="4:12">
      <c r="D36">
        <v>54000</v>
      </c>
      <c r="E36" s="27">
        <v>0.09</v>
      </c>
      <c r="F36">
        <f>D36*E36</f>
        <v>4860</v>
      </c>
    </row>
    <row r="40" spans="4:12">
      <c r="D40" s="28" t="s">
        <v>343</v>
      </c>
    </row>
    <row r="41" spans="4:12" ht="43.2">
      <c r="D41" s="24" t="s">
        <v>344</v>
      </c>
      <c r="E41" s="24" t="s">
        <v>345</v>
      </c>
    </row>
    <row r="42" spans="4:12">
      <c r="D42" s="25">
        <v>0</v>
      </c>
      <c r="E42" s="26">
        <v>0.05</v>
      </c>
    </row>
    <row r="43" spans="4:12">
      <c r="D43" s="25">
        <v>50000</v>
      </c>
      <c r="E43" s="26">
        <v>0.1</v>
      </c>
    </row>
    <row r="44" spans="4:12">
      <c r="D44" s="25">
        <v>60000</v>
      </c>
      <c r="E44" s="26">
        <v>0.15</v>
      </c>
    </row>
    <row r="45" spans="4:12">
      <c r="D45" s="25">
        <v>70000</v>
      </c>
      <c r="E45" s="26">
        <v>0.2</v>
      </c>
    </row>
    <row r="47" spans="4:12">
      <c r="D47" s="31"/>
      <c r="E47" s="31"/>
      <c r="F47" s="31"/>
      <c r="G47" s="31"/>
      <c r="H47" s="31"/>
      <c r="I47" s="31"/>
      <c r="J47" s="31"/>
      <c r="K47" s="31"/>
      <c r="L47" s="31"/>
    </row>
    <row r="48" spans="4:12">
      <c r="D48" s="31"/>
      <c r="E48" s="32"/>
      <c r="F48" s="31"/>
      <c r="G48" s="31"/>
      <c r="H48" s="31"/>
      <c r="I48" s="31"/>
      <c r="J48" s="31"/>
      <c r="K48" s="31"/>
      <c r="L48" s="31"/>
    </row>
    <row r="49" spans="4:12" ht="43.2">
      <c r="D49" s="31"/>
      <c r="E49" s="33"/>
      <c r="F49" s="24" t="s">
        <v>322</v>
      </c>
      <c r="G49" s="24" t="s">
        <v>323</v>
      </c>
      <c r="H49" s="24" t="s">
        <v>324</v>
      </c>
      <c r="I49" s="24" t="s">
        <v>325</v>
      </c>
      <c r="J49" s="24" t="s">
        <v>326</v>
      </c>
      <c r="K49" s="24" t="s">
        <v>214</v>
      </c>
      <c r="L49" s="34" t="s">
        <v>231</v>
      </c>
    </row>
    <row r="50" spans="4:12" ht="28.8">
      <c r="D50" s="31"/>
      <c r="E50" s="33"/>
      <c r="F50" s="25">
        <v>1001</v>
      </c>
      <c r="G50" s="25" t="s">
        <v>327</v>
      </c>
      <c r="H50" s="25" t="s">
        <v>328</v>
      </c>
      <c r="I50" s="25">
        <v>50000</v>
      </c>
      <c r="J50" s="26">
        <v>0.1</v>
      </c>
      <c r="K50" s="30">
        <f>I50*J50</f>
        <v>5000</v>
      </c>
      <c r="L50" s="35">
        <f>VLOOKUP(I50,$D$41:$E$45,2,TRUE)</f>
        <v>0.1</v>
      </c>
    </row>
    <row r="51" spans="4:12" ht="28.8">
      <c r="D51" s="31"/>
      <c r="E51" s="33"/>
      <c r="F51" s="25">
        <v>1002</v>
      </c>
      <c r="G51" s="25" t="s">
        <v>329</v>
      </c>
      <c r="H51" s="25" t="s">
        <v>330</v>
      </c>
      <c r="I51" s="25">
        <v>55000</v>
      </c>
      <c r="J51" s="26">
        <v>0.12</v>
      </c>
      <c r="K51" s="30">
        <f>I51*J51</f>
        <v>6600</v>
      </c>
      <c r="L51" s="35">
        <f t="shared" ref="L51:L54" si="0">VLOOKUP(I51,$D$41:$E$45,2,TRUE)</f>
        <v>0.1</v>
      </c>
    </row>
    <row r="52" spans="4:12" ht="28.8">
      <c r="D52" s="31"/>
      <c r="E52" s="33"/>
      <c r="F52" s="25">
        <v>1003</v>
      </c>
      <c r="G52" s="25" t="s">
        <v>331</v>
      </c>
      <c r="H52" s="25" t="s">
        <v>332</v>
      </c>
      <c r="I52" s="25">
        <v>62000</v>
      </c>
      <c r="J52" s="26">
        <v>0.15</v>
      </c>
      <c r="K52" s="30">
        <f t="shared" ref="K52:K54" si="1">I52*J52</f>
        <v>9300</v>
      </c>
      <c r="L52" s="35">
        <f t="shared" si="0"/>
        <v>0.15</v>
      </c>
    </row>
    <row r="53" spans="4:12" ht="28.8">
      <c r="D53" s="31"/>
      <c r="E53" s="33"/>
      <c r="F53" s="25">
        <v>1004</v>
      </c>
      <c r="G53" s="25" t="s">
        <v>333</v>
      </c>
      <c r="H53" s="25" t="s">
        <v>212</v>
      </c>
      <c r="I53" s="25">
        <v>68000</v>
      </c>
      <c r="J53" s="26">
        <v>0.11</v>
      </c>
      <c r="K53" s="30">
        <f t="shared" si="1"/>
        <v>7480</v>
      </c>
      <c r="L53" s="35">
        <f t="shared" si="0"/>
        <v>0.15</v>
      </c>
    </row>
    <row r="54" spans="4:12" ht="28.8">
      <c r="D54" s="31"/>
      <c r="E54" s="31"/>
      <c r="F54" s="25">
        <v>1005</v>
      </c>
      <c r="G54" s="25" t="s">
        <v>334</v>
      </c>
      <c r="H54" s="25" t="s">
        <v>184</v>
      </c>
      <c r="I54" s="25">
        <v>54000</v>
      </c>
      <c r="J54" s="26">
        <v>0.09</v>
      </c>
      <c r="K54" s="30">
        <f t="shared" si="1"/>
        <v>4860</v>
      </c>
      <c r="L54" s="35">
        <f t="shared" si="0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19" sqref="C19"/>
    </sheetView>
  </sheetViews>
  <sheetFormatPr defaultRowHeight="14.4"/>
  <cols>
    <col min="3" max="3" width="9.44140625" customWidth="1"/>
  </cols>
  <sheetData>
    <row r="1" spans="1:9">
      <c r="A1" s="1" t="s">
        <v>13</v>
      </c>
      <c r="B1" s="1" t="s">
        <v>14</v>
      </c>
      <c r="C1" s="1" t="s">
        <v>15</v>
      </c>
      <c r="D1" s="5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</row>
    <row r="2" spans="1:9">
      <c r="A2" s="1" t="s">
        <v>22</v>
      </c>
      <c r="B2" s="1">
        <v>25</v>
      </c>
      <c r="C2" s="1">
        <v>5600</v>
      </c>
      <c r="D2" s="1">
        <f>C2*40%</f>
        <v>2240</v>
      </c>
      <c r="E2" s="1">
        <f>C2*5%</f>
        <v>280</v>
      </c>
      <c r="F2" s="1">
        <f>C2*10%</f>
        <v>560</v>
      </c>
      <c r="G2" s="1">
        <f>C2+D2+E2+F2</f>
        <v>8680</v>
      </c>
      <c r="H2" s="1">
        <f>G2*4%</f>
        <v>347.2</v>
      </c>
      <c r="I2" s="1">
        <f>G2-H2</f>
        <v>8332.7999999999993</v>
      </c>
    </row>
    <row r="3" spans="1:9">
      <c r="A3" s="1" t="s">
        <v>23</v>
      </c>
      <c r="B3" s="1">
        <v>27</v>
      </c>
      <c r="C3" s="1">
        <v>5800</v>
      </c>
      <c r="D3" s="1">
        <f t="shared" ref="D3:D12" si="0">C3*40%</f>
        <v>2320</v>
      </c>
      <c r="E3" s="1">
        <f t="shared" ref="E3:E12" si="1">C3*5%</f>
        <v>290</v>
      </c>
      <c r="F3" s="1">
        <f t="shared" ref="F3:F12" si="2">C3*10%</f>
        <v>580</v>
      </c>
      <c r="G3" s="1">
        <f t="shared" ref="G3:G12" si="3">C3+D3+E3+F3</f>
        <v>8990</v>
      </c>
      <c r="H3" s="1">
        <f t="shared" ref="H3:H12" si="4">G3*4%</f>
        <v>359.6</v>
      </c>
      <c r="I3" s="1">
        <f t="shared" ref="I3:I12" si="5">G3-H3</f>
        <v>8630.4</v>
      </c>
    </row>
    <row r="4" spans="1:9">
      <c r="A4" s="1" t="s">
        <v>24</v>
      </c>
      <c r="B4" s="1">
        <v>29</v>
      </c>
      <c r="C4" s="1">
        <v>4500</v>
      </c>
      <c r="D4" s="1">
        <f t="shared" si="0"/>
        <v>1800</v>
      </c>
      <c r="E4" s="1">
        <f t="shared" si="1"/>
        <v>225</v>
      </c>
      <c r="F4" s="1">
        <f t="shared" si="2"/>
        <v>450</v>
      </c>
      <c r="G4" s="1">
        <f t="shared" si="3"/>
        <v>6975</v>
      </c>
      <c r="H4" s="1">
        <f t="shared" si="4"/>
        <v>279</v>
      </c>
      <c r="I4" s="1">
        <f t="shared" si="5"/>
        <v>6696</v>
      </c>
    </row>
    <row r="5" spans="1:9">
      <c r="A5" s="1" t="s">
        <v>25</v>
      </c>
      <c r="B5" s="1">
        <v>26</v>
      </c>
      <c r="C5" s="1">
        <v>3600</v>
      </c>
      <c r="D5" s="1">
        <f t="shared" si="0"/>
        <v>1440</v>
      </c>
      <c r="E5" s="1">
        <f t="shared" si="1"/>
        <v>180</v>
      </c>
      <c r="F5" s="1">
        <f t="shared" si="2"/>
        <v>360</v>
      </c>
      <c r="G5" s="1">
        <f t="shared" si="3"/>
        <v>5580</v>
      </c>
      <c r="H5" s="1">
        <f t="shared" si="4"/>
        <v>223.20000000000002</v>
      </c>
      <c r="I5" s="1">
        <f t="shared" si="5"/>
        <v>5356.8</v>
      </c>
    </row>
    <row r="6" spans="1:9">
      <c r="A6" s="1" t="s">
        <v>26</v>
      </c>
      <c r="B6" s="1">
        <v>25</v>
      </c>
      <c r="C6" s="1">
        <v>6500</v>
      </c>
      <c r="D6" s="1">
        <f t="shared" si="0"/>
        <v>2600</v>
      </c>
      <c r="E6" s="1">
        <f t="shared" si="1"/>
        <v>325</v>
      </c>
      <c r="F6" s="1">
        <f t="shared" si="2"/>
        <v>650</v>
      </c>
      <c r="G6" s="1">
        <f t="shared" si="3"/>
        <v>10075</v>
      </c>
      <c r="H6" s="1">
        <f t="shared" si="4"/>
        <v>403</v>
      </c>
      <c r="I6" s="1">
        <f t="shared" si="5"/>
        <v>9672</v>
      </c>
    </row>
    <row r="7" spans="1:9">
      <c r="A7" s="1" t="s">
        <v>27</v>
      </c>
      <c r="B7" s="1">
        <v>24</v>
      </c>
      <c r="C7" s="1">
        <v>6000</v>
      </c>
      <c r="D7" s="1">
        <f t="shared" si="0"/>
        <v>2400</v>
      </c>
      <c r="E7" s="1">
        <f t="shared" si="1"/>
        <v>300</v>
      </c>
      <c r="F7" s="1">
        <f t="shared" si="2"/>
        <v>600</v>
      </c>
      <c r="G7" s="1">
        <f t="shared" si="3"/>
        <v>9300</v>
      </c>
      <c r="H7" s="1">
        <f t="shared" si="4"/>
        <v>372</v>
      </c>
      <c r="I7" s="1">
        <f t="shared" si="5"/>
        <v>8928</v>
      </c>
    </row>
    <row r="8" spans="1:9">
      <c r="A8" s="1" t="s">
        <v>28</v>
      </c>
      <c r="B8" s="1">
        <v>27</v>
      </c>
      <c r="C8" s="1">
        <v>3000</v>
      </c>
      <c r="D8" s="1">
        <f t="shared" si="0"/>
        <v>1200</v>
      </c>
      <c r="E8" s="1">
        <f t="shared" si="1"/>
        <v>150</v>
      </c>
      <c r="F8" s="1">
        <f t="shared" si="2"/>
        <v>300</v>
      </c>
      <c r="G8" s="1">
        <f t="shared" si="3"/>
        <v>4650</v>
      </c>
      <c r="H8" s="1">
        <f t="shared" si="4"/>
        <v>186</v>
      </c>
      <c r="I8" s="1">
        <f t="shared" si="5"/>
        <v>4464</v>
      </c>
    </row>
    <row r="9" spans="1:9">
      <c r="A9" s="1" t="s">
        <v>29</v>
      </c>
      <c r="B9" s="1">
        <v>28</v>
      </c>
      <c r="C9" s="1">
        <v>3500</v>
      </c>
      <c r="D9" s="1">
        <f t="shared" si="0"/>
        <v>1400</v>
      </c>
      <c r="E9" s="1">
        <f t="shared" si="1"/>
        <v>175</v>
      </c>
      <c r="F9" s="1">
        <f t="shared" si="2"/>
        <v>350</v>
      </c>
      <c r="G9" s="1">
        <f t="shared" si="3"/>
        <v>5425</v>
      </c>
      <c r="H9" s="1">
        <f t="shared" si="4"/>
        <v>217</v>
      </c>
      <c r="I9" s="1">
        <f t="shared" si="5"/>
        <v>5208</v>
      </c>
    </row>
    <row r="10" spans="1:9">
      <c r="A10" s="1" t="s">
        <v>30</v>
      </c>
      <c r="B10" s="1">
        <v>29</v>
      </c>
      <c r="C10" s="1">
        <v>6500</v>
      </c>
      <c r="D10" s="1">
        <f t="shared" si="0"/>
        <v>2600</v>
      </c>
      <c r="E10" s="1">
        <f t="shared" si="1"/>
        <v>325</v>
      </c>
      <c r="F10" s="1">
        <f t="shared" si="2"/>
        <v>650</v>
      </c>
      <c r="G10" s="1">
        <f t="shared" si="3"/>
        <v>10075</v>
      </c>
      <c r="H10" s="1">
        <f t="shared" si="4"/>
        <v>403</v>
      </c>
      <c r="I10" s="1">
        <f t="shared" si="5"/>
        <v>9672</v>
      </c>
    </row>
    <row r="11" spans="1:9">
      <c r="A11" s="1" t="s">
        <v>31</v>
      </c>
      <c r="B11" s="1">
        <v>29</v>
      </c>
      <c r="C11" s="1">
        <v>4500</v>
      </c>
      <c r="D11" s="1">
        <f t="shared" si="0"/>
        <v>1800</v>
      </c>
      <c r="E11" s="1">
        <f t="shared" si="1"/>
        <v>225</v>
      </c>
      <c r="F11" s="1">
        <f t="shared" si="2"/>
        <v>450</v>
      </c>
      <c r="G11" s="1">
        <f t="shared" si="3"/>
        <v>6975</v>
      </c>
      <c r="H11" s="1">
        <f t="shared" si="4"/>
        <v>279</v>
      </c>
      <c r="I11" s="1">
        <f t="shared" si="5"/>
        <v>6696</v>
      </c>
    </row>
    <row r="12" spans="1:9">
      <c r="A12" s="1" t="s">
        <v>32</v>
      </c>
      <c r="B12" s="1">
        <v>30</v>
      </c>
      <c r="C12" s="1">
        <v>3200</v>
      </c>
      <c r="D12" s="1">
        <f t="shared" si="0"/>
        <v>1280</v>
      </c>
      <c r="E12" s="1">
        <f t="shared" si="1"/>
        <v>160</v>
      </c>
      <c r="F12" s="1">
        <f t="shared" si="2"/>
        <v>320</v>
      </c>
      <c r="G12" s="1">
        <f t="shared" si="3"/>
        <v>4960</v>
      </c>
      <c r="H12" s="1">
        <f t="shared" si="4"/>
        <v>198.4</v>
      </c>
      <c r="I12" s="1">
        <f t="shared" si="5"/>
        <v>4761.6000000000004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4"/>
  <sheetViews>
    <sheetView topLeftCell="A66" workbookViewId="0">
      <selection activeCell="E82" sqref="E82"/>
    </sheetView>
  </sheetViews>
  <sheetFormatPr defaultRowHeight="14.4"/>
  <cols>
    <col min="2" max="2" width="11.109375" customWidth="1"/>
  </cols>
  <sheetData>
    <row r="1" spans="1:6">
      <c r="A1" t="s">
        <v>33</v>
      </c>
    </row>
    <row r="3" spans="1:6">
      <c r="A3" t="s">
        <v>34</v>
      </c>
      <c r="B3" t="s">
        <v>41</v>
      </c>
      <c r="C3" t="s">
        <v>42</v>
      </c>
      <c r="D3" t="s">
        <v>43</v>
      </c>
      <c r="E3" t="s">
        <v>12</v>
      </c>
      <c r="F3" t="s">
        <v>44</v>
      </c>
    </row>
    <row r="4" spans="1:6">
      <c r="A4" t="s">
        <v>35</v>
      </c>
      <c r="B4" s="7">
        <v>1000</v>
      </c>
      <c r="C4">
        <v>1000</v>
      </c>
      <c r="D4">
        <v>1000</v>
      </c>
      <c r="E4">
        <v>3000</v>
      </c>
      <c r="F4" s="8">
        <f>E4/$E$9</f>
        <v>0.58823529411764708</v>
      </c>
    </row>
    <row r="5" spans="1:6">
      <c r="A5" t="s">
        <v>36</v>
      </c>
      <c r="B5">
        <v>100</v>
      </c>
      <c r="C5">
        <v>125</v>
      </c>
      <c r="D5">
        <v>100</v>
      </c>
      <c r="E5">
        <v>325</v>
      </c>
      <c r="F5" s="8">
        <f t="shared" ref="F5:F8" si="0">E5/$E$9</f>
        <v>6.3725490196078427E-2</v>
      </c>
    </row>
    <row r="6" spans="1:6">
      <c r="A6" t="s">
        <v>37</v>
      </c>
      <c r="B6">
        <v>150</v>
      </c>
      <c r="C6">
        <v>200</v>
      </c>
      <c r="D6">
        <v>175</v>
      </c>
      <c r="E6">
        <v>525</v>
      </c>
      <c r="F6" s="8">
        <f t="shared" si="0"/>
        <v>0.10294117647058823</v>
      </c>
    </row>
    <row r="7" spans="1:6">
      <c r="A7" t="s">
        <v>38</v>
      </c>
      <c r="B7">
        <v>300</v>
      </c>
      <c r="C7">
        <v>275</v>
      </c>
      <c r="D7">
        <v>350</v>
      </c>
      <c r="E7">
        <v>925</v>
      </c>
      <c r="F7" s="8">
        <f t="shared" si="0"/>
        <v>0.18137254901960784</v>
      </c>
    </row>
    <row r="8" spans="1:6">
      <c r="A8" t="s">
        <v>39</v>
      </c>
      <c r="B8">
        <v>100</v>
      </c>
      <c r="C8">
        <v>100</v>
      </c>
      <c r="D8">
        <v>125</v>
      </c>
      <c r="E8">
        <v>325</v>
      </c>
      <c r="F8" s="8">
        <f t="shared" si="0"/>
        <v>6.3725490196078427E-2</v>
      </c>
    </row>
    <row r="9" spans="1:6">
      <c r="A9" t="s">
        <v>40</v>
      </c>
      <c r="B9">
        <f>B4+B5+B6+B7+B8</f>
        <v>1650</v>
      </c>
      <c r="C9">
        <f>C4+C5+C6+C7+C8</f>
        <v>1700</v>
      </c>
      <c r="D9">
        <f>SUM(D4:D8)</f>
        <v>1750</v>
      </c>
      <c r="E9">
        <f>+E4+E5+E6+E7+E8</f>
        <v>5100</v>
      </c>
      <c r="F9" s="8"/>
    </row>
    <row r="24" spans="2:6">
      <c r="C24" t="s">
        <v>346</v>
      </c>
    </row>
    <row r="29" spans="2:6">
      <c r="B29" s="29" t="s">
        <v>264</v>
      </c>
    </row>
    <row r="32" spans="2:6" ht="43.2">
      <c r="B32" s="24" t="s">
        <v>322</v>
      </c>
      <c r="C32" s="24" t="s">
        <v>323</v>
      </c>
      <c r="D32" s="24" t="s">
        <v>324</v>
      </c>
      <c r="E32" s="24" t="s">
        <v>325</v>
      </c>
      <c r="F32" s="24" t="s">
        <v>326</v>
      </c>
    </row>
    <row r="33" spans="2:6" ht="28.8">
      <c r="B33" s="25">
        <v>1001</v>
      </c>
      <c r="C33" s="25" t="s">
        <v>327</v>
      </c>
      <c r="D33" s="25" t="s">
        <v>328</v>
      </c>
      <c r="E33" s="25">
        <v>50000</v>
      </c>
      <c r="F33" s="26">
        <v>0.1</v>
      </c>
    </row>
    <row r="34" spans="2:6" ht="28.8">
      <c r="B34" s="25">
        <v>1002</v>
      </c>
      <c r="C34" s="25" t="s">
        <v>329</v>
      </c>
      <c r="D34" s="25" t="s">
        <v>330</v>
      </c>
      <c r="E34" s="25">
        <v>55000</v>
      </c>
      <c r="F34" s="26">
        <v>0.12</v>
      </c>
    </row>
    <row r="35" spans="2:6" ht="28.8">
      <c r="B35" s="25">
        <v>1003</v>
      </c>
      <c r="C35" s="25" t="s">
        <v>331</v>
      </c>
      <c r="D35" s="25" t="s">
        <v>332</v>
      </c>
      <c r="E35" s="25">
        <v>62000</v>
      </c>
      <c r="F35" s="26">
        <v>0.15</v>
      </c>
    </row>
    <row r="36" spans="2:6" ht="28.8">
      <c r="B36" s="25">
        <v>1004</v>
      </c>
      <c r="C36" s="25" t="s">
        <v>333</v>
      </c>
      <c r="D36" s="25" t="s">
        <v>212</v>
      </c>
      <c r="E36" s="25">
        <v>68000</v>
      </c>
      <c r="F36" s="26">
        <v>0.11</v>
      </c>
    </row>
    <row r="37" spans="2:6" ht="28.8">
      <c r="B37" s="25">
        <v>1005</v>
      </c>
      <c r="C37" s="25" t="s">
        <v>334</v>
      </c>
      <c r="D37" s="25" t="s">
        <v>184</v>
      </c>
      <c r="E37" s="25">
        <v>54000</v>
      </c>
      <c r="F37" s="26">
        <v>0.09</v>
      </c>
    </row>
    <row r="45" spans="2:6">
      <c r="B45" s="29" t="s">
        <v>337</v>
      </c>
    </row>
    <row r="46" spans="2:6">
      <c r="B46" t="s">
        <v>342</v>
      </c>
    </row>
    <row r="47" spans="2:6">
      <c r="B47" t="s">
        <v>335</v>
      </c>
      <c r="C47" t="s">
        <v>336</v>
      </c>
    </row>
    <row r="48" spans="2:6">
      <c r="B48">
        <v>1002</v>
      </c>
      <c r="C48">
        <f>VLOOKUP(B48,B32:F37,4,FALSE)</f>
        <v>55000</v>
      </c>
    </row>
    <row r="52" spans="2:4">
      <c r="B52" s="28" t="s">
        <v>338</v>
      </c>
    </row>
    <row r="53" spans="2:4">
      <c r="B53" t="s">
        <v>339</v>
      </c>
    </row>
    <row r="55" spans="2:4">
      <c r="B55" t="s">
        <v>297</v>
      </c>
      <c r="C55" t="s">
        <v>340</v>
      </c>
      <c r="D55" t="s">
        <v>341</v>
      </c>
    </row>
    <row r="56" spans="2:4">
      <c r="B56">
        <v>54000</v>
      </c>
      <c r="C56" s="27">
        <v>0.09</v>
      </c>
      <c r="D56">
        <f>B56*C56</f>
        <v>4860</v>
      </c>
    </row>
    <row r="60" spans="2:4">
      <c r="B60" s="28" t="s">
        <v>343</v>
      </c>
    </row>
    <row r="61" spans="2:4" ht="28.8">
      <c r="B61" s="24" t="s">
        <v>344</v>
      </c>
      <c r="C61" s="24" t="s">
        <v>345</v>
      </c>
    </row>
    <row r="62" spans="2:4">
      <c r="B62" s="25">
        <v>0</v>
      </c>
      <c r="C62" s="26">
        <v>0.05</v>
      </c>
    </row>
    <row r="63" spans="2:4">
      <c r="B63" s="25">
        <v>50000</v>
      </c>
      <c r="C63" s="26">
        <v>0.1</v>
      </c>
    </row>
    <row r="64" spans="2:4">
      <c r="B64" s="25">
        <v>60000</v>
      </c>
      <c r="C64" s="26">
        <v>0.15</v>
      </c>
    </row>
    <row r="65" spans="2:12">
      <c r="B65" s="25">
        <v>70000</v>
      </c>
      <c r="C65" s="26">
        <v>0.2</v>
      </c>
    </row>
    <row r="67" spans="2:12">
      <c r="B67" s="31"/>
      <c r="C67" s="31"/>
      <c r="D67" s="31"/>
      <c r="E67" s="31"/>
      <c r="F67" s="31"/>
      <c r="G67" s="31"/>
      <c r="H67" s="31"/>
      <c r="I67" s="31"/>
      <c r="J67" s="31"/>
    </row>
    <row r="68" spans="2:12">
      <c r="B68" s="31"/>
      <c r="C68" s="32"/>
      <c r="D68" s="31"/>
      <c r="E68" s="31"/>
      <c r="F68" s="31"/>
      <c r="G68" s="31"/>
      <c r="H68" s="31"/>
      <c r="I68" s="31"/>
      <c r="J68" s="31"/>
      <c r="L68" s="32"/>
    </row>
    <row r="69" spans="2:12" ht="43.2">
      <c r="B69" s="31"/>
      <c r="C69" s="33"/>
      <c r="D69" s="24" t="s">
        <v>322</v>
      </c>
      <c r="E69" s="24" t="s">
        <v>323</v>
      </c>
      <c r="F69" s="24" t="s">
        <v>324</v>
      </c>
      <c r="G69" s="24" t="s">
        <v>325</v>
      </c>
      <c r="H69" s="24" t="s">
        <v>326</v>
      </c>
      <c r="I69" s="24" t="s">
        <v>214</v>
      </c>
      <c r="J69" s="34" t="s">
        <v>231</v>
      </c>
      <c r="L69" s="33"/>
    </row>
    <row r="70" spans="2:12" ht="28.8">
      <c r="B70" s="31"/>
      <c r="C70" s="33"/>
      <c r="D70" s="25">
        <v>1001</v>
      </c>
      <c r="E70" s="25" t="s">
        <v>327</v>
      </c>
      <c r="F70" s="25" t="s">
        <v>328</v>
      </c>
      <c r="G70" s="25">
        <v>50000</v>
      </c>
      <c r="H70" s="26">
        <v>0.1</v>
      </c>
      <c r="I70" s="30">
        <f>G70*H70</f>
        <v>5000</v>
      </c>
      <c r="J70" s="35">
        <f>VLOOKUP(G70,$B$61:$C$65,2,TRUE)</f>
        <v>0.1</v>
      </c>
      <c r="L70" s="33"/>
    </row>
    <row r="71" spans="2:12" ht="28.8">
      <c r="B71" s="31"/>
      <c r="C71" s="33"/>
      <c r="D71" s="25">
        <v>1002</v>
      </c>
      <c r="E71" s="25" t="s">
        <v>329</v>
      </c>
      <c r="F71" s="25" t="s">
        <v>330</v>
      </c>
      <c r="G71" s="25">
        <v>55000</v>
      </c>
      <c r="H71" s="26">
        <v>0.12</v>
      </c>
      <c r="I71" s="30">
        <f>G71*H71</f>
        <v>6600</v>
      </c>
      <c r="J71" s="35">
        <f t="shared" ref="J71:J74" si="1">VLOOKUP(G71,$B$61:$C$65,2,TRUE)</f>
        <v>0.1</v>
      </c>
      <c r="L71" s="33"/>
    </row>
    <row r="72" spans="2:12" ht="28.8">
      <c r="B72" s="31"/>
      <c r="C72" s="33"/>
      <c r="D72" s="25">
        <v>1003</v>
      </c>
      <c r="E72" s="25" t="s">
        <v>331</v>
      </c>
      <c r="F72" s="25" t="s">
        <v>332</v>
      </c>
      <c r="G72" s="25">
        <v>62000</v>
      </c>
      <c r="H72" s="26">
        <v>0.15</v>
      </c>
      <c r="I72" s="30">
        <f t="shared" ref="I72:I74" si="2">G72*H72</f>
        <v>9300</v>
      </c>
      <c r="J72" s="35">
        <f t="shared" si="1"/>
        <v>0.15</v>
      </c>
      <c r="L72" s="33"/>
    </row>
    <row r="73" spans="2:12" ht="28.8">
      <c r="B73" s="31"/>
      <c r="C73" s="33"/>
      <c r="D73" s="25">
        <v>1004</v>
      </c>
      <c r="E73" s="25" t="s">
        <v>333</v>
      </c>
      <c r="F73" s="25" t="s">
        <v>212</v>
      </c>
      <c r="G73" s="25">
        <v>68000</v>
      </c>
      <c r="H73" s="26">
        <v>0.11</v>
      </c>
      <c r="I73" s="30">
        <f t="shared" si="2"/>
        <v>7480</v>
      </c>
      <c r="J73" s="35">
        <f t="shared" si="1"/>
        <v>0.15</v>
      </c>
      <c r="L73" s="33"/>
    </row>
    <row r="74" spans="2:12" ht="28.8">
      <c r="B74" s="31"/>
      <c r="C74" s="31"/>
      <c r="D74" s="25">
        <v>1005</v>
      </c>
      <c r="E74" s="25" t="s">
        <v>334</v>
      </c>
      <c r="F74" s="25" t="s">
        <v>184</v>
      </c>
      <c r="G74" s="25">
        <v>54000</v>
      </c>
      <c r="H74" s="26">
        <v>0.09</v>
      </c>
      <c r="I74" s="30">
        <f t="shared" si="2"/>
        <v>4860</v>
      </c>
      <c r="J74" s="35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45"/>
  <sheetViews>
    <sheetView topLeftCell="A617" workbookViewId="0">
      <selection activeCell="E638" sqref="E638"/>
    </sheetView>
  </sheetViews>
  <sheetFormatPr defaultRowHeight="14.4"/>
  <cols>
    <col min="1" max="1" width="17.44140625" customWidth="1"/>
    <col min="2" max="3" width="10.88671875" customWidth="1"/>
    <col min="4" max="5" width="10.33203125" customWidth="1"/>
    <col min="10" max="10" width="11.109375" customWidth="1"/>
  </cols>
  <sheetData>
    <row r="1" spans="1:7">
      <c r="A1" s="3" t="s">
        <v>45</v>
      </c>
      <c r="B1" s="1"/>
      <c r="C1" s="1"/>
      <c r="D1" s="1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1"/>
      <c r="B3" s="1"/>
      <c r="C3" s="1"/>
      <c r="D3" s="1"/>
      <c r="E3" s="1"/>
      <c r="F3" s="1"/>
    </row>
    <row r="4" spans="1:7">
      <c r="A4" s="1" t="s">
        <v>46</v>
      </c>
      <c r="B4" s="1"/>
      <c r="C4" s="1" t="s">
        <v>47</v>
      </c>
      <c r="D4" s="1" t="s">
        <v>48</v>
      </c>
      <c r="E4" s="1" t="s">
        <v>49</v>
      </c>
      <c r="F4" s="1" t="s">
        <v>50</v>
      </c>
    </row>
    <row r="5" spans="1:7">
      <c r="A5" s="1"/>
      <c r="B5" s="1"/>
      <c r="C5" s="1">
        <v>24</v>
      </c>
      <c r="D5" s="5">
        <v>22</v>
      </c>
      <c r="E5" s="1">
        <v>19</v>
      </c>
      <c r="F5" s="1">
        <v>27</v>
      </c>
    </row>
    <row r="6" spans="1:7">
      <c r="A6" s="1" t="s">
        <v>51</v>
      </c>
      <c r="B6" s="1"/>
      <c r="C6" s="1">
        <f>C5*$C$7+$G$7</f>
        <v>74</v>
      </c>
      <c r="D6" s="1">
        <f>D5*$C$7+$G$7</f>
        <v>68</v>
      </c>
      <c r="E6" s="1">
        <f>E5*$C$7+2</f>
        <v>59</v>
      </c>
      <c r="F6" s="1">
        <f>F5*$C$7+2</f>
        <v>83</v>
      </c>
    </row>
    <row r="7" spans="1:7">
      <c r="A7" s="1" t="s">
        <v>52</v>
      </c>
      <c r="B7" s="1"/>
      <c r="C7" s="1">
        <v>3</v>
      </c>
      <c r="D7" s="1"/>
      <c r="E7" s="1"/>
      <c r="F7" s="1"/>
      <c r="G7">
        <v>2</v>
      </c>
    </row>
    <row r="506" spans="1:3">
      <c r="A506" t="s">
        <v>174</v>
      </c>
      <c r="B506" t="s">
        <v>175</v>
      </c>
      <c r="C506" t="s">
        <v>176</v>
      </c>
    </row>
    <row r="507" spans="1:3">
      <c r="A507" t="s">
        <v>174</v>
      </c>
      <c r="B507">
        <v>271</v>
      </c>
      <c r="C507" t="str">
        <f>IF(B507&gt;=585,"dist",IF(B507&gt;=500,"first",IF(B507&gt;=400,"second",IF(B507&gt;=350,"pass","fail"))))</f>
        <v>fail</v>
      </c>
    </row>
    <row r="508" spans="1:3">
      <c r="A508" t="s">
        <v>175</v>
      </c>
      <c r="B508">
        <v>320</v>
      </c>
      <c r="C508" t="str">
        <f t="shared" ref="C508:C516" si="0">IF(B508&gt;=585,"dist",IF(B508&gt;=500,"first",IF(B508&gt;=400,"second",IF(B508&gt;=350,"pass","fail"))))</f>
        <v>fail</v>
      </c>
    </row>
    <row r="509" spans="1:3">
      <c r="A509" t="s">
        <v>176</v>
      </c>
      <c r="B509">
        <v>271</v>
      </c>
      <c r="C509" t="str">
        <f t="shared" si="0"/>
        <v>fail</v>
      </c>
    </row>
    <row r="510" spans="1:3">
      <c r="A510" t="s">
        <v>177</v>
      </c>
      <c r="B510">
        <v>229</v>
      </c>
      <c r="C510" t="str">
        <f t="shared" si="0"/>
        <v>fail</v>
      </c>
    </row>
    <row r="511" spans="1:3">
      <c r="A511" t="s">
        <v>178</v>
      </c>
      <c r="B511">
        <v>590</v>
      </c>
      <c r="C511" t="str">
        <f t="shared" si="0"/>
        <v>dist</v>
      </c>
    </row>
    <row r="512" spans="1:3">
      <c r="A512" t="s">
        <v>179</v>
      </c>
      <c r="B512">
        <v>456</v>
      </c>
      <c r="C512" t="str">
        <f t="shared" si="0"/>
        <v>second</v>
      </c>
    </row>
    <row r="513" spans="1:3">
      <c r="A513" t="s">
        <v>180</v>
      </c>
      <c r="B513">
        <v>468</v>
      </c>
      <c r="C513" t="str">
        <f t="shared" si="0"/>
        <v>second</v>
      </c>
    </row>
    <row r="514" spans="1:3">
      <c r="A514" t="s">
        <v>181</v>
      </c>
      <c r="B514">
        <v>483</v>
      </c>
      <c r="C514" t="str">
        <f t="shared" si="0"/>
        <v>second</v>
      </c>
    </row>
    <row r="515" spans="1:3">
      <c r="A515" t="s">
        <v>182</v>
      </c>
      <c r="B515">
        <v>514</v>
      </c>
      <c r="C515" t="str">
        <f t="shared" si="0"/>
        <v>first</v>
      </c>
    </row>
    <row r="516" spans="1:3">
      <c r="A516" t="s">
        <v>183</v>
      </c>
      <c r="B516">
        <v>502</v>
      </c>
      <c r="C516" t="str">
        <f t="shared" si="0"/>
        <v>first</v>
      </c>
    </row>
    <row r="526" spans="1:3">
      <c r="A526" t="s">
        <v>184</v>
      </c>
    </row>
    <row r="527" spans="1:3">
      <c r="A527">
        <v>419262</v>
      </c>
      <c r="B527" t="str">
        <f>IF(A527&gt;=700000,"10%",IF(A527&gt;=500000,"7%",IF(A527&gt;=400000,"5%","0%")))</f>
        <v>5%</v>
      </c>
    </row>
    <row r="528" spans="1:3">
      <c r="A528">
        <v>423663</v>
      </c>
      <c r="B528" t="str">
        <f t="shared" ref="B528:B546" si="1">IF(A528&gt;=700000,"10%",IF(A528&gt;=500000,"7%",IF(A528&gt;=400000,"5%","0%")))</f>
        <v>5%</v>
      </c>
    </row>
    <row r="529" spans="1:2">
      <c r="A529">
        <v>475483</v>
      </c>
      <c r="B529" t="str">
        <f t="shared" si="1"/>
        <v>5%</v>
      </c>
    </row>
    <row r="530" spans="1:2">
      <c r="A530">
        <v>590162</v>
      </c>
      <c r="B530" t="str">
        <f t="shared" si="1"/>
        <v>7%</v>
      </c>
    </row>
    <row r="531" spans="1:2">
      <c r="A531">
        <v>377299</v>
      </c>
      <c r="B531" t="str">
        <f t="shared" si="1"/>
        <v>0%</v>
      </c>
    </row>
    <row r="532" spans="1:2">
      <c r="A532">
        <v>356292</v>
      </c>
      <c r="B532" t="str">
        <f t="shared" si="1"/>
        <v>0%</v>
      </c>
    </row>
    <row r="533" spans="1:2">
      <c r="A533">
        <v>703105</v>
      </c>
      <c r="B533" t="str">
        <f t="shared" si="1"/>
        <v>10%</v>
      </c>
    </row>
    <row r="534" spans="1:2">
      <c r="A534">
        <v>261922</v>
      </c>
      <c r="B534" t="str">
        <f t="shared" si="1"/>
        <v>0%</v>
      </c>
    </row>
    <row r="535" spans="1:2">
      <c r="A535">
        <v>703719</v>
      </c>
      <c r="B535" t="str">
        <f t="shared" si="1"/>
        <v>10%</v>
      </c>
    </row>
    <row r="536" spans="1:2">
      <c r="A536">
        <v>472484</v>
      </c>
      <c r="B536" t="str">
        <f t="shared" si="1"/>
        <v>5%</v>
      </c>
    </row>
    <row r="537" spans="1:2">
      <c r="A537">
        <v>732013</v>
      </c>
      <c r="B537" t="str">
        <f t="shared" si="1"/>
        <v>10%</v>
      </c>
    </row>
    <row r="538" spans="1:2">
      <c r="A538">
        <v>275532</v>
      </c>
      <c r="B538" t="str">
        <f t="shared" si="1"/>
        <v>0%</v>
      </c>
    </row>
    <row r="539" spans="1:2">
      <c r="A539">
        <v>672019</v>
      </c>
      <c r="B539" t="str">
        <f t="shared" si="1"/>
        <v>7%</v>
      </c>
    </row>
    <row r="540" spans="1:2">
      <c r="A540">
        <v>687345</v>
      </c>
      <c r="B540" t="str">
        <f t="shared" si="1"/>
        <v>7%</v>
      </c>
    </row>
    <row r="541" spans="1:2">
      <c r="A541">
        <v>419057</v>
      </c>
      <c r="B541" t="str">
        <f t="shared" si="1"/>
        <v>5%</v>
      </c>
    </row>
    <row r="542" spans="1:2">
      <c r="A542">
        <v>655596</v>
      </c>
      <c r="B542" t="str">
        <f t="shared" si="1"/>
        <v>7%</v>
      </c>
    </row>
    <row r="543" spans="1:2">
      <c r="A543">
        <v>726994</v>
      </c>
      <c r="B543" t="str">
        <f t="shared" si="1"/>
        <v>10%</v>
      </c>
    </row>
    <row r="544" spans="1:2">
      <c r="A544">
        <v>484599</v>
      </c>
      <c r="B544" t="str">
        <f t="shared" si="1"/>
        <v>5%</v>
      </c>
    </row>
    <row r="545" spans="1:2">
      <c r="A545">
        <v>509739</v>
      </c>
      <c r="B545" t="str">
        <f t="shared" si="1"/>
        <v>7%</v>
      </c>
    </row>
    <row r="546" spans="1:2">
      <c r="A546">
        <v>814556</v>
      </c>
      <c r="B546" t="str">
        <f t="shared" si="1"/>
        <v>10%</v>
      </c>
    </row>
    <row r="576" spans="1:4">
      <c r="A576" t="s">
        <v>186</v>
      </c>
      <c r="B576" t="s">
        <v>207</v>
      </c>
      <c r="C576" t="s">
        <v>185</v>
      </c>
      <c r="D576" t="s">
        <v>214</v>
      </c>
    </row>
    <row r="577" spans="1:4">
      <c r="A577" t="s">
        <v>187</v>
      </c>
      <c r="B577" t="s">
        <v>208</v>
      </c>
      <c r="C577">
        <v>10</v>
      </c>
      <c r="D577" t="str">
        <f>IF(C577&gt;5,"50000",IF(C577=5,"45000",IF(C577&lt;5,"25000",IF(C577&lt;3,""))))</f>
        <v>50000</v>
      </c>
    </row>
    <row r="578" spans="1:4">
      <c r="A578" t="s">
        <v>188</v>
      </c>
      <c r="B578" t="s">
        <v>209</v>
      </c>
      <c r="C578">
        <v>9</v>
      </c>
      <c r="D578" t="str">
        <f t="shared" ref="D578:D596" si="2">IF(C578&gt;5,"50000",IF(C578=5,"45000",IF(C578&lt;5,"25000",IF(C578&lt;3,""))))</f>
        <v>50000</v>
      </c>
    </row>
    <row r="579" spans="1:4">
      <c r="A579" t="s">
        <v>189</v>
      </c>
      <c r="B579" t="s">
        <v>209</v>
      </c>
      <c r="C579">
        <v>4</v>
      </c>
      <c r="D579" t="str">
        <f t="shared" si="2"/>
        <v>25000</v>
      </c>
    </row>
    <row r="580" spans="1:4">
      <c r="A580" t="s">
        <v>190</v>
      </c>
      <c r="B580" t="s">
        <v>208</v>
      </c>
      <c r="C580">
        <v>7</v>
      </c>
      <c r="D580" t="str">
        <f t="shared" si="2"/>
        <v>50000</v>
      </c>
    </row>
    <row r="581" spans="1:4">
      <c r="A581" t="s">
        <v>191</v>
      </c>
      <c r="B581" t="s">
        <v>208</v>
      </c>
      <c r="C581">
        <v>11</v>
      </c>
      <c r="D581" t="str">
        <f t="shared" si="2"/>
        <v>50000</v>
      </c>
    </row>
    <row r="582" spans="1:4">
      <c r="A582" t="s">
        <v>192</v>
      </c>
      <c r="B582" t="s">
        <v>208</v>
      </c>
      <c r="C582">
        <v>1</v>
      </c>
      <c r="D582" t="str">
        <f t="shared" si="2"/>
        <v>25000</v>
      </c>
    </row>
    <row r="583" spans="1:4">
      <c r="A583" t="s">
        <v>193</v>
      </c>
      <c r="B583" t="s">
        <v>64</v>
      </c>
      <c r="C583">
        <v>8</v>
      </c>
      <c r="D583" t="str">
        <f t="shared" si="2"/>
        <v>50000</v>
      </c>
    </row>
    <row r="584" spans="1:4">
      <c r="A584" t="s">
        <v>194</v>
      </c>
      <c r="B584" t="s">
        <v>211</v>
      </c>
      <c r="C584">
        <v>5</v>
      </c>
      <c r="D584" t="str">
        <f t="shared" si="2"/>
        <v>45000</v>
      </c>
    </row>
    <row r="585" spans="1:4">
      <c r="A585" t="s">
        <v>195</v>
      </c>
      <c r="B585" t="s">
        <v>210</v>
      </c>
      <c r="C585">
        <v>4</v>
      </c>
      <c r="D585" t="str">
        <f t="shared" si="2"/>
        <v>25000</v>
      </c>
    </row>
    <row r="586" spans="1:4">
      <c r="A586" t="s">
        <v>196</v>
      </c>
      <c r="B586" t="s">
        <v>212</v>
      </c>
      <c r="C586">
        <v>6</v>
      </c>
      <c r="D586" t="str">
        <f t="shared" si="2"/>
        <v>50000</v>
      </c>
    </row>
    <row r="587" spans="1:4">
      <c r="A587" t="s">
        <v>197</v>
      </c>
      <c r="B587" t="s">
        <v>209</v>
      </c>
      <c r="C587">
        <v>8</v>
      </c>
      <c r="D587" t="str">
        <f t="shared" si="2"/>
        <v>50000</v>
      </c>
    </row>
    <row r="588" spans="1:4">
      <c r="A588" t="s">
        <v>198</v>
      </c>
      <c r="B588" t="s">
        <v>208</v>
      </c>
      <c r="C588">
        <v>1</v>
      </c>
      <c r="D588" t="str">
        <f t="shared" si="2"/>
        <v>25000</v>
      </c>
    </row>
    <row r="589" spans="1:4">
      <c r="A589" t="s">
        <v>199</v>
      </c>
      <c r="B589" t="s">
        <v>209</v>
      </c>
      <c r="C589">
        <v>1</v>
      </c>
      <c r="D589" t="str">
        <f t="shared" si="2"/>
        <v>25000</v>
      </c>
    </row>
    <row r="590" spans="1:4">
      <c r="A590" t="s">
        <v>200</v>
      </c>
      <c r="B590" t="s">
        <v>213</v>
      </c>
      <c r="C590">
        <v>3</v>
      </c>
      <c r="D590" t="str">
        <f t="shared" si="2"/>
        <v>25000</v>
      </c>
    </row>
    <row r="591" spans="1:4">
      <c r="A591" t="s">
        <v>201</v>
      </c>
      <c r="B591" t="s">
        <v>64</v>
      </c>
      <c r="C591">
        <v>10</v>
      </c>
      <c r="D591" t="str">
        <f t="shared" si="2"/>
        <v>50000</v>
      </c>
    </row>
    <row r="592" spans="1:4">
      <c r="A592" t="s">
        <v>202</v>
      </c>
      <c r="B592" t="s">
        <v>64</v>
      </c>
      <c r="C592">
        <v>2</v>
      </c>
      <c r="D592" t="str">
        <f t="shared" si="2"/>
        <v>25000</v>
      </c>
    </row>
    <row r="593" spans="1:9">
      <c r="A593" t="s">
        <v>203</v>
      </c>
      <c r="B593" t="s">
        <v>209</v>
      </c>
      <c r="C593">
        <v>5</v>
      </c>
      <c r="D593" t="str">
        <f t="shared" si="2"/>
        <v>45000</v>
      </c>
    </row>
    <row r="594" spans="1:9">
      <c r="A594" t="s">
        <v>204</v>
      </c>
      <c r="B594" t="s">
        <v>209</v>
      </c>
      <c r="C594">
        <v>1</v>
      </c>
      <c r="D594" t="str">
        <f t="shared" si="2"/>
        <v>25000</v>
      </c>
    </row>
    <row r="595" spans="1:9">
      <c r="A595" t="s">
        <v>205</v>
      </c>
      <c r="B595" t="s">
        <v>211</v>
      </c>
      <c r="C595">
        <v>3</v>
      </c>
      <c r="D595" t="str">
        <f t="shared" si="2"/>
        <v>25000</v>
      </c>
    </row>
    <row r="596" spans="1:9">
      <c r="A596" t="s">
        <v>206</v>
      </c>
      <c r="B596" t="s">
        <v>64</v>
      </c>
      <c r="C596">
        <v>11</v>
      </c>
      <c r="D596" t="str">
        <f t="shared" si="2"/>
        <v>50000</v>
      </c>
    </row>
    <row r="605" spans="1:9">
      <c r="G605" t="s">
        <v>216</v>
      </c>
      <c r="H605" t="s">
        <v>217</v>
      </c>
      <c r="I605" t="s">
        <v>218</v>
      </c>
    </row>
    <row r="606" spans="1:9">
      <c r="A606" t="s">
        <v>215</v>
      </c>
      <c r="B606" t="s">
        <v>220</v>
      </c>
      <c r="C606" t="s">
        <v>219</v>
      </c>
    </row>
    <row r="607" spans="1:9">
      <c r="A607">
        <v>69</v>
      </c>
      <c r="B607">
        <f>IF(A607&gt;50,5,IF(A607&gt;30,2,IF(A607&gt;20,1,IF(A607,0,))))</f>
        <v>5</v>
      </c>
      <c r="C607">
        <f>SUM(A607:B607)</f>
        <v>74</v>
      </c>
    </row>
    <row r="608" spans="1:9">
      <c r="A608">
        <v>17</v>
      </c>
      <c r="B608">
        <f t="shared" ref="B608:B617" si="3">IF(A608&gt;50,5,IF(A608&gt;30,2,IF(A608&gt;20,1,IF(A608,0,))))</f>
        <v>0</v>
      </c>
      <c r="C608">
        <f t="shared" ref="C608:C617" si="4">SUM(A608:B608)</f>
        <v>17</v>
      </c>
    </row>
    <row r="609" spans="1:3">
      <c r="A609">
        <v>29</v>
      </c>
      <c r="B609">
        <f t="shared" si="3"/>
        <v>1</v>
      </c>
      <c r="C609">
        <f t="shared" si="4"/>
        <v>30</v>
      </c>
    </row>
    <row r="610" spans="1:3">
      <c r="A610">
        <v>85</v>
      </c>
      <c r="B610">
        <f t="shared" si="3"/>
        <v>5</v>
      </c>
      <c r="C610">
        <f t="shared" si="4"/>
        <v>90</v>
      </c>
    </row>
    <row r="611" spans="1:3">
      <c r="A611">
        <v>20</v>
      </c>
      <c r="B611">
        <f t="shared" si="3"/>
        <v>0</v>
      </c>
      <c r="C611">
        <f t="shared" si="4"/>
        <v>20</v>
      </c>
    </row>
    <row r="612" spans="1:3">
      <c r="A612">
        <v>32</v>
      </c>
      <c r="B612">
        <f t="shared" si="3"/>
        <v>2</v>
      </c>
      <c r="C612">
        <f t="shared" si="4"/>
        <v>34</v>
      </c>
    </row>
    <row r="613" spans="1:3">
      <c r="A613">
        <v>14</v>
      </c>
      <c r="B613">
        <f t="shared" si="3"/>
        <v>0</v>
      </c>
      <c r="C613">
        <f t="shared" si="4"/>
        <v>14</v>
      </c>
    </row>
    <row r="614" spans="1:3">
      <c r="A614">
        <v>74</v>
      </c>
      <c r="B614">
        <f t="shared" si="3"/>
        <v>5</v>
      </c>
      <c r="C614">
        <f t="shared" si="4"/>
        <v>79</v>
      </c>
    </row>
    <row r="615" spans="1:3">
      <c r="A615">
        <v>56</v>
      </c>
      <c r="B615">
        <f t="shared" si="3"/>
        <v>5</v>
      </c>
      <c r="C615">
        <f t="shared" si="4"/>
        <v>61</v>
      </c>
    </row>
    <row r="616" spans="1:3">
      <c r="A616">
        <v>66</v>
      </c>
      <c r="B616">
        <f t="shared" si="3"/>
        <v>5</v>
      </c>
      <c r="C616">
        <f t="shared" si="4"/>
        <v>71</v>
      </c>
    </row>
    <row r="617" spans="1:3">
      <c r="A617">
        <v>48</v>
      </c>
      <c r="B617">
        <f t="shared" si="3"/>
        <v>2</v>
      </c>
      <c r="C617">
        <f t="shared" si="4"/>
        <v>50</v>
      </c>
    </row>
    <row r="625" spans="1:10">
      <c r="A625" t="s">
        <v>139</v>
      </c>
      <c r="B625" t="s">
        <v>225</v>
      </c>
      <c r="C625" t="s">
        <v>171</v>
      </c>
      <c r="D625" t="s">
        <v>172</v>
      </c>
      <c r="E625" t="s">
        <v>169</v>
      </c>
      <c r="F625" t="s">
        <v>168</v>
      </c>
      <c r="G625" t="s">
        <v>63</v>
      </c>
      <c r="H625" t="s">
        <v>44</v>
      </c>
      <c r="I625" t="s">
        <v>226</v>
      </c>
      <c r="J625" t="s">
        <v>227</v>
      </c>
    </row>
    <row r="627" spans="1:10">
      <c r="A627" t="s">
        <v>221</v>
      </c>
      <c r="B627" s="22">
        <v>97</v>
      </c>
      <c r="C627">
        <v>88</v>
      </c>
      <c r="D627">
        <v>55</v>
      </c>
      <c r="E627">
        <v>94</v>
      </c>
      <c r="F627">
        <v>78</v>
      </c>
      <c r="G627">
        <f>SUM(B627:F627)</f>
        <v>412</v>
      </c>
      <c r="H627" s="8">
        <f>G627/5</f>
        <v>82.4</v>
      </c>
      <c r="I627" t="str">
        <f>IF(H627&gt;90,"a",IF(H627&gt;80,"b",IF(H627&gt;70,"c",IF(H627&gt;60,"d","f"))))</f>
        <v>b</v>
      </c>
      <c r="J627">
        <f>IF(I627="a",G627+10,IF(I627="b",G627+8,IF(I627="c",G627+6,IF(I627="d",G627+4,G627+0))))</f>
        <v>420</v>
      </c>
    </row>
    <row r="628" spans="1:10">
      <c r="A628" t="s">
        <v>222</v>
      </c>
      <c r="B628">
        <v>64</v>
      </c>
      <c r="C628">
        <v>55</v>
      </c>
      <c r="D628">
        <v>69</v>
      </c>
      <c r="E628">
        <v>65</v>
      </c>
      <c r="F628">
        <v>85</v>
      </c>
      <c r="G628">
        <f t="shared" ref="G628:G631" si="5">SUM(B628:F628)</f>
        <v>338</v>
      </c>
      <c r="H628" s="8">
        <f t="shared" ref="H628:H631" si="6">G628/5</f>
        <v>67.599999999999994</v>
      </c>
      <c r="I628" t="str">
        <f t="shared" ref="I628:I631" si="7">IF(H628&gt;90,"a",IF(H628&gt;80,"b",IF(H628&gt;70,"c",IF(H628&gt;60,"d","f"))))</f>
        <v>d</v>
      </c>
      <c r="J628">
        <f t="shared" ref="J628:J631" si="8">IF(I628="a",G628+10,IF(I628="b",G628+8,IF(I628="c",G628+6,IF(I628="d",G628+4,G628+0))))</f>
        <v>342</v>
      </c>
    </row>
    <row r="629" spans="1:10">
      <c r="A629" t="s">
        <v>223</v>
      </c>
      <c r="B629">
        <v>96</v>
      </c>
      <c r="C629">
        <v>74</v>
      </c>
      <c r="D629">
        <v>86</v>
      </c>
      <c r="E629">
        <v>53</v>
      </c>
      <c r="F629">
        <v>95</v>
      </c>
      <c r="G629">
        <f t="shared" si="5"/>
        <v>404</v>
      </c>
      <c r="H629" s="8">
        <f t="shared" si="6"/>
        <v>80.8</v>
      </c>
      <c r="I629" t="str">
        <f t="shared" si="7"/>
        <v>b</v>
      </c>
      <c r="J629">
        <f t="shared" si="8"/>
        <v>412</v>
      </c>
    </row>
    <row r="630" spans="1:10">
      <c r="A630" t="s">
        <v>166</v>
      </c>
      <c r="B630">
        <v>64</v>
      </c>
      <c r="C630">
        <v>29</v>
      </c>
      <c r="D630">
        <v>74</v>
      </c>
      <c r="E630">
        <v>74</v>
      </c>
      <c r="F630">
        <v>62</v>
      </c>
      <c r="G630">
        <f t="shared" si="5"/>
        <v>303</v>
      </c>
      <c r="H630" s="8">
        <f t="shared" si="6"/>
        <v>60.6</v>
      </c>
      <c r="I630" t="str">
        <f t="shared" si="7"/>
        <v>d</v>
      </c>
      <c r="J630">
        <f t="shared" si="8"/>
        <v>307</v>
      </c>
    </row>
    <row r="631" spans="1:10">
      <c r="A631" t="s">
        <v>224</v>
      </c>
      <c r="B631">
        <v>25</v>
      </c>
      <c r="C631">
        <v>44</v>
      </c>
      <c r="D631">
        <v>25</v>
      </c>
      <c r="E631">
        <v>85</v>
      </c>
      <c r="F631">
        <v>42</v>
      </c>
      <c r="G631">
        <f t="shared" si="5"/>
        <v>221</v>
      </c>
      <c r="H631" s="8">
        <f t="shared" si="6"/>
        <v>44.2</v>
      </c>
      <c r="I631" t="str">
        <f t="shared" si="7"/>
        <v>f</v>
      </c>
      <c r="J631">
        <f t="shared" si="8"/>
        <v>221</v>
      </c>
    </row>
    <row r="637" spans="1:10">
      <c r="A637" t="s">
        <v>228</v>
      </c>
      <c r="B637" t="s">
        <v>82</v>
      </c>
      <c r="C637" t="s">
        <v>229</v>
      </c>
      <c r="D637" t="s">
        <v>63</v>
      </c>
      <c r="E637" t="s">
        <v>234</v>
      </c>
    </row>
    <row r="638" spans="1:10">
      <c r="A638">
        <v>55</v>
      </c>
      <c r="B638">
        <v>5000</v>
      </c>
      <c r="C638" t="str">
        <f>IF(A638&gt;50,"20%",IF(A638&gt;30,"15%",IF(A638&gt;10,"10%","0%")))</f>
        <v>20%</v>
      </c>
      <c r="D638">
        <f>B638*C638</f>
        <v>1000</v>
      </c>
      <c r="E638">
        <f>B638-D638</f>
        <v>4000</v>
      </c>
    </row>
    <row r="639" spans="1:10">
      <c r="A639">
        <v>48</v>
      </c>
      <c r="B639">
        <v>9500</v>
      </c>
      <c r="C639" t="str">
        <f t="shared" ref="C639:C645" si="9">IF(A639&gt;50,"20%",IF(A639&gt;30,"15%",IF(A639&gt;10,"10%","0%")))</f>
        <v>15%</v>
      </c>
      <c r="D639">
        <f t="shared" ref="D639:D645" si="10">B639*C639</f>
        <v>1425</v>
      </c>
      <c r="E639">
        <f t="shared" ref="E639:E645" si="11">B639-D639</f>
        <v>8075</v>
      </c>
    </row>
    <row r="640" spans="1:10">
      <c r="A640">
        <v>56</v>
      </c>
      <c r="B640">
        <v>4500</v>
      </c>
      <c r="C640" t="str">
        <f t="shared" si="9"/>
        <v>20%</v>
      </c>
      <c r="D640">
        <f t="shared" si="10"/>
        <v>900</v>
      </c>
      <c r="E640">
        <f t="shared" si="11"/>
        <v>3600</v>
      </c>
    </row>
    <row r="641" spans="1:5">
      <c r="A641">
        <v>78</v>
      </c>
      <c r="B641">
        <v>2500</v>
      </c>
      <c r="C641" t="str">
        <f t="shared" si="9"/>
        <v>20%</v>
      </c>
      <c r="D641">
        <f t="shared" si="10"/>
        <v>500</v>
      </c>
      <c r="E641">
        <f t="shared" si="11"/>
        <v>2000</v>
      </c>
    </row>
    <row r="642" spans="1:5">
      <c r="A642">
        <v>96</v>
      </c>
      <c r="B642">
        <v>8600</v>
      </c>
      <c r="C642" t="str">
        <f t="shared" si="9"/>
        <v>20%</v>
      </c>
      <c r="D642">
        <f t="shared" si="10"/>
        <v>1720</v>
      </c>
      <c r="E642">
        <f t="shared" si="11"/>
        <v>6880</v>
      </c>
    </row>
    <row r="643" spans="1:5">
      <c r="A643">
        <v>58</v>
      </c>
      <c r="B643">
        <v>1400</v>
      </c>
      <c r="C643" t="str">
        <f t="shared" si="9"/>
        <v>20%</v>
      </c>
      <c r="D643">
        <f t="shared" si="10"/>
        <v>280</v>
      </c>
      <c r="E643">
        <f t="shared" si="11"/>
        <v>1120</v>
      </c>
    </row>
    <row r="644" spans="1:5">
      <c r="A644">
        <v>63</v>
      </c>
      <c r="B644">
        <v>3600</v>
      </c>
      <c r="C644" t="str">
        <f t="shared" si="9"/>
        <v>20%</v>
      </c>
      <c r="D644">
        <f t="shared" si="10"/>
        <v>720</v>
      </c>
      <c r="E644">
        <f t="shared" si="11"/>
        <v>2880</v>
      </c>
    </row>
    <row r="645" spans="1:5">
      <c r="A645">
        <f>SUM(A638:A644)</f>
        <v>454</v>
      </c>
      <c r="B645">
        <f>SUM(B638:B644)</f>
        <v>35100</v>
      </c>
      <c r="C645" t="str">
        <f t="shared" si="9"/>
        <v>20%</v>
      </c>
      <c r="D645">
        <f t="shared" si="10"/>
        <v>7020</v>
      </c>
      <c r="E645">
        <f t="shared" si="11"/>
        <v>28080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75"/>
  <sheetViews>
    <sheetView workbookViewId="0">
      <selection activeCell="B38" sqref="B38"/>
    </sheetView>
  </sheetViews>
  <sheetFormatPr defaultRowHeight="14.4"/>
  <cols>
    <col min="1" max="1" width="18.88671875" customWidth="1"/>
    <col min="2" max="2" width="19" customWidth="1"/>
    <col min="3" max="3" width="19.5546875" customWidth="1"/>
    <col min="4" max="4" width="22.44140625" customWidth="1"/>
    <col min="5" max="5" width="15.44140625" customWidth="1"/>
    <col min="6" max="6" width="12.33203125" customWidth="1"/>
  </cols>
  <sheetData>
    <row r="1" spans="1:8">
      <c r="A1" t="s">
        <v>53</v>
      </c>
    </row>
    <row r="3" spans="1:8">
      <c r="A3" t="s">
        <v>54</v>
      </c>
      <c r="B3" t="s">
        <v>64</v>
      </c>
      <c r="C3" t="s">
        <v>65</v>
      </c>
      <c r="F3" t="s">
        <v>66</v>
      </c>
      <c r="H3" s="9">
        <v>0.125</v>
      </c>
    </row>
    <row r="4" spans="1:8">
      <c r="A4" t="s">
        <v>55</v>
      </c>
      <c r="B4" s="10">
        <v>25000</v>
      </c>
      <c r="C4" s="10">
        <f>B4*$H$3</f>
        <v>3125</v>
      </c>
      <c r="D4" s="10"/>
    </row>
    <row r="5" spans="1:8">
      <c r="A5" t="s">
        <v>56</v>
      </c>
      <c r="B5" s="10">
        <v>19000</v>
      </c>
      <c r="C5" s="10">
        <f>B5*$H$3</f>
        <v>2375</v>
      </c>
    </row>
    <row r="6" spans="1:8">
      <c r="A6" t="s">
        <v>57</v>
      </c>
      <c r="B6" s="10">
        <v>27500</v>
      </c>
      <c r="C6" s="10">
        <f>B6*$H$3</f>
        <v>3437.5</v>
      </c>
    </row>
    <row r="7" spans="1:8">
      <c r="A7" t="s">
        <v>58</v>
      </c>
      <c r="B7" s="10">
        <v>14000</v>
      </c>
      <c r="C7" s="10">
        <f t="shared" ref="C7" si="0">B7*$H$3</f>
        <v>1750</v>
      </c>
    </row>
    <row r="8" spans="1:8">
      <c r="A8" t="s">
        <v>59</v>
      </c>
      <c r="B8" s="10">
        <v>33300</v>
      </c>
      <c r="C8" s="10">
        <f>B8*$H$3</f>
        <v>4162.5</v>
      </c>
    </row>
    <row r="9" spans="1:8">
      <c r="A9" t="s">
        <v>60</v>
      </c>
      <c r="B9" s="10">
        <v>41800</v>
      </c>
      <c r="C9" s="10">
        <f t="shared" ref="C9:C10" si="1">B9*$H$3</f>
        <v>5225</v>
      </c>
    </row>
    <row r="10" spans="1:8">
      <c r="A10" t="s">
        <v>61</v>
      </c>
      <c r="B10" s="10">
        <v>17300</v>
      </c>
      <c r="C10" s="10">
        <f t="shared" si="1"/>
        <v>2162.5</v>
      </c>
    </row>
    <row r="11" spans="1:8">
      <c r="A11" t="s">
        <v>62</v>
      </c>
      <c r="B11" s="10">
        <v>23800</v>
      </c>
      <c r="C11" s="10">
        <f>B11*$H$3</f>
        <v>2975</v>
      </c>
    </row>
    <row r="12" spans="1:8">
      <c r="A12" t="s">
        <v>63</v>
      </c>
      <c r="B12" s="10">
        <f>B4+B5+B6+B7+B8+B9+B10+B11</f>
        <v>201700</v>
      </c>
      <c r="C12" s="10">
        <f>C4+C5+C6+C7+C8+C9+C10+C11</f>
        <v>25212.5</v>
      </c>
    </row>
    <row r="25" spans="1:6">
      <c r="A25" t="s">
        <v>125</v>
      </c>
      <c r="C25">
        <v>25</v>
      </c>
      <c r="D25">
        <v>35</v>
      </c>
    </row>
    <row r="26" spans="1:6">
      <c r="A26" t="s">
        <v>126</v>
      </c>
      <c r="B26" t="b">
        <f>C25=D25</f>
        <v>0</v>
      </c>
    </row>
    <row r="27" spans="1:6">
      <c r="A27" t="s">
        <v>127</v>
      </c>
      <c r="B27" t="b">
        <f>C25&gt;D25</f>
        <v>0</v>
      </c>
      <c r="F27" t="s">
        <v>132</v>
      </c>
    </row>
    <row r="28" spans="1:6">
      <c r="A28" t="s">
        <v>128</v>
      </c>
      <c r="B28" t="b">
        <f>C25&lt;D25</f>
        <v>1</v>
      </c>
    </row>
    <row r="29" spans="1:6">
      <c r="A29" t="s">
        <v>129</v>
      </c>
      <c r="B29" t="b">
        <f>C25&gt;=D25</f>
        <v>0</v>
      </c>
    </row>
    <row r="30" spans="1:6">
      <c r="A30" t="s">
        <v>130</v>
      </c>
      <c r="B30" t="b">
        <f>C25&lt;=D25</f>
        <v>1</v>
      </c>
    </row>
    <row r="31" spans="1:6">
      <c r="A31" t="s">
        <v>131</v>
      </c>
      <c r="B31" t="b">
        <f>C25&lt;&gt;D25</f>
        <v>1</v>
      </c>
    </row>
    <row r="35" spans="1:7">
      <c r="B35">
        <v>25</v>
      </c>
      <c r="C35">
        <v>35</v>
      </c>
    </row>
    <row r="37" spans="1:7">
      <c r="A37" t="s">
        <v>133</v>
      </c>
      <c r="B37" t="b">
        <f>B35=C35</f>
        <v>0</v>
      </c>
    </row>
    <row r="38" spans="1:7">
      <c r="A38" t="s">
        <v>136</v>
      </c>
      <c r="B38" t="str">
        <f>IF(B35=C35,"yes","no")</f>
        <v>no</v>
      </c>
      <c r="G38" t="s">
        <v>134</v>
      </c>
    </row>
    <row r="39" spans="1:7">
      <c r="A39" t="s">
        <v>137</v>
      </c>
      <c r="B39">
        <f>IF(B35=C35,1,0)</f>
        <v>0</v>
      </c>
      <c r="G39" t="s">
        <v>135</v>
      </c>
    </row>
    <row r="40" spans="1:7">
      <c r="A40" t="s">
        <v>138</v>
      </c>
      <c r="B40" t="str">
        <f>IF(B35=C35,"pass","fail")</f>
        <v>fail</v>
      </c>
    </row>
    <row r="41" spans="1:7">
      <c r="C41" t="s">
        <v>156</v>
      </c>
    </row>
    <row r="42" spans="1:7">
      <c r="A42" t="s">
        <v>155</v>
      </c>
      <c r="B42">
        <f>IF(B35+C35&gt;50,(B35+C35)*0.1,0)</f>
        <v>6</v>
      </c>
    </row>
    <row r="51" spans="1:8">
      <c r="A51" t="s">
        <v>139</v>
      </c>
      <c r="B51" t="s">
        <v>149</v>
      </c>
      <c r="C51" t="s">
        <v>63</v>
      </c>
      <c r="D51" t="s">
        <v>154</v>
      </c>
    </row>
    <row r="52" spans="1:8">
      <c r="A52" t="s">
        <v>140</v>
      </c>
      <c r="B52" t="s">
        <v>150</v>
      </c>
      <c r="C52">
        <v>318</v>
      </c>
      <c r="D52" t="str">
        <f>IF(C52&gt;H52,"yes","no")</f>
        <v>no</v>
      </c>
      <c r="H52">
        <v>500</v>
      </c>
    </row>
    <row r="53" spans="1:8">
      <c r="A53" t="s">
        <v>141</v>
      </c>
      <c r="B53" t="s">
        <v>151</v>
      </c>
      <c r="C53">
        <v>405</v>
      </c>
      <c r="D53" t="str">
        <f>IF(C53&gt;H52,"yes","no")</f>
        <v>no</v>
      </c>
    </row>
    <row r="54" spans="1:8">
      <c r="A54" t="s">
        <v>142</v>
      </c>
      <c r="B54" t="s">
        <v>151</v>
      </c>
      <c r="C54">
        <v>525</v>
      </c>
      <c r="D54" t="str">
        <f>IF(C54&gt;H52,"yes","no")</f>
        <v>yes</v>
      </c>
    </row>
    <row r="55" spans="1:8">
      <c r="A55" t="s">
        <v>143</v>
      </c>
      <c r="B55" t="s">
        <v>152</v>
      </c>
      <c r="C55">
        <v>309</v>
      </c>
      <c r="D55" t="str">
        <f>IF(C551&gt;H52,"yes","no")</f>
        <v>no</v>
      </c>
    </row>
    <row r="56" spans="1:8">
      <c r="A56" t="s">
        <v>144</v>
      </c>
      <c r="B56" t="s">
        <v>152</v>
      </c>
      <c r="C56">
        <v>405</v>
      </c>
      <c r="D56" t="str">
        <f>IF(C56&gt;H52,"yes","no")</f>
        <v>no</v>
      </c>
    </row>
    <row r="57" spans="1:8">
      <c r="A57" t="s">
        <v>145</v>
      </c>
      <c r="B57" t="s">
        <v>152</v>
      </c>
      <c r="C57">
        <v>534</v>
      </c>
      <c r="D57" t="str">
        <f t="shared" ref="D57:D60" si="2">IF(C57&gt;H53,"yes","no")</f>
        <v>yes</v>
      </c>
    </row>
    <row r="58" spans="1:8">
      <c r="A58" t="s">
        <v>146</v>
      </c>
      <c r="B58" t="s">
        <v>153</v>
      </c>
      <c r="C58">
        <v>314</v>
      </c>
      <c r="D58" t="str">
        <f t="shared" si="2"/>
        <v>yes</v>
      </c>
    </row>
    <row r="59" spans="1:8">
      <c r="A59" t="s">
        <v>147</v>
      </c>
      <c r="B59" t="s">
        <v>153</v>
      </c>
      <c r="C59">
        <v>405</v>
      </c>
      <c r="D59" t="str">
        <f t="shared" si="2"/>
        <v>yes</v>
      </c>
    </row>
    <row r="60" spans="1:8">
      <c r="A60" t="s">
        <v>148</v>
      </c>
      <c r="B60" t="s">
        <v>153</v>
      </c>
      <c r="C60">
        <v>530</v>
      </c>
      <c r="D60" t="str">
        <f t="shared" si="2"/>
        <v>yes</v>
      </c>
    </row>
    <row r="68" spans="1:6">
      <c r="B68" t="s">
        <v>157</v>
      </c>
    </row>
    <row r="70" spans="1:6">
      <c r="C70" t="s">
        <v>167</v>
      </c>
    </row>
    <row r="71" spans="1:6">
      <c r="A71" t="s">
        <v>139</v>
      </c>
      <c r="B71" t="s">
        <v>168</v>
      </c>
      <c r="C71" t="s">
        <v>169</v>
      </c>
      <c r="D71" t="s">
        <v>170</v>
      </c>
      <c r="E71" t="s">
        <v>171</v>
      </c>
      <c r="F71" t="s">
        <v>172</v>
      </c>
    </row>
    <row r="72" spans="1:6">
      <c r="A72" t="s">
        <v>158</v>
      </c>
      <c r="B72">
        <v>16</v>
      </c>
      <c r="C72">
        <v>7</v>
      </c>
      <c r="D72">
        <v>13</v>
      </c>
      <c r="E72">
        <v>19</v>
      </c>
      <c r="F72">
        <v>7</v>
      </c>
    </row>
    <row r="73" spans="1:6">
      <c r="A73" t="s">
        <v>159</v>
      </c>
      <c r="B73">
        <v>12</v>
      </c>
      <c r="C73">
        <v>15</v>
      </c>
      <c r="D73">
        <v>4</v>
      </c>
      <c r="E73">
        <v>18</v>
      </c>
      <c r="F73">
        <v>16</v>
      </c>
    </row>
    <row r="74" spans="1:6">
      <c r="A74" t="s">
        <v>160</v>
      </c>
      <c r="B74">
        <v>15</v>
      </c>
      <c r="C74">
        <v>6</v>
      </c>
      <c r="D74">
        <v>18</v>
      </c>
      <c r="E74">
        <v>14</v>
      </c>
      <c r="F74">
        <v>12</v>
      </c>
    </row>
    <row r="75" spans="1:6">
      <c r="A75" t="s">
        <v>161</v>
      </c>
      <c r="B75">
        <v>14</v>
      </c>
      <c r="C75">
        <v>14</v>
      </c>
      <c r="D75">
        <v>16</v>
      </c>
      <c r="E75">
        <v>15</v>
      </c>
      <c r="F75">
        <v>11</v>
      </c>
    </row>
    <row r="76" spans="1:6">
      <c r="A76" t="s">
        <v>162</v>
      </c>
      <c r="B76">
        <v>17</v>
      </c>
      <c r="C76">
        <v>16</v>
      </c>
      <c r="D76">
        <v>14</v>
      </c>
      <c r="E76">
        <v>12</v>
      </c>
      <c r="F76">
        <v>14</v>
      </c>
    </row>
    <row r="77" spans="1:6">
      <c r="A77" t="s">
        <v>163</v>
      </c>
      <c r="B77">
        <v>12</v>
      </c>
      <c r="C77">
        <v>12</v>
      </c>
      <c r="D77">
        <v>12</v>
      </c>
      <c r="E77">
        <v>11</v>
      </c>
      <c r="F77">
        <v>12</v>
      </c>
    </row>
    <row r="78" spans="1:6">
      <c r="A78" t="s">
        <v>164</v>
      </c>
      <c r="B78">
        <v>7</v>
      </c>
      <c r="C78">
        <v>13</v>
      </c>
      <c r="D78">
        <v>17</v>
      </c>
      <c r="E78">
        <v>10</v>
      </c>
      <c r="F78">
        <v>12</v>
      </c>
    </row>
    <row r="79" spans="1:6">
      <c r="A79" t="s">
        <v>165</v>
      </c>
      <c r="B79">
        <v>18</v>
      </c>
      <c r="C79">
        <v>16</v>
      </c>
      <c r="D79">
        <v>19</v>
      </c>
      <c r="E79">
        <v>20</v>
      </c>
      <c r="F79">
        <v>19</v>
      </c>
    </row>
    <row r="80" spans="1:6">
      <c r="A80" t="s">
        <v>166</v>
      </c>
      <c r="B80">
        <v>17</v>
      </c>
      <c r="C80">
        <v>17</v>
      </c>
      <c r="D80">
        <v>17</v>
      </c>
      <c r="E80">
        <v>20</v>
      </c>
      <c r="F80">
        <v>18</v>
      </c>
    </row>
    <row r="129" spans="2:6">
      <c r="E129">
        <v>19999</v>
      </c>
      <c r="F129">
        <f>VLOOKUP(E129,B131:C139,2,1)</f>
        <v>10</v>
      </c>
    </row>
    <row r="130" spans="2:6">
      <c r="B130" t="s">
        <v>297</v>
      </c>
      <c r="C130" t="s">
        <v>231</v>
      </c>
    </row>
    <row r="131" spans="2:6">
      <c r="B131">
        <v>10000</v>
      </c>
      <c r="C131">
        <v>10</v>
      </c>
      <c r="E131">
        <v>30001</v>
      </c>
      <c r="F131">
        <f>VLOOKUP(E131,B131:C139,2,1)</f>
        <v>30</v>
      </c>
    </row>
    <row r="132" spans="2:6">
      <c r="B132">
        <v>20000</v>
      </c>
      <c r="C132">
        <v>20</v>
      </c>
    </row>
    <row r="133" spans="2:6">
      <c r="B133">
        <v>30000</v>
      </c>
      <c r="C133">
        <v>30</v>
      </c>
    </row>
    <row r="134" spans="2:6">
      <c r="B134">
        <v>40000</v>
      </c>
      <c r="C134">
        <v>40</v>
      </c>
    </row>
    <row r="135" spans="2:6">
      <c r="B135">
        <v>50000</v>
      </c>
      <c r="C135">
        <v>50</v>
      </c>
    </row>
    <row r="136" spans="2:6">
      <c r="B136">
        <v>60000</v>
      </c>
      <c r="C136">
        <v>60</v>
      </c>
    </row>
    <row r="137" spans="2:6">
      <c r="B137">
        <v>70000</v>
      </c>
      <c r="C137">
        <v>70</v>
      </c>
    </row>
    <row r="138" spans="2:6">
      <c r="B138">
        <v>80000</v>
      </c>
      <c r="C138">
        <v>80</v>
      </c>
    </row>
    <row r="139" spans="2:6">
      <c r="B139">
        <v>90000</v>
      </c>
      <c r="C139">
        <v>90</v>
      </c>
    </row>
    <row r="147" spans="1:13">
      <c r="A147" t="s">
        <v>298</v>
      </c>
      <c r="B147" t="s">
        <v>235</v>
      </c>
      <c r="C147" t="s">
        <v>236</v>
      </c>
      <c r="D147" t="s">
        <v>299</v>
      </c>
      <c r="E147" t="s">
        <v>300</v>
      </c>
      <c r="F147" t="s">
        <v>301</v>
      </c>
    </row>
    <row r="148" spans="1:13">
      <c r="A148" t="s">
        <v>248</v>
      </c>
      <c r="B148">
        <v>55</v>
      </c>
      <c r="C148">
        <v>25</v>
      </c>
      <c r="D148">
        <v>25</v>
      </c>
      <c r="E148">
        <v>12</v>
      </c>
      <c r="F148">
        <v>25</v>
      </c>
    </row>
    <row r="152" spans="1:13">
      <c r="C152" t="s">
        <v>236</v>
      </c>
      <c r="D152">
        <f>HLOOKUP(C152,B147:F148,2,0)</f>
        <v>25</v>
      </c>
    </row>
    <row r="156" spans="1:13">
      <c r="C156" t="s">
        <v>302</v>
      </c>
    </row>
    <row r="157" spans="1:13">
      <c r="A157" t="s">
        <v>296</v>
      </c>
      <c r="B157" t="s">
        <v>139</v>
      </c>
      <c r="C157" t="s">
        <v>303</v>
      </c>
      <c r="D157" t="s">
        <v>297</v>
      </c>
      <c r="E157" t="s">
        <v>248</v>
      </c>
      <c r="H157" t="s">
        <v>296</v>
      </c>
      <c r="J157" t="s">
        <v>139</v>
      </c>
      <c r="K157" t="s">
        <v>303</v>
      </c>
      <c r="L157" t="s">
        <v>297</v>
      </c>
      <c r="M157" t="s">
        <v>248</v>
      </c>
    </row>
    <row r="158" spans="1:13">
      <c r="A158">
        <v>51142</v>
      </c>
      <c r="B158" t="s">
        <v>304</v>
      </c>
      <c r="C158" t="s">
        <v>289</v>
      </c>
      <c r="D158">
        <v>52000</v>
      </c>
      <c r="E158">
        <v>15</v>
      </c>
      <c r="H158">
        <v>51142</v>
      </c>
      <c r="J158" t="str">
        <f>VLOOKUP(H158,A158:E163,2,0)</f>
        <v>william</v>
      </c>
    </row>
    <row r="159" spans="1:13">
      <c r="A159">
        <v>50695</v>
      </c>
      <c r="B159" t="s">
        <v>305</v>
      </c>
      <c r="C159" t="s">
        <v>292</v>
      </c>
      <c r="D159">
        <v>45000</v>
      </c>
      <c r="E159">
        <v>52</v>
      </c>
    </row>
    <row r="160" spans="1:13">
      <c r="A160">
        <v>8412</v>
      </c>
      <c r="B160" t="s">
        <v>306</v>
      </c>
      <c r="C160" t="s">
        <v>289</v>
      </c>
      <c r="D160">
        <v>50000</v>
      </c>
      <c r="E160">
        <v>25</v>
      </c>
    </row>
    <row r="161" spans="1:10">
      <c r="A161">
        <v>68741</v>
      </c>
      <c r="B161" t="s">
        <v>307</v>
      </c>
      <c r="C161" t="s">
        <v>311</v>
      </c>
      <c r="D161">
        <v>12200</v>
      </c>
      <c r="E161">
        <v>41</v>
      </c>
    </row>
    <row r="162" spans="1:10">
      <c r="A162">
        <v>95412</v>
      </c>
      <c r="B162" t="s">
        <v>308</v>
      </c>
      <c r="C162" t="s">
        <v>312</v>
      </c>
      <c r="D162">
        <v>14500</v>
      </c>
      <c r="E162">
        <v>35</v>
      </c>
      <c r="H162">
        <v>68741</v>
      </c>
      <c r="J162">
        <f>LOOKUP(H162,A158:E163)</f>
        <v>41</v>
      </c>
    </row>
    <row r="163" spans="1:10">
      <c r="A163">
        <v>35875</v>
      </c>
      <c r="B163" t="s">
        <v>309</v>
      </c>
      <c r="C163" t="s">
        <v>313</v>
      </c>
      <c r="D163">
        <v>13000</v>
      </c>
      <c r="E163">
        <v>65</v>
      </c>
    </row>
    <row r="164" spans="1:10">
      <c r="A164">
        <v>51472</v>
      </c>
      <c r="B164" t="s">
        <v>310</v>
      </c>
    </row>
    <row r="261" spans="1:3">
      <c r="A261" t="s">
        <v>173</v>
      </c>
    </row>
    <row r="262" spans="1:3">
      <c r="A262">
        <v>30</v>
      </c>
      <c r="B262" t="str">
        <f>IF(A262&gt;60,"good",IF(A262&gt;40,"ok","bad"))</f>
        <v>bad</v>
      </c>
    </row>
    <row r="263" spans="1:3">
      <c r="A263">
        <v>62</v>
      </c>
      <c r="B263" t="str">
        <f t="shared" ref="B263:B267" si="3">IF(A263&gt;60,"good",IF(A263&gt;40,"ok","bad"))</f>
        <v>good</v>
      </c>
    </row>
    <row r="264" spans="1:3">
      <c r="A264">
        <v>85</v>
      </c>
      <c r="B264" t="str">
        <f t="shared" si="3"/>
        <v>good</v>
      </c>
    </row>
    <row r="265" spans="1:3">
      <c r="A265">
        <v>32</v>
      </c>
      <c r="B265" t="str">
        <f t="shared" si="3"/>
        <v>bad</v>
      </c>
    </row>
    <row r="266" spans="1:3">
      <c r="A266">
        <v>41</v>
      </c>
      <c r="B266" t="str">
        <f t="shared" si="3"/>
        <v>ok</v>
      </c>
    </row>
    <row r="267" spans="1:3">
      <c r="A267">
        <v>16</v>
      </c>
      <c r="B267" t="str">
        <f t="shared" si="3"/>
        <v>bad</v>
      </c>
    </row>
    <row r="272" spans="1:3">
      <c r="A272" t="s">
        <v>174</v>
      </c>
      <c r="B272" t="s">
        <v>175</v>
      </c>
      <c r="C272" t="s">
        <v>176</v>
      </c>
    </row>
    <row r="274" spans="1:1">
      <c r="A274" t="s">
        <v>175</v>
      </c>
    </row>
    <row r="275" spans="1:1">
      <c r="A275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8"/>
  <sheetViews>
    <sheetView topLeftCell="A97" workbookViewId="0">
      <selection activeCell="E116" sqref="E116"/>
    </sheetView>
  </sheetViews>
  <sheetFormatPr defaultRowHeight="14.4"/>
  <cols>
    <col min="2" max="2" width="16.5546875" customWidth="1"/>
    <col min="3" max="3" width="22" customWidth="1"/>
    <col min="4" max="4" width="19" customWidth="1"/>
    <col min="5" max="5" width="16" customWidth="1"/>
    <col min="6" max="6" width="21.88671875" customWidth="1"/>
    <col min="7" max="7" width="22" customWidth="1"/>
    <col min="8" max="8" width="11.33203125" customWidth="1"/>
  </cols>
  <sheetData>
    <row r="1" spans="1:5">
      <c r="A1" t="s">
        <v>67</v>
      </c>
    </row>
    <row r="2" spans="1:5">
      <c r="E2" t="s">
        <v>68</v>
      </c>
    </row>
    <row r="67" spans="2:6">
      <c r="E67" s="17"/>
    </row>
    <row r="68" spans="2:6">
      <c r="B68" s="17" t="s">
        <v>101</v>
      </c>
      <c r="C68" s="17" t="s">
        <v>100</v>
      </c>
      <c r="D68" s="17" t="s">
        <v>99</v>
      </c>
      <c r="E68" s="17" t="s">
        <v>97</v>
      </c>
      <c r="F68" s="17" t="s">
        <v>98</v>
      </c>
    </row>
    <row r="70" spans="2:6">
      <c r="B70" s="16" t="s">
        <v>89</v>
      </c>
      <c r="C70" s="16" t="s">
        <v>89</v>
      </c>
      <c r="D70" t="s">
        <v>96</v>
      </c>
      <c r="E70" s="15" t="s">
        <v>89</v>
      </c>
      <c r="F70" t="s">
        <v>89</v>
      </c>
    </row>
    <row r="71" spans="2:6">
      <c r="B71" t="s">
        <v>90</v>
      </c>
      <c r="C71" s="16" t="s">
        <v>90</v>
      </c>
      <c r="D71" t="s">
        <v>90</v>
      </c>
      <c r="E71" t="s">
        <v>90</v>
      </c>
    </row>
    <row r="72" spans="2:6">
      <c r="B72" t="s">
        <v>91</v>
      </c>
      <c r="C72" s="16" t="s">
        <v>91</v>
      </c>
      <c r="D72" t="s">
        <v>91</v>
      </c>
      <c r="E72" t="s">
        <v>91</v>
      </c>
    </row>
    <row r="73" spans="2:6">
      <c r="B73" t="s">
        <v>92</v>
      </c>
      <c r="C73" s="16" t="s">
        <v>92</v>
      </c>
      <c r="D73" t="s">
        <v>92</v>
      </c>
      <c r="E73" t="s">
        <v>92</v>
      </c>
    </row>
    <row r="74" spans="2:6">
      <c r="B74" t="s">
        <v>93</v>
      </c>
      <c r="C74" s="16" t="s">
        <v>93</v>
      </c>
      <c r="D74" t="s">
        <v>93</v>
      </c>
      <c r="E74" t="s">
        <v>93</v>
      </c>
    </row>
    <row r="75" spans="2:6">
      <c r="B75" t="s">
        <v>94</v>
      </c>
      <c r="C75" s="16" t="s">
        <v>94</v>
      </c>
      <c r="D75" t="s">
        <v>89</v>
      </c>
      <c r="E75" t="s">
        <v>94</v>
      </c>
    </row>
    <row r="76" spans="2:6">
      <c r="B76" t="s">
        <v>95</v>
      </c>
      <c r="C76" s="16" t="s">
        <v>95</v>
      </c>
      <c r="D76" t="s">
        <v>90</v>
      </c>
      <c r="E76" t="s">
        <v>95</v>
      </c>
    </row>
    <row r="83" spans="2:8">
      <c r="B83" t="s">
        <v>102</v>
      </c>
    </row>
    <row r="84" spans="2:8">
      <c r="B84" t="s">
        <v>105</v>
      </c>
      <c r="C84" t="s">
        <v>104</v>
      </c>
      <c r="D84" t="s">
        <v>106</v>
      </c>
      <c r="E84" t="s">
        <v>107</v>
      </c>
      <c r="F84" t="s">
        <v>110</v>
      </c>
      <c r="G84" t="s">
        <v>108</v>
      </c>
      <c r="H84" t="s">
        <v>109</v>
      </c>
    </row>
    <row r="85" spans="2:8"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</row>
    <row r="86" spans="2:8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</row>
    <row r="87" spans="2:8"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</row>
    <row r="88" spans="2:8">
      <c r="B88">
        <v>18</v>
      </c>
      <c r="C88">
        <v>18</v>
      </c>
      <c r="D88">
        <v>18</v>
      </c>
      <c r="E88">
        <v>18</v>
      </c>
      <c r="F88">
        <v>18</v>
      </c>
      <c r="G88">
        <v>18</v>
      </c>
      <c r="H88">
        <v>18</v>
      </c>
    </row>
    <row r="89" spans="2:8">
      <c r="B89">
        <v>35</v>
      </c>
      <c r="C89">
        <v>35</v>
      </c>
      <c r="D89">
        <v>35</v>
      </c>
      <c r="E89">
        <v>35</v>
      </c>
      <c r="F89">
        <v>35</v>
      </c>
      <c r="G89">
        <v>35</v>
      </c>
      <c r="H89">
        <v>35</v>
      </c>
    </row>
    <row r="90" spans="2:8">
      <c r="B90">
        <v>47</v>
      </c>
      <c r="C90">
        <v>47</v>
      </c>
      <c r="D90">
        <v>47</v>
      </c>
      <c r="E90">
        <v>47</v>
      </c>
      <c r="F90">
        <v>47</v>
      </c>
      <c r="G90">
        <v>47</v>
      </c>
      <c r="H90">
        <v>47</v>
      </c>
    </row>
    <row r="91" spans="2:8">
      <c r="B91">
        <f>SUM(B85:B90)</f>
        <v>187</v>
      </c>
      <c r="C91">
        <f>MIN(C85:C90)</f>
        <v>5</v>
      </c>
      <c r="D91">
        <f>MAX(D85:D90)</f>
        <v>72</v>
      </c>
      <c r="E91">
        <f>AVERAGE(E85:E90)</f>
        <v>31.166666666666668</v>
      </c>
      <c r="F91">
        <f>COUNT(F85:F90)</f>
        <v>6</v>
      </c>
      <c r="G91">
        <f>COUNTA(G85:G90)</f>
        <v>6</v>
      </c>
      <c r="H91">
        <f>COUNTBLANK(H85:H90)</f>
        <v>0</v>
      </c>
    </row>
    <row r="96" spans="2:8">
      <c r="F96" t="s">
        <v>111</v>
      </c>
    </row>
    <row r="101" spans="2:4">
      <c r="B101" s="20" t="s">
        <v>122</v>
      </c>
      <c r="C101" s="20" t="s">
        <v>121</v>
      </c>
      <c r="D101" s="20" t="s">
        <v>123</v>
      </c>
    </row>
    <row r="103" spans="2:4">
      <c r="B103" t="s">
        <v>112</v>
      </c>
      <c r="C103" s="18">
        <v>43101</v>
      </c>
      <c r="D103">
        <v>152</v>
      </c>
    </row>
    <row r="104" spans="2:4">
      <c r="B104" t="s">
        <v>113</v>
      </c>
      <c r="C104" s="18">
        <v>43101</v>
      </c>
      <c r="D104">
        <v>171</v>
      </c>
    </row>
    <row r="105" spans="2:4">
      <c r="B105" t="s">
        <v>114</v>
      </c>
      <c r="C105" s="18">
        <v>43101</v>
      </c>
      <c r="D105">
        <v>110</v>
      </c>
    </row>
    <row r="106" spans="2:4">
      <c r="B106" t="s">
        <v>115</v>
      </c>
      <c r="C106" s="18">
        <v>43132</v>
      </c>
      <c r="D106">
        <v>173</v>
      </c>
    </row>
    <row r="107" spans="2:4">
      <c r="B107" t="s">
        <v>116</v>
      </c>
      <c r="C107" s="18">
        <v>43132</v>
      </c>
      <c r="D107">
        <v>128</v>
      </c>
    </row>
    <row r="108" spans="2:4">
      <c r="B108" t="s">
        <v>117</v>
      </c>
      <c r="C108" s="18">
        <v>43132</v>
      </c>
      <c r="D108">
        <v>107</v>
      </c>
    </row>
    <row r="109" spans="2:4">
      <c r="B109" t="s">
        <v>118</v>
      </c>
      <c r="C109" s="18">
        <v>43160</v>
      </c>
      <c r="D109">
        <v>213</v>
      </c>
    </row>
    <row r="110" spans="2:4">
      <c r="B110" t="s">
        <v>119</v>
      </c>
      <c r="C110" s="18">
        <v>43160</v>
      </c>
      <c r="D110">
        <v>238</v>
      </c>
    </row>
    <row r="111" spans="2:4">
      <c r="B111" t="s">
        <v>120</v>
      </c>
      <c r="C111" s="18">
        <v>43160</v>
      </c>
      <c r="D111">
        <v>131</v>
      </c>
    </row>
    <row r="112" spans="2:4">
      <c r="D112">
        <f>SUM(D103:D111)</f>
        <v>1423</v>
      </c>
    </row>
    <row r="115" spans="2:5">
      <c r="C115" s="18">
        <v>43101</v>
      </c>
      <c r="D115" s="18">
        <v>43132</v>
      </c>
      <c r="E115" s="18">
        <v>43160</v>
      </c>
    </row>
    <row r="116" spans="2:5">
      <c r="B116" s="19" t="s">
        <v>103</v>
      </c>
      <c r="C116">
        <f>AVERAGE(D103:D105)</f>
        <v>144.33333333333334</v>
      </c>
      <c r="D116">
        <f>AVERAGE(D106:D108)</f>
        <v>136</v>
      </c>
      <c r="E116">
        <f>SUM(D109:D111)</f>
        <v>582</v>
      </c>
    </row>
    <row r="118" spans="2:5">
      <c r="B118" s="21" t="s">
        <v>124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0"/>
  <sheetViews>
    <sheetView topLeftCell="A97" workbookViewId="0">
      <selection activeCell="D122" sqref="D122"/>
    </sheetView>
  </sheetViews>
  <sheetFormatPr defaultRowHeight="14.4"/>
  <cols>
    <col min="1" max="1" width="13.109375" customWidth="1"/>
    <col min="2" max="2" width="13" customWidth="1"/>
    <col min="3" max="3" width="11.88671875" customWidth="1"/>
    <col min="4" max="4" width="10.33203125" customWidth="1"/>
    <col min="5" max="5" width="12.5546875" customWidth="1"/>
    <col min="7" max="7" width="8.21875" customWidth="1"/>
    <col min="8" max="8" width="8.88671875" hidden="1" customWidth="1"/>
    <col min="9" max="9" width="21.88671875" customWidth="1"/>
  </cols>
  <sheetData>
    <row r="1" spans="1:10">
      <c r="A1" t="s">
        <v>69</v>
      </c>
    </row>
    <row r="3" spans="1:10">
      <c r="A3" t="s">
        <v>70</v>
      </c>
      <c r="B3" t="s">
        <v>88</v>
      </c>
      <c r="D3" t="s">
        <v>85</v>
      </c>
      <c r="E3" t="s">
        <v>71</v>
      </c>
      <c r="H3" t="s">
        <v>83</v>
      </c>
      <c r="I3" t="s">
        <v>86</v>
      </c>
      <c r="J3">
        <v>0.95</v>
      </c>
    </row>
    <row r="4" spans="1:10">
      <c r="A4" t="s">
        <v>72</v>
      </c>
      <c r="B4">
        <v>500</v>
      </c>
      <c r="D4" s="12">
        <f>B4*$J$3</f>
        <v>475</v>
      </c>
      <c r="E4" s="14">
        <f>B4*$J$4</f>
        <v>15075</v>
      </c>
      <c r="H4" t="s">
        <v>84</v>
      </c>
      <c r="I4" t="s">
        <v>87</v>
      </c>
      <c r="J4">
        <v>30.15</v>
      </c>
    </row>
    <row r="5" spans="1:10">
      <c r="A5" t="s">
        <v>73</v>
      </c>
      <c r="B5">
        <v>500</v>
      </c>
      <c r="D5" s="12">
        <f t="shared" ref="D5:D10" si="0">B5*$J$3</f>
        <v>475</v>
      </c>
      <c r="E5" s="14">
        <f t="shared" ref="E5:E11" si="1">B5*$J$4</f>
        <v>15075</v>
      </c>
    </row>
    <row r="6" spans="1:10">
      <c r="A6" t="s">
        <v>74</v>
      </c>
      <c r="B6">
        <v>150</v>
      </c>
      <c r="D6" s="12">
        <f t="shared" si="0"/>
        <v>142.5</v>
      </c>
      <c r="E6" s="14">
        <f t="shared" si="1"/>
        <v>4522.5</v>
      </c>
    </row>
    <row r="7" spans="1:10">
      <c r="A7" t="s">
        <v>75</v>
      </c>
      <c r="B7">
        <v>150</v>
      </c>
      <c r="D7" s="12">
        <f t="shared" si="0"/>
        <v>142.5</v>
      </c>
      <c r="E7" s="14">
        <f t="shared" si="1"/>
        <v>4522.5</v>
      </c>
    </row>
    <row r="8" spans="1:10">
      <c r="A8" t="s">
        <v>76</v>
      </c>
      <c r="B8">
        <v>200</v>
      </c>
      <c r="D8" s="12">
        <f t="shared" si="0"/>
        <v>190</v>
      </c>
      <c r="E8" s="14">
        <f t="shared" si="1"/>
        <v>6030</v>
      </c>
    </row>
    <row r="9" spans="1:10">
      <c r="A9" t="s">
        <v>77</v>
      </c>
      <c r="B9">
        <v>300</v>
      </c>
      <c r="D9" s="12">
        <f t="shared" si="0"/>
        <v>285</v>
      </c>
      <c r="E9" s="14">
        <f t="shared" si="1"/>
        <v>9045</v>
      </c>
    </row>
    <row r="10" spans="1:10">
      <c r="A10" t="s">
        <v>78</v>
      </c>
      <c r="B10">
        <v>300</v>
      </c>
      <c r="D10" s="12">
        <f t="shared" si="0"/>
        <v>285</v>
      </c>
      <c r="E10" s="14">
        <f t="shared" si="1"/>
        <v>9045</v>
      </c>
    </row>
    <row r="11" spans="1:10">
      <c r="A11" t="s">
        <v>79</v>
      </c>
      <c r="B11">
        <f>B4+B5+B6+B7+B8+B9+B10</f>
        <v>2100</v>
      </c>
      <c r="D11" s="12">
        <f>D4+D5+D6+D7+D8+D9+D10</f>
        <v>1995</v>
      </c>
      <c r="E11" s="14">
        <f t="shared" si="1"/>
        <v>63315</v>
      </c>
    </row>
    <row r="33" spans="1:9">
      <c r="G33" t="s">
        <v>82</v>
      </c>
      <c r="H33" s="12">
        <v>17.989999999999998</v>
      </c>
      <c r="I33" s="13">
        <v>17.989999999999998</v>
      </c>
    </row>
    <row r="34" spans="1:9">
      <c r="A34" t="s">
        <v>80</v>
      </c>
      <c r="B34" t="s">
        <v>81</v>
      </c>
      <c r="C34" t="s">
        <v>81</v>
      </c>
      <c r="G34" s="11"/>
      <c r="H34" s="12"/>
    </row>
    <row r="35" spans="1:9">
      <c r="A35">
        <v>1500</v>
      </c>
      <c r="B35" s="12">
        <f>A35*$H$33</f>
        <v>26984.999999999996</v>
      </c>
      <c r="C35">
        <f>B35*$I$33</f>
        <v>485460.14999999991</v>
      </c>
      <c r="H35" s="12"/>
    </row>
    <row r="36" spans="1:9">
      <c r="A36">
        <v>950</v>
      </c>
      <c r="B36" s="12">
        <f t="shared" ref="B36:B43" si="2">A36*$H$33</f>
        <v>17090.5</v>
      </c>
      <c r="C36">
        <f t="shared" ref="C36:C43" si="3">B36*$I$33</f>
        <v>307458.09499999997</v>
      </c>
    </row>
    <row r="37" spans="1:9">
      <c r="A37">
        <v>2000</v>
      </c>
      <c r="B37" s="12">
        <f t="shared" si="2"/>
        <v>35980</v>
      </c>
      <c r="C37">
        <f t="shared" si="3"/>
        <v>647280.19999999995</v>
      </c>
    </row>
    <row r="38" spans="1:9">
      <c r="A38">
        <v>4000</v>
      </c>
      <c r="B38" s="12">
        <f t="shared" si="2"/>
        <v>71960</v>
      </c>
      <c r="C38">
        <f t="shared" si="3"/>
        <v>1294560.3999999999</v>
      </c>
    </row>
    <row r="39" spans="1:9">
      <c r="A39">
        <v>800</v>
      </c>
      <c r="B39" s="12">
        <f t="shared" si="2"/>
        <v>14391.999999999998</v>
      </c>
      <c r="C39">
        <f t="shared" si="3"/>
        <v>258912.07999999996</v>
      </c>
    </row>
    <row r="40" spans="1:9">
      <c r="A40">
        <v>1200</v>
      </c>
      <c r="B40" s="12">
        <f t="shared" si="2"/>
        <v>21587.999999999996</v>
      </c>
      <c r="C40">
        <f t="shared" si="3"/>
        <v>388368.11999999988</v>
      </c>
    </row>
    <row r="41" spans="1:9">
      <c r="A41">
        <v>750</v>
      </c>
      <c r="B41" s="12">
        <f t="shared" si="2"/>
        <v>13492.499999999998</v>
      </c>
      <c r="C41">
        <f t="shared" si="3"/>
        <v>242730.07499999995</v>
      </c>
    </row>
    <row r="42" spans="1:9">
      <c r="A42">
        <v>1100</v>
      </c>
      <c r="B42" s="12">
        <f t="shared" si="2"/>
        <v>19789</v>
      </c>
      <c r="C42">
        <f t="shared" si="3"/>
        <v>356004.11</v>
      </c>
    </row>
    <row r="43" spans="1:9">
      <c r="A43">
        <v>1700</v>
      </c>
      <c r="B43" s="12">
        <f t="shared" si="2"/>
        <v>30582.999999999996</v>
      </c>
      <c r="C43">
        <f t="shared" si="3"/>
        <v>550188.16999999993</v>
      </c>
    </row>
    <row r="51" spans="1:2">
      <c r="A51" t="s">
        <v>249</v>
      </c>
      <c r="B51" t="s">
        <v>317</v>
      </c>
    </row>
    <row r="52" spans="1:2">
      <c r="A52" t="s">
        <v>161</v>
      </c>
      <c r="B52" t="s">
        <v>318</v>
      </c>
    </row>
    <row r="53" spans="1:2">
      <c r="A53" t="s">
        <v>314</v>
      </c>
      <c r="B53" t="s">
        <v>319</v>
      </c>
    </row>
    <row r="54" spans="1:2">
      <c r="A54" t="s">
        <v>269</v>
      </c>
      <c r="B54" t="s">
        <v>318</v>
      </c>
    </row>
    <row r="55" spans="1:2">
      <c r="A55" t="s">
        <v>315</v>
      </c>
      <c r="B55" t="s">
        <v>320</v>
      </c>
    </row>
    <row r="56" spans="1:2">
      <c r="A56" t="s">
        <v>316</v>
      </c>
      <c r="B56" t="s">
        <v>321</v>
      </c>
    </row>
    <row r="106" spans="1:7">
      <c r="A106" s="23">
        <v>45587</v>
      </c>
    </row>
    <row r="107" spans="1:7">
      <c r="A107" t="s">
        <v>347</v>
      </c>
      <c r="B107" t="s">
        <v>354</v>
      </c>
      <c r="C107" t="s">
        <v>361</v>
      </c>
      <c r="D107" t="s">
        <v>362</v>
      </c>
    </row>
    <row r="108" spans="1:7">
      <c r="A108" t="s">
        <v>348</v>
      </c>
      <c r="B108" t="s">
        <v>355</v>
      </c>
      <c r="C108">
        <v>19658</v>
      </c>
      <c r="D108">
        <v>25</v>
      </c>
    </row>
    <row r="109" spans="1:7">
      <c r="A109" t="s">
        <v>304</v>
      </c>
      <c r="B109" t="s">
        <v>356</v>
      </c>
      <c r="C109">
        <v>13557</v>
      </c>
      <c r="D109">
        <v>22</v>
      </c>
    </row>
    <row r="110" spans="1:7">
      <c r="A110" t="s">
        <v>349</v>
      </c>
      <c r="B110" t="s">
        <v>311</v>
      </c>
      <c r="C110">
        <v>125893</v>
      </c>
      <c r="D110">
        <v>45</v>
      </c>
    </row>
    <row r="111" spans="1:7">
      <c r="A111" t="s">
        <v>350</v>
      </c>
      <c r="B111" t="s">
        <v>357</v>
      </c>
      <c r="C111">
        <v>50000</v>
      </c>
      <c r="D111">
        <v>35</v>
      </c>
      <c r="G111" t="s">
        <v>354</v>
      </c>
    </row>
    <row r="112" spans="1:7">
      <c r="A112" t="s">
        <v>351</v>
      </c>
      <c r="B112" t="s">
        <v>358</v>
      </c>
      <c r="C112">
        <v>45000</v>
      </c>
      <c r="D112">
        <v>33</v>
      </c>
      <c r="G112" t="e">
        <f>VLOOKUP($A$120,A107:$D$114,MATCH(G111,$A$107:$D$107,0),)</f>
        <v>#N/A</v>
      </c>
    </row>
    <row r="113" spans="1:4">
      <c r="A113" t="s">
        <v>352</v>
      </c>
      <c r="B113" t="s">
        <v>359</v>
      </c>
      <c r="C113">
        <v>25000</v>
      </c>
      <c r="D113">
        <v>25</v>
      </c>
    </row>
    <row r="114" spans="1:4">
      <c r="A114" t="s">
        <v>353</v>
      </c>
      <c r="B114" t="s">
        <v>360</v>
      </c>
      <c r="C114">
        <v>26000</v>
      </c>
      <c r="D114">
        <v>26</v>
      </c>
    </row>
    <row r="119" spans="1:4">
      <c r="A119" t="s">
        <v>347</v>
      </c>
      <c r="B119" t="s">
        <v>354</v>
      </c>
      <c r="C119" t="s">
        <v>361</v>
      </c>
      <c r="D119" t="s">
        <v>362</v>
      </c>
    </row>
    <row r="120" spans="1:4">
      <c r="A120" t="s">
        <v>206</v>
      </c>
      <c r="B120" t="e">
        <f>VLOOKUP($A$120,$A$107:$D$114,MATCH(B119,$A$107:$D$107,0),)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D17" sqref="D17"/>
    </sheetView>
  </sheetViews>
  <sheetFormatPr defaultRowHeight="14.4"/>
  <cols>
    <col min="3" max="3" width="10.6640625" customWidth="1"/>
    <col min="4" max="4" width="21.21875" customWidth="1"/>
  </cols>
  <sheetData>
    <row r="1" spans="1:5">
      <c r="A1" t="s">
        <v>230</v>
      </c>
      <c r="B1" t="s">
        <v>231</v>
      </c>
      <c r="C1" t="s">
        <v>232</v>
      </c>
      <c r="D1" t="s">
        <v>233</v>
      </c>
    </row>
    <row r="2" spans="1:5">
      <c r="A2">
        <v>600000</v>
      </c>
      <c r="B2" t="str">
        <f>IF(A2&gt;100000,"30%",IF(A2&gt;50000,"20%",IF(A2&gt;20000,"10%","0")))</f>
        <v>30%</v>
      </c>
      <c r="C2">
        <f>A2*B2</f>
        <v>180000</v>
      </c>
      <c r="D2">
        <f>A2-C2</f>
        <v>420000</v>
      </c>
    </row>
    <row r="3" spans="1:5">
      <c r="A3">
        <v>70000</v>
      </c>
      <c r="B3" t="str">
        <f t="shared" ref="B3:B9" si="0">IF(A3&gt;100000,"30%",IF(A3&gt;50000,"20%",IF(A3&gt;20000,"10%","0")))</f>
        <v>20%</v>
      </c>
      <c r="C3">
        <f t="shared" ref="C3:C9" si="1">A3*B3</f>
        <v>14000</v>
      </c>
      <c r="D3">
        <f t="shared" ref="D3:D9" si="2">A3-C3</f>
        <v>56000</v>
      </c>
    </row>
    <row r="4" spans="1:5">
      <c r="A4">
        <v>52222</v>
      </c>
      <c r="B4" t="str">
        <f t="shared" si="0"/>
        <v>20%</v>
      </c>
      <c r="C4">
        <f t="shared" si="1"/>
        <v>10444.400000000001</v>
      </c>
      <c r="D4">
        <f t="shared" si="2"/>
        <v>41777.599999999999</v>
      </c>
    </row>
    <row r="5" spans="1:5">
      <c r="A5">
        <v>65000</v>
      </c>
      <c r="B5" t="str">
        <f t="shared" si="0"/>
        <v>20%</v>
      </c>
      <c r="C5">
        <f t="shared" si="1"/>
        <v>13000</v>
      </c>
      <c r="D5">
        <f t="shared" si="2"/>
        <v>52000</v>
      </c>
    </row>
    <row r="6" spans="1:5">
      <c r="A6">
        <v>6500</v>
      </c>
      <c r="B6" t="str">
        <f t="shared" si="0"/>
        <v>0</v>
      </c>
      <c r="C6">
        <f t="shared" si="1"/>
        <v>0</v>
      </c>
      <c r="D6">
        <f t="shared" si="2"/>
        <v>6500</v>
      </c>
    </row>
    <row r="7" spans="1:5">
      <c r="A7">
        <v>2500</v>
      </c>
      <c r="B7" t="str">
        <f t="shared" si="0"/>
        <v>0</v>
      </c>
      <c r="C7">
        <f t="shared" si="1"/>
        <v>0</v>
      </c>
      <c r="D7">
        <f t="shared" si="2"/>
        <v>2500</v>
      </c>
    </row>
    <row r="8" spans="1:5">
      <c r="A8">
        <v>7500</v>
      </c>
      <c r="B8" t="str">
        <f t="shared" si="0"/>
        <v>0</v>
      </c>
      <c r="C8">
        <f t="shared" si="1"/>
        <v>0</v>
      </c>
      <c r="D8">
        <f t="shared" si="2"/>
        <v>7500</v>
      </c>
    </row>
    <row r="9" spans="1:5">
      <c r="A9">
        <v>50000</v>
      </c>
      <c r="B9" t="str">
        <f t="shared" si="0"/>
        <v>10%</v>
      </c>
      <c r="C9">
        <f t="shared" si="1"/>
        <v>5000</v>
      </c>
      <c r="D9">
        <f t="shared" si="2"/>
        <v>45000</v>
      </c>
    </row>
    <row r="14" spans="1:5">
      <c r="A14" t="s">
        <v>238</v>
      </c>
    </row>
    <row r="15" spans="1:5">
      <c r="A15" t="s">
        <v>235</v>
      </c>
      <c r="B15" t="s">
        <v>236</v>
      </c>
      <c r="C15" t="s">
        <v>237</v>
      </c>
      <c r="D15" t="s">
        <v>239</v>
      </c>
    </row>
    <row r="16" spans="1:5">
      <c r="A16">
        <v>8</v>
      </c>
      <c r="B16">
        <v>8</v>
      </c>
      <c r="C16">
        <v>2</v>
      </c>
      <c r="D16">
        <f>B16^2-4*A16*C16</f>
        <v>0</v>
      </c>
      <c r="E16" t="str">
        <f>IF(D16=0,"equal",IF(D16&lt;0,"complex",IF(D16&gt;0,"real")))</f>
        <v>equal</v>
      </c>
    </row>
    <row r="17" spans="1:5">
      <c r="A17">
        <v>6</v>
      </c>
      <c r="B17">
        <v>4</v>
      </c>
      <c r="C17">
        <v>8</v>
      </c>
      <c r="D17">
        <f t="shared" ref="D17:D22" si="3">B17^2-4*A17*C17</f>
        <v>-176</v>
      </c>
      <c r="E17" t="str">
        <f t="shared" ref="E17:E22" si="4">IF(D17=0,"equal",IF(D17&lt;0,"complex",IF(D17&gt;0,"real")))</f>
        <v>complex</v>
      </c>
    </row>
    <row r="18" spans="1:5">
      <c r="A18">
        <v>2</v>
      </c>
      <c r="B18">
        <v>1</v>
      </c>
      <c r="C18">
        <v>7</v>
      </c>
      <c r="D18">
        <f t="shared" si="3"/>
        <v>-55</v>
      </c>
      <c r="E18" t="str">
        <f t="shared" si="4"/>
        <v>complex</v>
      </c>
    </row>
    <row r="19" spans="1:5">
      <c r="A19">
        <v>7</v>
      </c>
      <c r="B19">
        <v>5</v>
      </c>
      <c r="C19">
        <v>4</v>
      </c>
      <c r="D19">
        <f t="shared" si="3"/>
        <v>-87</v>
      </c>
      <c r="E19" t="str">
        <f t="shared" si="4"/>
        <v>complex</v>
      </c>
    </row>
    <row r="20" spans="1:5">
      <c r="A20">
        <v>4</v>
      </c>
      <c r="B20">
        <v>9</v>
      </c>
      <c r="C20">
        <v>6</v>
      </c>
      <c r="D20">
        <f t="shared" si="3"/>
        <v>-15</v>
      </c>
      <c r="E20" t="str">
        <f t="shared" si="4"/>
        <v>complex</v>
      </c>
    </row>
    <row r="21" spans="1:5">
      <c r="A21">
        <v>1</v>
      </c>
      <c r="B21">
        <v>7</v>
      </c>
      <c r="C21">
        <v>5</v>
      </c>
      <c r="D21">
        <f t="shared" si="3"/>
        <v>29</v>
      </c>
      <c r="E21" t="str">
        <f t="shared" si="4"/>
        <v>real</v>
      </c>
    </row>
    <row r="22" spans="1:5">
      <c r="A22">
        <v>5</v>
      </c>
      <c r="B22">
        <v>2</v>
      </c>
      <c r="C22">
        <v>8</v>
      </c>
      <c r="D22">
        <f t="shared" si="3"/>
        <v>-156</v>
      </c>
      <c r="E22" t="str">
        <f t="shared" si="4"/>
        <v>complex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6:L51"/>
  <sheetViews>
    <sheetView workbookViewId="0">
      <selection activeCell="B5" sqref="B5"/>
    </sheetView>
  </sheetViews>
  <sheetFormatPr defaultRowHeight="14.4"/>
  <cols>
    <col min="2" max="2" width="14.44140625" customWidth="1"/>
    <col min="3" max="3" width="14.5546875" customWidth="1"/>
    <col min="5" max="5" width="13.44140625" customWidth="1"/>
    <col min="10" max="10" width="9.77734375" customWidth="1"/>
  </cols>
  <sheetData>
    <row r="6" spans="3:12">
      <c r="C6" s="23">
        <v>45587</v>
      </c>
    </row>
    <row r="7" spans="3:12">
      <c r="C7" t="s">
        <v>347</v>
      </c>
      <c r="D7" t="s">
        <v>354</v>
      </c>
      <c r="E7" t="s">
        <v>361</v>
      </c>
      <c r="F7" t="s">
        <v>362</v>
      </c>
      <c r="I7" t="s">
        <v>347</v>
      </c>
      <c r="J7" t="s">
        <v>354</v>
      </c>
      <c r="K7" t="s">
        <v>361</v>
      </c>
      <c r="L7" t="s">
        <v>362</v>
      </c>
    </row>
    <row r="8" spans="3:12">
      <c r="C8" t="s">
        <v>348</v>
      </c>
      <c r="D8" t="s">
        <v>355</v>
      </c>
      <c r="E8">
        <v>19658</v>
      </c>
      <c r="F8">
        <v>25</v>
      </c>
    </row>
    <row r="9" spans="3:12">
      <c r="C9" t="s">
        <v>304</v>
      </c>
      <c r="D9" t="s">
        <v>356</v>
      </c>
      <c r="E9">
        <v>13557</v>
      </c>
      <c r="F9">
        <v>22</v>
      </c>
      <c r="I9" t="s">
        <v>352</v>
      </c>
      <c r="J9" t="str">
        <f>VLOOKUP($I$9,$C$8:$F$14,MATCH(J7,$C$7:$F$7,0),0)</f>
        <v xml:space="preserve">capetown </v>
      </c>
    </row>
    <row r="10" spans="3:12">
      <c r="C10" t="s">
        <v>349</v>
      </c>
      <c r="D10" t="s">
        <v>311</v>
      </c>
      <c r="E10">
        <v>125893</v>
      </c>
      <c r="F10">
        <v>45</v>
      </c>
    </row>
    <row r="11" spans="3:12">
      <c r="C11" t="s">
        <v>350</v>
      </c>
      <c r="D11" t="s">
        <v>357</v>
      </c>
      <c r="E11">
        <v>50000</v>
      </c>
      <c r="F11">
        <v>35</v>
      </c>
    </row>
    <row r="12" spans="3:12">
      <c r="C12" t="s">
        <v>351</v>
      </c>
      <c r="D12" t="s">
        <v>358</v>
      </c>
      <c r="E12">
        <v>45000</v>
      </c>
      <c r="F12">
        <v>33</v>
      </c>
    </row>
    <row r="13" spans="3:12">
      <c r="C13" t="s">
        <v>352</v>
      </c>
      <c r="D13" t="s">
        <v>359</v>
      </c>
      <c r="E13">
        <v>25000</v>
      </c>
      <c r="F13">
        <v>25</v>
      </c>
    </row>
    <row r="14" spans="3:12">
      <c r="C14" t="s">
        <v>353</v>
      </c>
      <c r="D14" t="s">
        <v>360</v>
      </c>
      <c r="E14">
        <v>26000</v>
      </c>
      <c r="F14">
        <v>26</v>
      </c>
    </row>
    <row r="46" spans="2:7">
      <c r="B46" t="s">
        <v>363</v>
      </c>
      <c r="C46" t="s">
        <v>364</v>
      </c>
      <c r="D46" t="s">
        <v>365</v>
      </c>
      <c r="E46" t="s">
        <v>366</v>
      </c>
    </row>
    <row r="47" spans="2:7">
      <c r="D47">
        <v>450</v>
      </c>
      <c r="G47">
        <v>5464</v>
      </c>
    </row>
    <row r="48" spans="2:7">
      <c r="G48">
        <v>25251</v>
      </c>
    </row>
    <row r="49" spans="2:7">
      <c r="B49">
        <v>42</v>
      </c>
      <c r="C49">
        <v>8522564</v>
      </c>
    </row>
    <row r="50" spans="2:7">
      <c r="C50">
        <v>9852</v>
      </c>
      <c r="G50">
        <v>222</v>
      </c>
    </row>
    <row r="51" spans="2:7">
      <c r="B51">
        <v>102</v>
      </c>
      <c r="C51">
        <v>2500</v>
      </c>
    </row>
  </sheetData>
  <dataValidations count="5">
    <dataValidation type="whole" allowBlank="1" showInputMessage="1" showErrorMessage="1" sqref="B47:B50 B52:B55">
      <formula1>1</formula1>
      <formula2>50</formula2>
    </dataValidation>
    <dataValidation type="whole" allowBlank="1" showInputMessage="1" showErrorMessage="1" sqref="B51">
      <formula1>1</formula1>
      <formula2>200</formula2>
    </dataValidation>
    <dataValidation type="whole" allowBlank="1" showInputMessage="1" showErrorMessage="1" sqref="G47:G52">
      <formula1>100</formula1>
      <formula2>2000</formula2>
    </dataValidation>
    <dataValidation type="whole" allowBlank="1" showInputMessage="1" showErrorMessage="1" sqref="C49">
      <formula1>500</formula1>
      <formula2>20000</formula2>
    </dataValidation>
    <dataValidation type="whole" allowBlank="1" showInputMessage="1" showErrorMessage="1" sqref="D47:D53">
      <formula1>1</formula1>
      <formula2>500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2024-11-06T04:32:09Z</dcterms:modified>
</cp:coreProperties>
</file>